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low up" sheetId="1" r:id="rId5"/>
    <sheet state="visible" name="BKP de Follow-up" sheetId="2" r:id="rId6"/>
    <sheet state="visible" name="Saturação" sheetId="3" r:id="rId7"/>
    <sheet state="visible" name="Capacidade fornecedores" sheetId="4" r:id="rId8"/>
    <sheet state="visible" name="Avaliação - Fornecedores" sheetId="5" r:id="rId9"/>
    <sheet state="visible" name="Dashboard" sheetId="6" r:id="rId10"/>
    <sheet state="visible" name="Responsáveis" sheetId="7" r:id="rId11"/>
    <sheet state="visible" name="Gráfico1" sheetId="8" r:id="rId12"/>
    <sheet state="hidden" name="Shutdown - VW Patagonia P1" sheetId="9" r:id="rId13"/>
    <sheet state="visible" name="🔎FILTER" sheetId="10" r:id="rId14"/>
    <sheet state="visible" name="Página5" sheetId="11" r:id="rId15"/>
    <sheet state="visible" name="Gráfico1 Distribuição de Itens " sheetId="12" r:id="rId16"/>
    <sheet state="visible" name="Gráfico2 2. Top 10 Fornecedores" sheetId="13" r:id="rId17"/>
  </sheets>
  <definedNames>
    <definedName hidden="1" localSheetId="2" name="_xlnm._FilterDatabase">'Saturação'!$A$2:$E$151</definedName>
    <definedName hidden="1" localSheetId="4" name="_xlnm._FilterDatabase">'Avaliação - Fornecedores'!$A$1:$AE$146</definedName>
    <definedName hidden="1" localSheetId="1" name="Z_2D099A60_DE4D_4A75_82A5_5B0D990E45B9_.wvu.FilterData">'BKP de Follow-up'!$A$1:$F$3</definedName>
    <definedName hidden="1" localSheetId="0" name="Z_0C915136_1ED0_4EC9_8F59_967C8B2F01A2_.wvu.FilterData">'Follow up'!$A$2:$AC$865</definedName>
    <definedName hidden="1" localSheetId="1" name="Z_0C915136_1ED0_4EC9_8F59_967C8B2F01A2_.wvu.FilterData">'BKP de Follow-up'!$A$2:$AB$594</definedName>
    <definedName hidden="1" localSheetId="0" name="Z_AD6F140B_1844_4CE5_9695_75C663CEB78A_.wvu.FilterData">'Follow up'!$A$2:$AC$865</definedName>
    <definedName hidden="1" localSheetId="0" name="Z_6B240B08_5810_4A70_88AE_E39963E017BD_.wvu.FilterData">'Follow up'!$A$2:$AC$865</definedName>
    <definedName hidden="1" localSheetId="1" name="Z_6B240B08_5810_4A70_88AE_E39963E017BD_.wvu.FilterData">'BKP de Follow-up'!$A$2:$AB$594</definedName>
    <definedName hidden="1" localSheetId="0" name="Z_ED8F0967_EDD0_45E5_A2D6_4B68A5C57260_.wvu.FilterData">'Follow up'!$A$2:$AC$865</definedName>
    <definedName hidden="1" localSheetId="1" name="Z_ED8F0967_EDD0_45E5_A2D6_4B68A5C57260_.wvu.FilterData">'BKP de Follow-up'!$A$2:$AB$594</definedName>
    <definedName hidden="1" localSheetId="0" name="Z_1345F33F_083D_4C71_975D_6AA80139C24C_.wvu.FilterData">'Follow up'!$A$2:$AC$588</definedName>
    <definedName hidden="1" localSheetId="10" name="Z_7E499DF1_6552_4324_B298_C4562052B5BE_.wvu.FilterData">'Página5'!$A$2:$X$611</definedName>
    <definedName hidden="1" localSheetId="0" name="Z_9121ED3A_DF0E_4E5E_A0C0_5696E586FF8A_.wvu.FilterData">'Follow up'!$A$1:$AC$588</definedName>
  </definedNames>
  <calcPr/>
  <customWorkbookViews>
    <customWorkbookView activeSheetId="0" maximized="1" windowHeight="0" windowWidth="0" guid="{2D099A60-DE4D-4A75-82A5-5B0D990E45B9}" name="Cássia Lemes"/>
    <customWorkbookView activeSheetId="0" maximized="1" windowHeight="0" windowWidth="0" guid="{6B240B08-5810-4A70-88AE-E39963E017BD}" name="Ana"/>
    <customWorkbookView activeSheetId="0" maximized="1" windowHeight="0" windowWidth="0" guid="{1345F33F-083D-4C71-975D-6AA80139C24C}" name="Fabricio 06/02"/>
    <customWorkbookView activeSheetId="0" maximized="1" windowHeight="0" windowWidth="0" guid="{7E499DF1-6552-4324-B298-C4562052B5BE}" name="Mouracas"/>
    <customWorkbookView activeSheetId="0" maximized="1" windowHeight="0" windowWidth="0" guid="{AD6F140B-1844-4CE5-9695-75C663CEB78A}" name="Cássia"/>
    <customWorkbookView activeSheetId="0" maximized="1" windowHeight="0" windowWidth="0" guid="{ED8F0967-EDD0-45E5-A2D6-4B68A5C57260}" name="Rudnei"/>
    <customWorkbookView activeSheetId="0" maximized="1" windowHeight="0" windowWidth="0" guid="{9121ED3A-DF0E-4E5E-A0C0-5696E586FF8A}" name="Filtro 1"/>
    <customWorkbookView activeSheetId="0" maximized="1" windowHeight="0" windowWidth="0" guid="{0C915136-1ED0-4EC9-8F59-967C8B2F01A2}" name="Jadiel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=QUERY('Follow up'!B2:Y; "SELECT * WHERE 1=1 " &amp; SE($E$2&lt;&gt;""; " AND E CONTAINS '"&amp;$E$2&amp;"'"; "") &amp; SE($E$3&lt;&gt;""; " AND L CONTAINS '"&amp;$E$3&amp;"'"; "") &amp; SE($E$4&lt;&gt;""; " AND K CONTAINS '"&amp;$E$4&amp;"'"; ""); 1)</t>
      </text>
    </comment>
  </commentList>
</comments>
</file>

<file path=xl/sharedStrings.xml><?xml version="1.0" encoding="utf-8"?>
<sst xmlns="http://schemas.openxmlformats.org/spreadsheetml/2006/main" count="19796" uniqueCount="3582">
  <si>
    <t>LABOR</t>
  </si>
  <si>
    <t xml:space="preserve">MAKE </t>
  </si>
  <si>
    <t xml:space="preserve">BUY </t>
  </si>
  <si>
    <t xml:space="preserve">MAKE / BUY </t>
  </si>
  <si>
    <t>EM DEFINIÇÃO</t>
  </si>
  <si>
    <t>TOTAL</t>
  </si>
  <si>
    <t xml:space="preserve">FOLLOW-UP COMAU DO BRASIL </t>
  </si>
  <si>
    <t xml:space="preserve">Cliente </t>
  </si>
  <si>
    <t>Projeto  WBS</t>
  </si>
  <si>
    <t xml:space="preserve">Linha / OP </t>
  </si>
  <si>
    <t xml:space="preserve">Descrição </t>
  </si>
  <si>
    <t>Transmissão / Eventual</t>
  </si>
  <si>
    <t>Rev.</t>
  </si>
  <si>
    <t xml:space="preserve">Data da criação </t>
  </si>
  <si>
    <t xml:space="preserve">Observação </t>
  </si>
  <si>
    <t xml:space="preserve">Make / Buy </t>
  </si>
  <si>
    <t xml:space="preserve">Data de inicio </t>
  </si>
  <si>
    <t xml:space="preserve">Pedido de compra </t>
  </si>
  <si>
    <t xml:space="preserve">Fornecedor </t>
  </si>
  <si>
    <t xml:space="preserve">Data entrega Fornecedor  </t>
  </si>
  <si>
    <t>Reprogramação Fornecedor</t>
  </si>
  <si>
    <t>Data entrega final - MFG</t>
  </si>
  <si>
    <t>Status Geral %</t>
  </si>
  <si>
    <t>Valor total</t>
  </si>
  <si>
    <t>Qtd Hr</t>
  </si>
  <si>
    <t>Resp.Follow-up</t>
  </si>
  <si>
    <t xml:space="preserve">Nota Fiscal </t>
  </si>
  <si>
    <t xml:space="preserve">Comercial </t>
  </si>
  <si>
    <t>Status</t>
  </si>
  <si>
    <t>Local de entrega</t>
  </si>
  <si>
    <t>Prioridade</t>
  </si>
  <si>
    <t>VW</t>
  </si>
  <si>
    <t>BRBCBBB37</t>
  </si>
  <si>
    <t>UB2 e STW - BL02</t>
  </si>
  <si>
    <t>SUPORTE MALA</t>
  </si>
  <si>
    <t>BB37-VW-ANCH-STW-UB2-0002-2025</t>
  </si>
  <si>
    <r>
      <rPr>
        <rFont val="Calibri"/>
        <color theme="1"/>
        <sz val="12.0"/>
      </rPr>
      <t xml:space="preserve">26/01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Esta aprovado o adicional. Por favor seguir.... Compras irá enviar o pedido.
Por favor, considere a folha em anexo com a nova quantidade pelo SCL Diego.
26/01- Liberado 2D. 
26/01 -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>- Atualizado qtd ., de 74 par a76.</t>
    </r>
  </si>
  <si>
    <t>Buy</t>
  </si>
  <si>
    <t>METALURGICA GRANATO</t>
  </si>
  <si>
    <t>NÃO</t>
  </si>
  <si>
    <t>Em andamento</t>
  </si>
  <si>
    <t>Betim</t>
  </si>
  <si>
    <t>STW</t>
  </si>
  <si>
    <t>DISPOSITIVO GEO</t>
  </si>
  <si>
    <t>BB37-VW-ANCH-STW-UB2-0003-2025</t>
  </si>
  <si>
    <r>
      <rPr>
        <rFont val="Calibri"/>
        <color theme="1"/>
        <sz val="12.0"/>
      </rPr>
      <t xml:space="preserve">26/01-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Aprovado pedido pelo Marcelo por e-mail sem PO. 
06/01 - Liberado 2D.</t>
    </r>
  </si>
  <si>
    <t>Labor</t>
  </si>
  <si>
    <t>TITAN</t>
  </si>
  <si>
    <t>SIM</t>
  </si>
  <si>
    <t>ST2130</t>
  </si>
  <si>
    <t>BB37-VW-ANCH-STW-UB2-0004-2025</t>
  </si>
  <si>
    <t>06/01 - Liberado 2D.</t>
  </si>
  <si>
    <t>Make/Buy</t>
  </si>
  <si>
    <t>CONTRATO</t>
  </si>
  <si>
    <t>BGB</t>
  </si>
  <si>
    <t>Santo André</t>
  </si>
  <si>
    <t>GRIPPER GEO_STW</t>
  </si>
  <si>
    <t>BB37-VW-ANCH-STW-UB2-0005-2025</t>
  </si>
  <si>
    <r>
      <rPr>
        <rFont val="Calibri"/>
        <color theme="1"/>
        <sz val="12.0"/>
      </rPr>
      <t xml:space="preserve">28/01-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Prazo de entrega: 60 dias a contar de HOJE.
 19/01- Liberado 2D. 
23/12 - 3D para orçamento</t>
    </r>
  </si>
  <si>
    <t>AR SANTOS</t>
  </si>
  <si>
    <t>UB2-ST2150</t>
  </si>
  <si>
    <t>GRIPPER_GEO__PNL</t>
  </si>
  <si>
    <t>BB37-VW-ANCH-STW-UB2-0006-2025</t>
  </si>
  <si>
    <t>29/01- Processo de aquisição da matéria prima.
26/01- Aprovado por e-mail Naiara, aguardando emissão de PO.
09/01- Liberado 2D. 
23/12 - 3D para orçamento</t>
  </si>
  <si>
    <t>MECSYSTEMS</t>
  </si>
  <si>
    <t>UB2-ST2200</t>
  </si>
  <si>
    <t>GRIPPER_GEO_PILAR</t>
  </si>
  <si>
    <t>BB37-VW-ANCH-STW-UB2-0007-2025</t>
  </si>
  <si>
    <r>
      <rPr>
        <rFont val="Calibri"/>
        <color theme="1"/>
        <sz val="12.0"/>
      </rPr>
      <t xml:space="preserve">29/01 - Processo de aquisição da matéria prima.
29/01-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Grupos Modificados
Grupo 03/04 - 51-38N_577941
Grupo 05/06 - 51-38N_577943
Grupo 09/10 - 51-38N_577947
Grupo 18 - 51-38N_577956
Conforme apresentação 20260127_Projeto SAGA ASUV UB2 - KIT
MODIFICA - ST2245.
 07/01- Liberado 2D. 
23/12 - 3D para orçamento</t>
    </r>
  </si>
  <si>
    <t>UB2-ST2130</t>
  </si>
  <si>
    <t>DOCA_GRIPPER</t>
  </si>
  <si>
    <t>BB37-VW-ANCH-STW-UB2-0008-2025</t>
  </si>
  <si>
    <r>
      <rPr>
        <rFont val="Calibri"/>
        <color theme="1"/>
        <sz val="12.0"/>
      </rPr>
      <t xml:space="preserve">29/01/- </t>
    </r>
    <r>
      <rPr>
        <rFont val="Calibri"/>
        <b/>
        <color theme="1"/>
        <sz val="12.0"/>
      </rPr>
      <t xml:space="preserve">Rev01 </t>
    </r>
    <r>
      <rPr>
        <rFont val="Calibri"/>
        <color theme="1"/>
        <sz val="12.0"/>
      </rPr>
      <t>Modificação conforme apresentação 20260128_Projeto SAGA ASUV UB2 -
KIT MODIFICA - ST2200
26/01- PRAZO DE ENTREGA: 35 Dias.
06/01 - Liberado 2D. 
23/12- 3D para orçamento</t>
    </r>
  </si>
  <si>
    <t>BB37-VW-ANCH-STW-UB2-0009-2025</t>
  </si>
  <si>
    <r>
      <rPr>
        <rFont val="Calibri"/>
        <color theme="1"/>
        <sz val="12.0"/>
      </rPr>
      <t xml:space="preserve">29/01- </t>
    </r>
    <r>
      <rPr>
        <rFont val="Calibri"/>
        <b/>
        <color theme="1"/>
        <sz val="12.0"/>
      </rPr>
      <t xml:space="preserve">Rev01 </t>
    </r>
    <r>
      <rPr>
        <rFont val="Calibri"/>
        <color theme="1"/>
        <sz val="12.0"/>
      </rPr>
      <t>Itens modificados - 51-38N_577931_0055_05. Conforme apresentação
20260127_Projeto SAGA ASUV UB2 - KIT MODIFICA - ST220026/01- PRAZO DE ENTREGA: 35 Dias.
06/01- Liberado 2D. 
23/12 - 3D para orçamento</t>
    </r>
  </si>
  <si>
    <t>ST2150</t>
  </si>
  <si>
    <t>DOCA PARA GRIPPER</t>
  </si>
  <si>
    <t>BB37-VW-ANCH-STW-UB2-00​1​0-2025</t>
  </si>
  <si>
    <t>06/01 - Liberado 2D. 
24/12 - 3D para orçamento</t>
  </si>
  <si>
    <t>ST2180</t>
  </si>
  <si>
    <t>BB37-VW-ANCH-STW-UB2-0011-2025</t>
  </si>
  <si>
    <t>26/01 - Liberado a Fabricação com TITAN
Cesar Marcantonio - 22/01/2026
Montagem e BM com MFG
26/01 - Entrega 35 dias após aprovação.
06/01 - Liberado 2D. 
24/12 - 3D para orçamento</t>
  </si>
  <si>
    <t>UB2-ST2120</t>
  </si>
  <si>
    <t>MESA PASSAGEM</t>
  </si>
  <si>
    <t>BB37-VW-ANCH-STW-UB2-0012-2025</t>
  </si>
  <si>
    <t>29/01/2026 - Processo de aquisição da matéria prima.
23/01 - Liberado 2D. 
24/12 - 3D para orçamento</t>
  </si>
  <si>
    <t>ST2120</t>
  </si>
  <si>
    <t>PALLET DE APOIO</t>
  </si>
  <si>
    <t>BB37-VW-ANCH-STW-UB2-0013-2025</t>
  </si>
  <si>
    <r>
      <rPr>
        <rFont val="Calibri"/>
        <color theme="1"/>
        <sz val="12.0"/>
      </rPr>
      <t xml:space="preserve">18/02-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Por favor, paralisar este processo.
Item sofrerá revisão.
18/02-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Alvaro solicitou o seguinte peço que suspenda a construção desta transmissão.
23/01- Liberado 2D. 
24/12 - 3D para orçamento</t>
    </r>
  </si>
  <si>
    <t>PERFECTON</t>
  </si>
  <si>
    <t>Paralisado</t>
  </si>
  <si>
    <t>GRIPPER GEO</t>
  </si>
  <si>
    <t>BB37-VW-ANCH-STW-UB2-0014-2025</t>
  </si>
  <si>
    <r>
      <rPr>
        <rFont val="Calibri"/>
        <color theme="1"/>
        <sz val="12.0"/>
      </rPr>
      <t>05/02-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.ppt20260204_Projeto SAGA ASUV UB2 - KIT MODIFICA - ST2190
Itens acrescentados51-30D_409549 - BG01 ESTRUTURA
Adicionados itens 061 e 063 (console para robô).  09/01- Liberado 2D. 
24/12 - 3D para orçamento;</t>
    </r>
  </si>
  <si>
    <t>IMECOR</t>
  </si>
  <si>
    <t>GRIPPER</t>
  </si>
  <si>
    <t>BB37-VW-ANCH-STW-UB2-0015-2025</t>
  </si>
  <si>
    <r>
      <rPr>
        <rFont val="Calibri"/>
        <color theme="1"/>
        <sz val="12.0"/>
      </rPr>
      <t xml:space="preserve">29/01-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Itens modificados ,51-30D_409581_0041-51-30D_409581_0065 
Conforme apresentação.
20260127_Projeto SAGA ASUV UB2 - KIT MODIFICA - ST219316/01- Liberado 2D.
15/01- </t>
    </r>
    <r>
      <rPr>
        <rFont val="Calibri"/>
        <b/>
        <color theme="1"/>
        <sz val="12.0"/>
      </rPr>
      <t>Obs:</t>
    </r>
    <r>
      <rPr>
        <rFont val="Calibri"/>
        <color theme="1"/>
        <sz val="12.0"/>
      </rPr>
      <t xml:space="preserve"> Prazo de entrega: 45 dias após liberação dos desenhos 2D 
24/12 - 3D para orçamento</t>
    </r>
  </si>
  <si>
    <t>Make</t>
  </si>
  <si>
    <t>GRIPPER BACKPANEL</t>
  </si>
  <si>
    <t>BB37-VW-ANCH-STW-UB2-0016-2025</t>
  </si>
  <si>
    <r>
      <rPr>
        <rFont val="Calibri"/>
        <color theme="1"/>
        <sz val="12.0"/>
      </rPr>
      <t xml:space="preserve">06/02-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.ppt
20260402_Projeto SAGA ASUV UB2 - KIT MODIFICA - ST2211
Com relação a compra dos grampos foi cancelado os grupos 08 e 12 e
foi acrescentado os grupos 13 e 15.
Então não tem grampos para serem comprados vão ser usado os
grampos dos grupos 08 e 12</t>
    </r>
  </si>
  <si>
    <t>ST2170</t>
  </si>
  <si>
    <t>GRIPPER APILLAR</t>
  </si>
  <si>
    <t>BB37-VW-ANCH-STW-UB2-0017-2025</t>
  </si>
  <si>
    <r>
      <rPr>
        <rFont val="Calibri"/>
        <color theme="1"/>
        <sz val="12.0"/>
      </rPr>
      <t xml:space="preserve">05/02- </t>
    </r>
    <r>
      <rPr>
        <rFont val="Calibri"/>
        <b/>
        <color theme="1"/>
        <sz val="12.0"/>
      </rPr>
      <t xml:space="preserve">Rev01 </t>
    </r>
    <r>
      <rPr>
        <rFont val="Calibri"/>
        <color theme="1"/>
        <sz val="12.0"/>
      </rPr>
      <t>Modificação conforme apresentação .ppt
20260204_Projeto SAGA ASUV UB2 - KIT MODIFICA - ST2241Itens modificados51-30D_409553 - BG01ESTRUTURAAdicionado itens 053 e 055 (console para robô.
09/01- Liberado 2D. 
24/12 - 3D para orçamento</t>
    </r>
  </si>
  <si>
    <t>BB37-VW-ANCH-STW-UB2-0019-2025</t>
  </si>
  <si>
    <r>
      <rPr>
        <rFont val="Calibri"/>
        <color theme="1"/>
        <sz val="12.0"/>
      </rPr>
      <t xml:space="preserve">18/02- </t>
    </r>
    <r>
      <rPr>
        <rFont val="Calibri"/>
        <color rgb="FFFF0000"/>
        <sz val="12.0"/>
      </rPr>
      <t>Obs</t>
    </r>
    <r>
      <rPr>
        <rFont val="Calibri"/>
        <color theme="1"/>
        <sz val="12.0"/>
      </rPr>
      <t>: Peço que suspenda a construção desta transmissão.Assim que tiver mais informação, passarei.Item sofrerá revisão.
27/01- Liberado 2D. 
27/12 - 3D para orçamento</t>
    </r>
  </si>
  <si>
    <t>GEO_STW_ST2520</t>
  </si>
  <si>
    <t>DISPOSITIVO DE GEOMETRIA</t>
  </si>
  <si>
    <t>BB37-VW-ANCH-STW-UB2-0020-2025</t>
  </si>
  <si>
    <t>06/01- Liberado 3D. 
27/12 - 3D para orçamento</t>
  </si>
  <si>
    <t>PREMIUM USINAGEM</t>
  </si>
  <si>
    <t>ST2610</t>
  </si>
  <si>
    <t>BB37-VW-ANCH-STW-UB2-0021-2025</t>
  </si>
  <si>
    <r>
      <rPr>
        <rFont val="Calibri"/>
        <color theme="1"/>
        <sz val="12.0"/>
      </rPr>
      <t xml:space="preserve">28/01-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Aguardandon emissão de PO. 
28/01-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PRAZO DE ENTREGA: 60 dias a partir de hoje. 
10/01 - Liberados desenhos 2D.
28/12 - 3D para orçamento</t>
    </r>
  </si>
  <si>
    <t>ST2620</t>
  </si>
  <si>
    <t>BB37-VW-ANCH-STW-UB2-0022-2025</t>
  </si>
  <si>
    <r>
      <rPr>
        <rFont val="Calibri"/>
        <color theme="1"/>
        <sz val="12.0"/>
      </rPr>
      <t>12/02-</t>
    </r>
    <r>
      <rPr>
        <rFont val="Calibri"/>
        <b/>
        <color theme="1"/>
        <sz val="12.0"/>
      </rPr>
      <t xml:space="preserve"> Rev01</t>
    </r>
    <r>
      <rPr>
        <rFont val="Calibri"/>
        <color theme="1"/>
        <sz val="12.0"/>
      </rPr>
      <t xml:space="preserve"> Modificação conforme apresentação .ppt MODIF_GEO_ST2620_260203
Acrescentado grampo28/01- Obs: Aguardandon emissão de PO. 
28/01-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PRAZO DE ENTREGA: 60 dias a partir de hoje. 
12/01 - Liberados desenhos 2D.
28/12 - 3D para orçamento</t>
    </r>
  </si>
  <si>
    <t>ST2690</t>
  </si>
  <si>
    <t>BB37-VW-ANCH-STW-UB2-0023-2025</t>
  </si>
  <si>
    <r>
      <rPr>
        <rFont val="Calibri"/>
        <color theme="1"/>
        <sz val="12.0"/>
      </rPr>
      <t>13/02-</t>
    </r>
    <r>
      <rPr>
        <rFont val="Calibri"/>
        <color rgb="FFFF0000"/>
        <sz val="12.0"/>
      </rPr>
      <t xml:space="preserve">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Reprogramação conforme planilha do SCL Diego.
10/02-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.pptMODIF_GEO_ST2690_260129
29/01-</t>
    </r>
    <r>
      <rPr>
        <rFont val="Calibri"/>
        <b/>
        <color theme="1"/>
        <sz val="12.0"/>
      </rPr>
      <t xml:space="preserve">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prazo de entrega 40 dias. 
07/01 - Liberado 2D. 
28/12 - 3D para orçamento</t>
    </r>
  </si>
  <si>
    <t>ST2710</t>
  </si>
  <si>
    <t>BB37-VW-ANCH-STW-UB2-0024-2025</t>
  </si>
  <si>
    <r>
      <rPr>
        <rFont val="Calibri"/>
        <color theme="1"/>
        <sz val="12.0"/>
      </rPr>
      <t xml:space="preserve"> 28/01-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aguardando emissão de PO. 
28/01-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PRAZO DE ENTREGA: 60 dias a partir de hoje.
13/01-Liberado 2D. 
28/12 - 3D para orçamento</t>
    </r>
  </si>
  <si>
    <t>ST2780</t>
  </si>
  <si>
    <t>BB37-VW-ANCH-STW-UB2-0025-2025</t>
  </si>
  <si>
    <r>
      <rPr>
        <rFont val="Calibri"/>
        <color theme="1"/>
        <sz val="12.0"/>
      </rPr>
      <t xml:space="preserve">04/02 - "No syncplicity desenhos da base que estava pendente.... "
29/01-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PRAZO DE ENTREGA: 40 dias. 
16/01- Liberado 2D.
28/12 - 3D para orçamento</t>
    </r>
  </si>
  <si>
    <t>ST2645</t>
  </si>
  <si>
    <t>DISPOSITIVO DE RESPOT</t>
  </si>
  <si>
    <t>BB37-VW-ANCH-STW-UB2-0026-2025</t>
  </si>
  <si>
    <r>
      <rPr>
        <rFont val="Calibri"/>
        <color rgb="FF000000"/>
        <sz val="12.0"/>
      </rPr>
      <t xml:space="preserve">28/01- </t>
    </r>
    <r>
      <rPr>
        <rFont val="Calibri"/>
        <b/>
        <color rgb="FFFF0000"/>
        <sz val="12.0"/>
      </rPr>
      <t>Obs</t>
    </r>
    <r>
      <rPr>
        <rFont val="Calibri"/>
        <color rgb="FF000000"/>
        <sz val="12.0"/>
      </rPr>
      <t xml:space="preserve">: Aguardandon emissão de PO. 
28/01- </t>
    </r>
    <r>
      <rPr>
        <rFont val="Calibri"/>
        <color rgb="FFFF0000"/>
        <sz val="12.0"/>
      </rPr>
      <t>Obs</t>
    </r>
    <r>
      <rPr>
        <rFont val="Calibri"/>
        <color rgb="FF000000"/>
        <sz val="12.0"/>
      </rPr>
      <t>: PRAZO DE ENTREGA: 60 dias a partir de hoje
07/01- Liberado 2D. 
28/12 - 3D para orçamento</t>
    </r>
  </si>
  <si>
    <t>ST2720</t>
  </si>
  <si>
    <t>BB37-VW-ANCH-STW-UB2-0027-2025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</si>
  <si>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Reprogramação conforme planilha do SCL Diego.</t>
    </r>
  </si>
  <si>
    <t>ST2800</t>
  </si>
  <si>
    <t>BB37-VW-ANCH-STW-UB2-0028-2025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</si>
  <si>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Reprogramação conforme planilha do SCL Diego.
30/01- PRAZO DE ENTREGA: 60 dias.  
13/01- Liberado 2D. 
28/12 - 3D para orçamento</t>
    </r>
  </si>
  <si>
    <t>ST2640</t>
  </si>
  <si>
    <t>BB37-VW-ANCH-STW-UB2-0029-2025</t>
  </si>
  <si>
    <r>
      <rPr>
        <rFont val="Calibri"/>
        <color theme="1"/>
        <sz val="12.0"/>
      </rPr>
      <t xml:space="preserve">23/01 -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apresentação“MODIF_GARRA_PINCA_ST2640_260121” , acrescentado comercial SZKD40 BR4 A18 T12X4015/01- Liberado 2D. 
28/12 - 3D para orçamento</t>
    </r>
  </si>
  <si>
    <t>ST2830</t>
  </si>
  <si>
    <t>BB37-VW-ANCH-STW-UB2-0030-2025</t>
  </si>
  <si>
    <r>
      <rPr>
        <rFont val="Calibri"/>
        <color theme="1"/>
        <sz val="12.0"/>
      </rPr>
      <t xml:space="preserve">29/01-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
ERA DIVENTA-GRIPPER_ST2830-20260128.
 28/01-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A garra desta transmissão teve uma modificação.
No link abaixo esta o kit modifica e ela completa para troca na rede.
15/01- Liberado 2D. 
28/12 - 3D para orçamento
</t>
    </r>
  </si>
  <si>
    <t>ST2790</t>
  </si>
  <si>
    <t>BB37-VW-ANCH-STW-UB2-0031-2025</t>
  </si>
  <si>
    <r>
      <rPr>
        <rFont val="Calibri"/>
        <color theme="1"/>
        <sz val="12.0"/>
      </rPr>
      <t xml:space="preserve">22/01- Liberado 2D. 
16/12- </t>
    </r>
    <r>
      <rPr>
        <rFont val="Calibri"/>
        <b/>
        <color theme="1"/>
        <sz val="12.0"/>
      </rPr>
      <t>Obs:</t>
    </r>
    <r>
      <rPr>
        <rFont val="Calibri"/>
        <color theme="1"/>
        <sz val="12.0"/>
      </rPr>
      <t xml:space="preserve"> Prazo de entrega: 45 dias após liberação dos desenhos 2D. 
28/12 - 3D para orçamento</t>
    </r>
  </si>
  <si>
    <t>ST2770</t>
  </si>
  <si>
    <t>BB37-VW-ANCH-STW-UB2-0032-2025</t>
  </si>
  <si>
    <r>
      <rPr>
        <rFont val="Calibri"/>
        <color theme="1"/>
        <sz val="12.0"/>
      </rPr>
      <t xml:space="preserve">15/01- </t>
    </r>
    <r>
      <rPr>
        <rFont val="Calibri"/>
        <b/>
        <color theme="1"/>
        <sz val="12.0"/>
      </rPr>
      <t>Prazo de entrega:</t>
    </r>
    <r>
      <rPr>
        <rFont val="Calibri"/>
        <color theme="1"/>
        <sz val="12.0"/>
      </rPr>
      <t xml:space="preserve"> 45 dias após liberação dos desenhos 2D. 
28/12 - 3D para orçamento.</t>
    </r>
  </si>
  <si>
    <t>ST2750</t>
  </si>
  <si>
    <t>BB37-VW-ANCH-STW-UB2-0033-2025</t>
  </si>
  <si>
    <r>
      <rPr>
        <rFont val="Calibri"/>
        <color theme="1"/>
        <sz val="12.0"/>
      </rPr>
      <t xml:space="preserve">30/01-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.ppt
ERA DIVENTA-GRIPPER_ST2750-20260130.
30/01-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 garra desta transmissão teve uma modificação.
No link abaixo esta o kit modifica e ela completa para troca na rede.
10/01 - Liberados desenhos 2D.
28/12 - 3D para orçamento</t>
    </r>
  </si>
  <si>
    <t>ST2730</t>
  </si>
  <si>
    <t>BB37-VW-ANCH-STW-UB2-0034-2025</t>
  </si>
  <si>
    <r>
      <rPr>
        <rFont val="Calibri"/>
        <color theme="1"/>
        <sz val="12.0"/>
      </rPr>
      <t xml:space="preserve">22/01-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.pptKIT_MOD_GARRA_ST2730_REV01 
28/12 - 3D para orçamento</t>
    </r>
  </si>
  <si>
    <t>BB37-VW-ANCH-STW-UB2-0035-2025</t>
  </si>
  <si>
    <r>
      <rPr>
        <rFont val="Calibri"/>
        <color theme="1"/>
        <sz val="12.0"/>
      </rPr>
      <t>16/01- Liberado 2D. 
15/01-</t>
    </r>
    <r>
      <rPr>
        <rFont val="Calibri"/>
        <b/>
        <color theme="1"/>
        <sz val="12.0"/>
      </rPr>
      <t xml:space="preserve"> Prazo de entrega</t>
    </r>
    <r>
      <rPr>
        <rFont val="Calibri"/>
        <color theme="1"/>
        <sz val="12.0"/>
      </rPr>
      <t>: 45 dias após liberação dos desenhos 2D.
  28/12 - 3D para orçamento</t>
    </r>
  </si>
  <si>
    <t>ST2700</t>
  </si>
  <si>
    <t>BB37-VW-ANCH-STW-UB2-0036-2025</t>
  </si>
  <si>
    <t>23/12- 3D PARA ORÇAMENTO</t>
  </si>
  <si>
    <t>Em definição</t>
  </si>
  <si>
    <t>Em planejamento</t>
  </si>
  <si>
    <t>ST2650</t>
  </si>
  <si>
    <t>BB37-VW-ANCH-STW-UB2-0037-2025</t>
  </si>
  <si>
    <r>
      <rPr>
        <rFont val="Calibri"/>
        <color theme="1"/>
        <sz val="12.0"/>
      </rPr>
      <t xml:space="preserve">22/01-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indicado na apresentação .pptMODIF_GARRA_PINCA_ST2650_260121 10/01- Liberado 2D. 
28/12 - 3D para orçamento</t>
    </r>
  </si>
  <si>
    <t>ST2630</t>
  </si>
  <si>
    <t>BB37-VW-ANCH-STW-UB2-0038-2025</t>
  </si>
  <si>
    <t>15/01- Liberado 2D. 
28/12 - 3D para orçamento</t>
  </si>
  <si>
    <t>BB37-VW-ANCH-STW-UB2-0039-2025</t>
  </si>
  <si>
    <r>
      <rPr>
        <rFont val="Calibri"/>
        <color theme="1"/>
        <sz val="12.0"/>
      </rPr>
      <t xml:space="preserve">11/02- </t>
    </r>
    <r>
      <rPr>
        <rFont val="Calibri"/>
        <b/>
        <color theme="1"/>
        <sz val="12.0"/>
      </rPr>
      <t>Rev02</t>
    </r>
    <r>
      <rPr>
        <rFont val="Calibri"/>
        <color theme="1"/>
        <sz val="12.0"/>
      </rPr>
      <t xml:space="preserve"> Modificado conforme apresentação .ppt
MODIF_GARRA_PINCA_ST2620_260203, atualizado pino index
28/01-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Modificado conforme apresentação .pptMODIF_GARRA_PINCA_ST2620_260127, acrescentado comerciais dos novos
grupos
09/01- Liberado 2D. 
28/12 - 3D para orçamento</t>
    </r>
  </si>
  <si>
    <t>ST2600</t>
  </si>
  <si>
    <t>BB37-VW-ANCH-STW-UB2-0040-2025</t>
  </si>
  <si>
    <r>
      <rPr>
        <rFont val="Calibri"/>
        <color theme="1"/>
        <sz val="12.0"/>
      </rPr>
      <t>10/02-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.ppt
MODIF_GRIPPER_ST2600_260203
 09/01- Liberado 2D. 
28/12 - 3D para orçamento</t>
    </r>
  </si>
  <si>
    <t>ST2560</t>
  </si>
  <si>
    <t>BB37-VW-ANCH-STW-UB2-0041-2025</t>
  </si>
  <si>
    <r>
      <rPr>
        <rFont val="Calibri"/>
        <color theme="1"/>
        <sz val="12.0"/>
      </rPr>
      <t xml:space="preserve">30/01- </t>
    </r>
    <r>
      <rPr>
        <rFont val="Calibri"/>
        <b/>
        <color theme="1"/>
        <sz val="12.0"/>
      </rPr>
      <t>Rev02</t>
    </r>
    <r>
      <rPr>
        <rFont val="Calibri"/>
        <color theme="1"/>
        <sz val="12.0"/>
      </rPr>
      <t xml:space="preserve"> Modificação conforme apresentação .ppt MODIF_GARRA_PINCA_ST2560_260129, não afeta comerciais 
23/01 -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.ppt MODIF_GARRA_PINCA_ST2560_260121 , não afeta comerciais 
07/01- Liberado 2D. 
28/12 - 3D para orçamento</t>
    </r>
  </si>
  <si>
    <t>ST2530</t>
  </si>
  <si>
    <t>BB37-VW-ANCH-STW-UB2-0042-2025</t>
  </si>
  <si>
    <r>
      <rPr>
        <rFont val="Calibri"/>
        <color theme="1"/>
        <sz val="12.0"/>
      </rPr>
      <t xml:space="preserve">16/01- Liberado 2D. 
15/01- </t>
    </r>
    <r>
      <rPr>
        <rFont val="Calibri"/>
        <b/>
        <color theme="1"/>
        <sz val="12.0"/>
      </rPr>
      <t>Prazo de entrega</t>
    </r>
    <r>
      <rPr>
        <rFont val="Calibri"/>
        <color theme="1"/>
        <sz val="12.0"/>
      </rPr>
      <t>: 45 dias após liberação dos desenhos 2D. 
28/12 - 3D para orçamento</t>
    </r>
  </si>
  <si>
    <t>ST2500</t>
  </si>
  <si>
    <t>BB37-VW-ANCH-STW-UB2-0043-2025</t>
  </si>
  <si>
    <t>15/01- Liberado 2D.  
28/12 - 3D para orçamento</t>
  </si>
  <si>
    <t>ST2810</t>
  </si>
  <si>
    <t>BB37-VW-ANCH-STW-UB2-0044-2025</t>
  </si>
  <si>
    <r>
      <rPr>
        <rFont val="Calibri"/>
        <color theme="1"/>
        <sz val="12.0"/>
      </rPr>
      <t xml:space="preserve">30/01-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.ppt
ERA DIVENTA-GRIPPER_ST2810-20260127 
15/01- Liberado 2D. 
28/12 - 3D para orçamento</t>
    </r>
  </si>
  <si>
    <t>STL/PWT</t>
  </si>
  <si>
    <t>BRBCABA21</t>
  </si>
  <si>
    <t>PA015_TDM_056_R01</t>
  </si>
  <si>
    <t>RACK</t>
  </si>
  <si>
    <t>BRBCABA21-RET-TURBO-II-N3-0005-2025</t>
  </si>
  <si>
    <t>HANNOVER</t>
  </si>
  <si>
    <t>29/01 - Será enviado hoje para MG</t>
  </si>
  <si>
    <t>L. M. COSTA</t>
  </si>
  <si>
    <t>RENAULT</t>
  </si>
  <si>
    <t>BRBCBBB29</t>
  </si>
  <si>
    <t>-</t>
  </si>
  <si>
    <t>DIVERSOS</t>
  </si>
  <si>
    <t>PAINÉIS</t>
  </si>
  <si>
    <t>18/11 - Enviado e-mail com status nessa data.</t>
  </si>
  <si>
    <t>MECNC</t>
  </si>
  <si>
    <t>BRBCBBB35</t>
  </si>
  <si>
    <t>Embalagem de Gripper</t>
  </si>
  <si>
    <t>EV1126</t>
  </si>
  <si>
    <t>MANUFACTURING</t>
  </si>
  <si>
    <t>ST4520</t>
  </si>
  <si>
    <t>EV1140</t>
  </si>
  <si>
    <t>Concluído</t>
  </si>
  <si>
    <t>JEEP</t>
  </si>
  <si>
    <t>BRBRRBA18</t>
  </si>
  <si>
    <t>FSA060T05</t>
  </si>
  <si>
    <t xml:space="preserve">KIT MODIFICA </t>
  </si>
  <si>
    <t xml:space="preserve">EV1021
</t>
  </si>
  <si>
    <t>Pernambuco</t>
  </si>
  <si>
    <t>APOIO PILOTO</t>
  </si>
  <si>
    <t>EV1025</t>
  </si>
  <si>
    <t>FDA/FSA060T05</t>
  </si>
  <si>
    <t>EV1026</t>
  </si>
  <si>
    <t>STL/FIAT</t>
  </si>
  <si>
    <t>BRBCBBB13</t>
  </si>
  <si>
    <t>FDA/FSA OP080</t>
  </si>
  <si>
    <t>TRUCK SIDER</t>
  </si>
  <si>
    <t>EV1034</t>
  </si>
  <si>
    <t>JATOPRINT</t>
  </si>
  <si>
    <t>BRBCBBB14</t>
  </si>
  <si>
    <t xml:space="preserve">EV1035 </t>
  </si>
  <si>
    <t>AMX</t>
  </si>
  <si>
    <t>GRUPO 23_521/598</t>
  </si>
  <si>
    <t>KIT MODIFICA</t>
  </si>
  <si>
    <t>EV1055</t>
  </si>
  <si>
    <t>GRUPO 06 P-9006</t>
  </si>
  <si>
    <t xml:space="preserve">FXA060R11 </t>
  </si>
  <si>
    <t>EV1061</t>
  </si>
  <si>
    <t>BRBCABA16</t>
  </si>
  <si>
    <t>RET PALLETS</t>
  </si>
  <si>
    <t>EV0687</t>
  </si>
  <si>
    <t>Verificar</t>
  </si>
  <si>
    <t>Retrabalho Engrenagens</t>
  </si>
  <si>
    <t>EV1084</t>
  </si>
  <si>
    <t>BRBCBBB09</t>
  </si>
  <si>
    <t>SPG020G01</t>
  </si>
  <si>
    <t>Anti-Giro</t>
  </si>
  <si>
    <t>EV1097</t>
  </si>
  <si>
    <t>SPG010G211</t>
  </si>
  <si>
    <t>Disp. GRUPO 001</t>
  </si>
  <si>
    <t>EV1098</t>
  </si>
  <si>
    <t>PAINEIS</t>
  </si>
  <si>
    <t>18/11 - Painel PDMCP previsão de iniciar testes dia 19/11, HMI e OIB em processo de montagem. 
11/11 - Iniciando processo de montagem prioridade 0</t>
  </si>
  <si>
    <t>RAMTECH</t>
  </si>
  <si>
    <t>Entrega Parcial</t>
  </si>
  <si>
    <t>OP020</t>
  </si>
  <si>
    <t>PROT</t>
  </si>
  <si>
    <t>STL-BA16_SUSP. F1H-F2U-0012-2024</t>
  </si>
  <si>
    <t>23/01 - Obs: PROJETO AGUARDANDO DEFINIÇÃO GESUALDO E LUIZ MANOEL. REFERENTE A PROJETO E MONTAGEM</t>
  </si>
  <si>
    <t>OP10</t>
  </si>
  <si>
    <t>CJ PROTEÇÃO</t>
  </si>
  <si>
    <t>STL-BA16_SUSP. F1H-F2U-0017-2024</t>
  </si>
  <si>
    <t>22/09 - Em processo de levantamento junto ao projeto. (Gesualdo)</t>
  </si>
  <si>
    <t>OP60/80/90</t>
  </si>
  <si>
    <t>STL-BA16_SUSP. F1H-F2U-0018-2024</t>
  </si>
  <si>
    <r>
      <rPr>
        <rFont val="Calibri"/>
        <color theme="1"/>
        <sz val="12.0"/>
      </rPr>
      <t xml:space="preserve">23/01- </t>
    </r>
    <r>
      <rPr>
        <rFont val="Calibri"/>
        <b/>
        <color rgb="FFFF0000"/>
        <sz val="12.0"/>
      </rPr>
      <t>Obs:</t>
    </r>
    <r>
      <rPr>
        <rFont val="Calibri"/>
        <color theme="1"/>
        <sz val="12.0"/>
      </rPr>
      <t xml:space="preserve"> PROJETO AGUARDANDO DEFINIÇÃO GESUALDO E LUIZ MANOEL. REFERENTE A PROJETO E MONTAGEM22/09 - Em processo de levantamento junto ao projeto. (Gesualdo)</t>
    </r>
  </si>
  <si>
    <t>Suporte</t>
  </si>
  <si>
    <t>EV1244</t>
  </si>
  <si>
    <r>
      <rPr>
        <rFont val="Calibri"/>
        <color theme="1"/>
        <sz val="12.0"/>
      </rPr>
      <t xml:space="preserve">27/01 - Falta oxidação
13/01-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entrega: 10 unidades para dia 15/01 e o restante para 28/01</t>
    </r>
  </si>
  <si>
    <t>FDA/FSA060T04_028</t>
  </si>
  <si>
    <t>Novos Grupos</t>
  </si>
  <si>
    <t>EV1148</t>
  </si>
  <si>
    <t>ST3530</t>
  </si>
  <si>
    <t>DISP. DE GEO</t>
  </si>
  <si>
    <t>VW247-PATAGONIA-BODYSIDE-0003-2025</t>
  </si>
  <si>
    <t>PSA</t>
  </si>
  <si>
    <t>BRBCBBB21</t>
  </si>
  <si>
    <t>ESTRUTURA PARA DISPOSITIVO</t>
  </si>
  <si>
    <t>STL-PSA-BB21-JJ-PCK01-0103-2024</t>
  </si>
  <si>
    <t>14/01/2026 - Base central com a pintura finalizada, 1 mesa em processo de acabemento, e a outra em processo de usinagem, previsto pra ficarem prontas dia 16/01
30/12/2025 - Início da usinagem 02/01, acrílico previsto para chegar 06/01
23/12/2025 - Caldeiraria finalizando, início da usinagem dia 29/12/2025
17/12/2025 - Processo e caldeiraria em andamento.</t>
  </si>
  <si>
    <t>LM CAME</t>
  </si>
  <si>
    <t>BM30</t>
  </si>
  <si>
    <t>DISP GEO</t>
  </si>
  <si>
    <t>RENAULT-BBB29_XDF-0023-2025</t>
  </si>
  <si>
    <r>
      <rPr>
        <rFont val="Calibri"/>
        <color theme="1"/>
        <sz val="12.0"/>
      </rPr>
      <t>06/12-</t>
    </r>
    <r>
      <rPr>
        <rFont val="Calibri"/>
        <b/>
        <color theme="1"/>
        <sz val="12.0"/>
      </rPr>
      <t xml:space="preserve"> Rev02</t>
    </r>
    <r>
      <rPr>
        <rFont val="Calibri"/>
        <color theme="1"/>
        <sz val="12.0"/>
      </rPr>
      <t xml:space="preserve"> Modificações conforme apresentação
“KIT_E553920000=BM030_GEOMETRIA_LATERAL_C00”27/11 - Uma estrutura lateral em processo de pintura e a outra em processo final de solda previsão de enviar para pintura 01/12.
13/11 - REV 1 - Modificação conforme apresentação "Kit_E553920000 - RC 500824931 alterada. 
09/10 - Em processo de PCP e compra de matéria prima.
Observação: Se atentar aos grupos não simétricos (Ver 3d Conjunto geral e Distinta Base).
10/09 - Liberado desenho 2D
14/07 - 3D PARA ORÇAMENTO</t>
    </r>
  </si>
  <si>
    <t>UFINAP</t>
  </si>
  <si>
    <t>BRBCBBB19</t>
  </si>
  <si>
    <t>Construção Peças</t>
  </si>
  <si>
    <t>EV1161</t>
  </si>
  <si>
    <t>23/12 - Em processo de pintura
22/12- Observações:Usinagem.Para documentação, utilize os parâmetros do projeto. A matéria Prima, caldeiraria e pintura  de responsabilidade da AMX.
22/12- Obs: Data de entrega para envio a pintura : 22/12/2026
Data de entrega final : 23/12/2026 
Caminho: I:\Manufacturing\Manufacturing-Engineering\Projeto\2025\02 - EVENTUAL\01 - Desenhos</t>
  </si>
  <si>
    <t>ST-3520</t>
  </si>
  <si>
    <t>CONJ. NOVOS</t>
  </si>
  <si>
    <t>VW247-PATAGONIA-BODYSIDE-0036-2025</t>
  </si>
  <si>
    <t>05/12- Obs: Nota: kit a ser montado no dispositivo da TR002 (ST3520_59-15D_473455)</t>
  </si>
  <si>
    <t>18/11 - Em processo de montagem, aguardando suportes chegarem para enviar para pintura.
11/11 - Iniciando processo de montagem prioridade 0</t>
  </si>
  <si>
    <t>AUA005T01</t>
  </si>
  <si>
    <t>STL-BB13-UNDERBODY-0081-2024</t>
  </si>
  <si>
    <t>ST7040</t>
  </si>
  <si>
    <t>GRIPPER TETO ST7040</t>
  </si>
  <si>
    <t>VW427-PATAGONIA-AUFBAU-0001-2025</t>
  </si>
  <si>
    <t>31/01 - Enviado nesta data
04/12- Liberado 2D.
Aguardando 2D
13/11 - Prazo de entrega: 35 dias após a liberação dos desenhos definitivos.</t>
  </si>
  <si>
    <t>GM</t>
  </si>
  <si>
    <t>BRBCBBA86</t>
  </si>
  <si>
    <t>CJ. DE ITENS PARA CELULA SOLDA</t>
  </si>
  <si>
    <t>GM-GM-A86-POC-ROCKER-0007-2025</t>
  </si>
  <si>
    <t>27/11 - Será enviado 12/12
13/11 - Rev01.: Cancelado a construção do desenho LA868791S.F01.0010</t>
  </si>
  <si>
    <t>ST4410</t>
  </si>
  <si>
    <t>GRIPPER TETO ST4410</t>
  </si>
  <si>
    <t>VW427-PATAGONIA-AUFBAU-0002-2025</t>
  </si>
  <si>
    <t>01/12/2025 - Caldeiraria e usinagem em andamento.
27/11 - Previsão de envio 22/12
17/11 - Prazo de entrega: 30 dias após liberação dos desenhos definitivos</t>
  </si>
  <si>
    <t>SHORT BLOCK</t>
  </si>
  <si>
    <t>EV1138</t>
  </si>
  <si>
    <t>TC060</t>
  </si>
  <si>
    <t>DISP. PARA SOLDAGEM</t>
  </si>
  <si>
    <t>RENAULT-BBB29_R1312_e4WD-0001-2025</t>
  </si>
  <si>
    <t>06/02- Liberado 2D. 
10/11 - 3D para orçamento</t>
  </si>
  <si>
    <t>TU005</t>
  </si>
  <si>
    <t>CJ.NOVOS ÍTENS</t>
  </si>
  <si>
    <t>RENAULT-BBB29_R1312_e4WD-0002-2025</t>
  </si>
  <si>
    <t>06/02- Liberado 2D. 
05/02- Orçamento 3D.</t>
  </si>
  <si>
    <t>TU020</t>
  </si>
  <si>
    <t>NOVA UNIT DISPOSITIVO</t>
  </si>
  <si>
    <t>RENAULT-BBB29_R1312_e4WD-0003-2025</t>
  </si>
  <si>
    <t>06/02- Liberado 2D. 
14/11 - 3D Orçamento.</t>
  </si>
  <si>
    <t>TU015</t>
  </si>
  <si>
    <t>NOVA UNIT DISPOSITIVO SOLDA</t>
  </si>
  <si>
    <t>RENAULT-BBB29_R1312_e4WD-0004-2025</t>
  </si>
  <si>
    <t>09/02- Liberado 2D. 
05/02- Orçamento 3D.</t>
  </si>
  <si>
    <t>TR052</t>
  </si>
  <si>
    <t>RENAULT-BBB29_R1312_e4WD-0005-2025</t>
  </si>
  <si>
    <t>10/02- Liberado 2D. 
14/11 - 3D Orçamento.</t>
  </si>
  <si>
    <t>LVG011</t>
  </si>
  <si>
    <t>RENAULT-BBB29_R1312_e4WD-0006-2025</t>
  </si>
  <si>
    <t>25/11 - 3D para Orçamento.</t>
  </si>
  <si>
    <t>TVD101</t>
  </si>
  <si>
    <t>RENAULT-BBB29_R1312_e4WD-0007-2025</t>
  </si>
  <si>
    <t>25/11- 3D para cotação TVD101</t>
  </si>
  <si>
    <t>TVG101</t>
  </si>
  <si>
    <t>RENAULT-BBB29_R1312_e4WD-0008-2025</t>
  </si>
  <si>
    <t xml:space="preserve">11/02- Liberado 2D. 
25/11- Arquivos 3D para Cotação </t>
  </si>
  <si>
    <t>LVD011</t>
  </si>
  <si>
    <t>RENAULT-BBB29_R1312_e4WD-0009-2025</t>
  </si>
  <si>
    <t>25/11- Arquivos 3D para Cotação</t>
  </si>
  <si>
    <t>TR051</t>
  </si>
  <si>
    <t>NOVAS UNITS DISPOSITIVO</t>
  </si>
  <si>
    <t xml:space="preserve">RENAULT-BBB29_R1312_e4WD-0010-2025​ </t>
  </si>
  <si>
    <t>27/11 - 3D para cotação TR051</t>
  </si>
  <si>
    <t>SAFETY</t>
  </si>
  <si>
    <t>CONJUNTO PLAQUETAS</t>
  </si>
  <si>
    <t>RENAULT-BBB29_R1312_e4WD-0011-2025</t>
  </si>
  <si>
    <t>CV200</t>
  </si>
  <si>
    <t>DISP SOLDA</t>
  </si>
  <si>
    <t>RENAULT-BBB29_XDF-0002-2025</t>
  </si>
  <si>
    <t>13/11/25 - Fornecedor acionou o time de qualidade Comau para realizar a liberação;
06/11/25 - Processo de usinagem do adicional da transmissão que liberado posteriormente;
28/10/25 - Fornecedor em processo de usinagem e tratamento de peças, início do processo de pintura;
15/10/25 - Fornecedor em processo de usinagem e caldeiraria;
26/09/25 - Fornecedor em processo de chegada da matéria prima e de usinagem;
21/08/2025 - Desenhos válidos para construção
04/07 - 3D PARA ORÇAMENTO</t>
  </si>
  <si>
    <t>REALY</t>
  </si>
  <si>
    <t>PVD200</t>
  </si>
  <si>
    <t>RENAULT-BBB29_XDF-0005-2025</t>
  </si>
  <si>
    <t>12/11/2025 - Bases indo para pintura hoje pela manhã. Usinagem em andamento dos demais itens.
 Pinos de centralização foram construídos com material errado (sae 8620), será enviado os mesmos até a construção dos que tem que ser M2 (Nitreto de titânio)
Torres e lâminas serão enviados hoje até as 15 horas.
05/11/2025 - Usinagem da base principal e dos demais componentes em andamento, torres e suportes na pintura.
16/10/2025 - Caldeiraria e usinagem  em andamento.
06/10/2025 - Caldeiraria e usinagem em andamento. Teceirização de alguns componentes devido o volume de peças.
03/10/2025 - Plano de corte enviado para produção.
22/09 - Liberado 2D e comunicado ao fornecedor.
04/07 - 3D PARA ORÇAMENTO</t>
  </si>
  <si>
    <t>EINTEGRA</t>
  </si>
  <si>
    <t>PVD490</t>
  </si>
  <si>
    <t>DISP APLI COLA</t>
  </si>
  <si>
    <t>RENAULT-BBB29_XDF-0007-2025</t>
  </si>
  <si>
    <t>19/12/25 - Fornecedor em processo de pintura das peças, porem o mesmo entrou de recesso de final de ano;
06/11/25 - Fornecedor em processo de chegada de matéria prima, Torres todas caldeiradas e saíram para usinagem;
28/10/25 - Fornecedor em processo de compra de matéria prima;
26/09/25 - Forncedor informou que está segurando a compra de matéria prima devido a uma grande diferença, possaram nova cotação e estamos aguardando definição;
04/07 - 3D PARA ORÇAMENTO</t>
  </si>
  <si>
    <t>PBD490</t>
  </si>
  <si>
    <t>RENAULT-BBB29_XDF-0009-2025</t>
  </si>
  <si>
    <t>18/12/25 - Fornecedor acionou o time de qualidade Comau para realizar a liberação do dispositivo;
04/12/2025 - Peças que trincaram e foram refeitas estão tupando e serão mandadas para o tratamento amanhã, previsão finalizar quarta feira 10/12. Aguardando comerciais por parte Comau.
06/11/25 - Fornecedor em processo de pintura e usinagem;
09/10 - LIBERADO DESENHO 2D;               
04/07 - 3D PARA ORÇAMENTO;</t>
  </si>
  <si>
    <t>PBG490</t>
  </si>
  <si>
    <t>RENAULT-BBB29_XDF-0011-2025</t>
  </si>
  <si>
    <t>18/12/25 - Fornecedor acionou o time de qualidade Comau para realizar a liberação do dispositivo;
06/11/25 - Fornecedor em processo de caldeiraria e usinagem;
20/10 - LIBERADO 2D 
04/07 - 3D PARA ORÇAMENTO</t>
  </si>
  <si>
    <t>FM50</t>
  </si>
  <si>
    <t>CJ. ADICIONAL</t>
  </si>
  <si>
    <t>RENAULT-BBB29_XDF-0111-2025</t>
  </si>
  <si>
    <t>CF500</t>
  </si>
  <si>
    <t>CALIBRE</t>
  </si>
  <si>
    <t>RENAULT-BBB29_XDF-0015-2025</t>
  </si>
  <si>
    <r>
      <rPr>
        <rFont val="Calibri"/>
        <b/>
        <color theme="1"/>
        <sz val="12.0"/>
      </rPr>
      <t>26/01</t>
    </r>
    <r>
      <rPr>
        <rFont val="Calibri"/>
        <color theme="1"/>
        <sz val="12.0"/>
      </rPr>
      <t xml:space="preserve"> - Fornecedor relata que está faltando material do tubo (verificar se foi comprada a materia prima - Comau)
20/12-</t>
    </r>
    <r>
      <rPr>
        <rFont val="Calibri"/>
        <b/>
        <color theme="1"/>
        <sz val="12.0"/>
      </rPr>
      <t xml:space="preserve"> REV01</t>
    </r>
    <r>
      <rPr>
        <rFont val="Calibri"/>
        <color theme="1"/>
        <sz val="12.0"/>
      </rPr>
      <t>-Alteração sensores units E535982430/ E535982460Conforme apresentação .ppt
KIT_MOD_CF500_CALIBRE_PORTAS_TRAS_PBAR_M01 09/12- Liberado 2D.
03/11/25 - Fornecedor ainda não recebeu os desenhos 2D para construção da transmissão;
29/10/25 - Fornecedor ainda não recebeu os desenhos para construção da transmissão, previsão é liberar na sexta feita;
13/10/25 - Fornecedor aguardando os desenhos 2D para startar a compra dos materiais;
01/10/25 - Fornecedor aguardando os desenhos 2D para startar a compra dos materiais;
10/07 - 3D PARA COTAÇÃO</t>
    </r>
  </si>
  <si>
    <t>MC USINAGEM</t>
  </si>
  <si>
    <t>CF300</t>
  </si>
  <si>
    <t>RENAULT-BBB29_XDF-0016-2025</t>
  </si>
  <si>
    <r>
      <rPr>
        <rFont val="Calibri"/>
        <color theme="1"/>
        <sz val="12.0"/>
      </rPr>
      <t>05/02-</t>
    </r>
    <r>
      <rPr>
        <rFont val="Calibri"/>
        <b/>
        <color theme="1"/>
        <sz val="12.0"/>
      </rPr>
      <t xml:space="preserve"> Rev02</t>
    </r>
    <r>
      <rPr>
        <rFont val="Calibri"/>
        <color theme="1"/>
        <sz val="12.0"/>
      </rPr>
      <t xml:space="preserve"> Modificação conforme apresentação .pptKIT_MOD_FMCF300_E535986210_M02 KIT_MOD_FMCF300_E535987210_M02.
26/01 - Fornecedor relata que está faltando material do tubo (verificar se foi comprada a materia prima - Comau)
08/01 - </t>
    </r>
    <r>
      <rPr>
        <rFont val="Calibri"/>
        <b/>
        <color theme="1"/>
        <sz val="12.0"/>
      </rPr>
      <t xml:space="preserve">Rev01 </t>
    </r>
    <r>
      <rPr>
        <rFont val="Calibri"/>
        <color theme="1"/>
        <sz val="12.0"/>
      </rPr>
      <t>Modificação conforme apresentação .ppt KIT_MOD_FMCF300_E535986210_M01 KIT_MOD_FMCF300_E535987210_M01
02/12- Liberado 2D 
03/11/25 - Fornecedor ainda não recebeu os desenhos 2D para construção da transmissão;
29/10/25 - Fornecedor ainda não recebeu os desenhos para construção da transmissão, previsão é liberar na sexta feita;
13/10/25 - Fornecedor aguardando os desenhos 2D para startar a compra dos materiais;
01/10/25 - Fornecedor aguardando os desenhos 2D para startar a compra dos materiais;
10/07 - 3D PARA COTAÇÃO</t>
    </r>
  </si>
  <si>
    <t>ST7030</t>
  </si>
  <si>
    <t>GRIPPER REFORCOS TETO
ST7030</t>
  </si>
  <si>
    <t>VW427-PATAGONIA-AUFBAU-0004-2025</t>
  </si>
  <si>
    <t>01/12/2025 - Caldeiraria e usinagem em andamento.
27/11 - Previsão de envio 13/12
24/11 - Liberado desenho 2D.
13/11 - Prazo de entrega: 25 dias após a liberação dos desenhos definitivos</t>
  </si>
  <si>
    <t>B09-BM30</t>
  </si>
  <si>
    <t>RENAULT-BBB29_XDF-0021-2025</t>
  </si>
  <si>
    <t>18/12/25 - Fornecedor acionou o time de qualidade Comau para realizar a liberação do dispositivo;
06/11/25 - Fornecedor aguardando chegada de matéria prima;
14/07 - 3D PARA ORÇAMENTO</t>
  </si>
  <si>
    <t>ST4105</t>
  </si>
  <si>
    <t>GRIPPER BODYSIDE</t>
  </si>
  <si>
    <t>VW427-PATAGONIA-AUFBAU-0005-2025</t>
  </si>
  <si>
    <t>31/01 - Enviado nesta data
16/12-Rev02 Modificação conforme apresentação .pptERA_DIVENTA_ST4105_INNER_161225 , após atualização pino
retrátil SZK 08/12-Rev01 Atualizada documentação no Syncplicity
Atualizados quantidades comerciais 
28/11- PARALISAR A FABRICAÇÃO DESSE GRIPPER, O PROJETO SERÁ ALTERADO. 
27/11- LIBERADO 2D 
13/11 - Prazo de entrega: 25 dias após a liberação dos desenhos definitivos</t>
  </si>
  <si>
    <t>DISP OPEN GATE</t>
  </si>
  <si>
    <t>RENAULT-BBB29_XDF-0024-2025</t>
  </si>
  <si>
    <t>27/11 - Parte estrutural maior 80% pronta, itens menores em processo de usinagem e acabamento.
06/11 - MODIFICAÇÃO CONFORME APRESENTAÇÃO .PPT"KIT_MOD_E554480000_BM_30_OPEN_GATE_MODE_M01 
21/10 -  MODIFICAÇÃO CONFORME APRESENTAÇÃO .PPT"E554480000_BM_30_OPEN_GATE_MODE_INDEX
14/10 - MODIFICAÇÃO CONFORME APRESENTAÇÃO .PPT"E554480000_BM_30_OPEN_GATE_MODE_INDEX
09/10 - Em processo de PCP e compra de matéria prima.
15/09 - LIBERADO 2D
14/07 - 3D PARA ORÇAMENTO</t>
  </si>
  <si>
    <t>PVD700</t>
  </si>
  <si>
    <t>DISP GRAFATURA</t>
  </si>
  <si>
    <t>RENAULT-BBB29_XDF-0028-2025</t>
  </si>
  <si>
    <t>26/01 - Fornecedor com os berços aguardando materiais comerciais para dar seguimento a montagem - Replanejando data final 
23/01 - Rev01 – Modificação conforme .ppt KIT_MOD_PVG_GRAFFATURA, acrescentado 04 grampos V
63.1 BR2 A10 T1206/01/26 - Fornecedor com os berços aguardando materiais comerciais para dar seguimento a montagem;
22/12/25 - Fornecedor com os berços aguardando materiais comerciais para dar seguimento a montagem, pintura dos berços;
06/11/25 - Fornecedor em processo de caldeiraria e usinagem;
31/10 - LIBERADO 3D 
08/10 - LIBERADO DESENHO 2D                 
03/10/25 - Fornecedor solicitou ao time de qualidade para realizar a liberação dos modelod de isopor dos berços;
28/07/2025 - Arquivos 3D para cotação</t>
  </si>
  <si>
    <t>N/A</t>
  </si>
  <si>
    <t>PVG700</t>
  </si>
  <si>
    <t>RENAULT-BBB29_XDF-0029-2025</t>
  </si>
  <si>
    <t>26/01 - Fornecedor com os berços aguardando materiais comerciais para dar seguimento a montagem - Replanejando data final 
06/01/26 - Fornecedor com os berços aguardando materiais comerciais para dar seguimento a montagem;
22/12/25 - Fornecedor com os berços aguardando materiais comerciais para dar seguimento a montagem, pintura dos berços;
06/11/25 - Fornecedor em processo de caldeiraria e usinagem;
08/10 - LIBERADO DESENHO 2D                  
03/10/25 - Fornecedor solicitou ao time de qualidade para realizar a liberação dos modelod de isopor dos berços;
28/07/2025 - Arquivos 3D para cotação</t>
  </si>
  <si>
    <t>PBD700</t>
  </si>
  <si>
    <t>RENAULT-BBB29_XDF-0030-2025</t>
  </si>
  <si>
    <r>
      <rPr>
        <rFont val="Calibri"/>
        <b/>
        <color theme="1"/>
        <sz val="12.0"/>
      </rPr>
      <t>26/01</t>
    </r>
    <r>
      <rPr>
        <rFont val="Calibri"/>
        <color theme="1"/>
        <sz val="12.0"/>
      </rPr>
      <t xml:space="preserve"> - Fornecedor com os berços aguardando materiais comerciais para dar seguimento a montagem - Replanejando data final 
06/01/26 - Fornecedor com os berços aguardando materiais comerciais para dar seguimento a montagem;
22/12/25 - Fornecedor com os berços aguardando materiais comerciais para dar seguimento a montagem, pintura dos berços;
06/11/25 - Fornecedor em processo de caldeiraria e usinagem;
06/10 - Liberado desenho 2D das transmissões;
 01/10/25 - Fornecedor solicitou ao time de qualidade para realizar a liberação dos modelo de isopor dos berços;
28/07/2025 - Arquivos 3D para cotação;</t>
    </r>
  </si>
  <si>
    <t>PBG700</t>
  </si>
  <si>
    <t>RENAULT-BBB29_XDF-0031-2025</t>
  </si>
  <si>
    <t>26/01 - Fornecedor com os berços aguardando materiais comerciais para dar seguimento a montagem - Replanejando data final 
06/01/26 - Fornecedor com os berços aguardando materiais comerciais para dar seguimento a montagem;
22/12/25 - Fornecedor com os berços aguardando materiais comerciais para dar seguimento a montagem, pintura dos berços;
06/11/25 - Fornecedor em processo de caldeiraria e usinagem;
06/10 - LIBERADO DESENHO 2D;
01/10/25 - Fornecedor solicitou ao time de qualidade para realizar a liberação dos modelo de isopor dos berços;
28/07/2025 - Arquivos 3D para cotação;</t>
  </si>
  <si>
    <t>PLC700</t>
  </si>
  <si>
    <t>RENAULT-BBB29_XDF-0032-2025</t>
  </si>
  <si>
    <t>26/01 - Fornecedor com os berços aguardando materiais comerciais para dar seguimento a montagem - Replanejando data final 
06/01/26 - Fornecedor com os berços aguardando materiais comerciais para dar seguimento a montagem;
22/12/25 - Fornecedor com os berços aguardando materiais comerciais para dar seguimento a montagem, pintura dos berços;
06/11/25 - Fornecedor em processo de usinagem, restante do material chegando segunda feira;
13/10/25 - Fornecedor e time de qualidade Comau realizaram a liberação do modelo de isopor do berço;
28/07/2025 - Arquivos 3D para cotação</t>
  </si>
  <si>
    <t>CV700</t>
  </si>
  <si>
    <t>RENAULT-BBB29_XDF-0033-2025</t>
  </si>
  <si>
    <t>26/01 - Fornecedor com os berços aguardando materiais comerciais para dar seguimento a montagem - Replanejando data final 
06/01/26 - Fornecedor com os berços aguardando materiais comerciais para dar seguimento a montagem;
22/12/25 - Fornecedor com os berços aguardando materiais comerciais para dar seguimento a montagem, pintura dos berços;
06/11/25 - Fornecedor em processo de usinagem, restante do material chegando segunda feira;
31/10 - LIBERADO 3D 
13/10/25 - Fornecedor e time de qualidade Comau realizaram a liberação do modelo de isopor do berço;
06/10 - Liberação 3D STEP berço de grafagem capo      
28/07/2025 - Arquivos 3D para cotação</t>
  </si>
  <si>
    <t>BM030</t>
  </si>
  <si>
    <t>RENAULT-BBB29_XDF-0034-2025</t>
  </si>
  <si>
    <t>17/12/25 - Fornecedor acionou o time de qualidade Comau para realizar a liberação do dispositivo;
06/11/25 - Fornecedor em processo de usinagem;
28/10/25 - Fornecedor em processo de compra de matéria prima;
22/10 - retomar a fabricação da transmissão conforme alinhado em reunião com nossa Engenharia (Gilson em cópia).
 16/09/2025 - Paralizar todo e qualquer movimento da transmissão 0034.
Cliente pediu um estudo extra
15/09 - LIBERAÇÃO DESENHO 2D
28/07/2025 - Arquivos 3D para cotação</t>
  </si>
  <si>
    <t>RENAULT-BBB29_XDF-0035-2025</t>
  </si>
  <si>
    <t>17/12/25 - Fornecedor acionou o time de qualidade Comau para realizar a liberação do dispositivo;
06/11/25 - Fornecedor fazendo o PCP para compra de matéria prima;
30/10 - LIBERADO 2D;
28/10/25 - Fornecedor informou que ainda nao chegou o desenho para construção;
26/09/25 - Fornecedor aguardando desenhos para dar inicio ao processo de compra de matéria prima;
28/07/2025 - Arquivos 3D para cotação</t>
  </si>
  <si>
    <t>FM030</t>
  </si>
  <si>
    <t>RENAULT-BBB29_XDF-0037-2025</t>
  </si>
  <si>
    <t>18/11/25 - Fornecedor acionou o time de qualidade Comau para realizar a liberação dos dispositivos;
14/11/25 - Fornecedor em processo de pintura, rebarbação e repassando rosca e embalagem de peças;
06/11/25 - Processo de separação de peças oxidadas, peças chegando da oxidação, peças em processo de finalização (rebarbação e rosca), Torres em processo de caldeiraria depois vão para usinagem e pintura;
30/10/25 - Fornecedor em processo de usiangem, peças sendo enviadas para oxidação;
14/10/25 - Fornecedor em processo de usinagem e caldeiraria, tratamento de peças;
01/10/25 - Fornecedor em processo de usinagem e caldeiraria;
15/09 - LIBERADO 2D.
29/07/2025 - Arquivos 3D para cotação</t>
  </si>
  <si>
    <t>PLATAFORMA ROBOS</t>
  </si>
  <si>
    <t>RENAULT-BBB29_XDF-0041-2025</t>
  </si>
  <si>
    <r>
      <rPr>
        <rFont val="Calibri"/>
        <b/>
        <color theme="1"/>
        <sz val="12.0"/>
      </rPr>
      <t xml:space="preserve">06/02 - </t>
    </r>
    <r>
      <rPr>
        <rFont val="Calibri"/>
        <color theme="1"/>
        <sz val="12.0"/>
      </rPr>
      <t>Tinta que deveria ter chagado ontem para iniciar a pintura ainda não chegou. Colunas já jateadas.</t>
    </r>
    <r>
      <rPr>
        <rFont val="Calibri"/>
        <b/>
        <color theme="1"/>
        <sz val="12.0"/>
      </rPr>
      <t xml:space="preserve"> 
05/02-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2D- PARCIAL 04.02.26- Enviando grupos. Grupo Grupo 600 e 650 – detalhamento final.
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2D- PARCIAL 30.01.26- Enviando grupos. Grupo 400, 450, 500 e 550
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2D- PARCIAL 21.01.26- Enviando grupos. Grupo 250, 300, 350 e 375 + kit E553960050
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2D- PARCIAL 08.01.26- Nas próximas semanas iremos subir os desenhos pendentes.
29/01 - Possibilidade de entrega parcial das colunas, tomando ação de tercerização de trbalho para reduzir o prazo de entrega final. (Data correta de entrega 
16/02, prazo de 45 dias após o 2D que saiu em 08/01).
08/01-</t>
    </r>
    <r>
      <rPr>
        <rFont val="Calibri"/>
        <b/>
        <color rgb="FFFF0000"/>
        <sz val="12.0"/>
      </rPr>
      <t>OBS:</t>
    </r>
    <r>
      <rPr>
        <rFont val="Calibri"/>
        <b/>
        <color theme="1"/>
        <sz val="12.0"/>
      </rPr>
      <t xml:space="preserve"> 2D  PARCIAL</t>
    </r>
    <r>
      <rPr>
        <rFont val="Calibri"/>
        <color theme="1"/>
        <sz val="12.0"/>
      </rPr>
      <t xml:space="preserve"> - Nas próximas semanas iremos subir os desenhos pendentes.
08/01- Liberado 2D. 
02/12- REV;Arquivos 3D para Cotação revisado</t>
    </r>
  </si>
  <si>
    <t>MESA ROLO LIVRE</t>
  </si>
  <si>
    <t>RENAULT-BBB29_XDF-0042-2025</t>
  </si>
  <si>
    <t>29/11/2025 -  Usinagem e pintura em andamento. Será antecipado a entrega para o dia 05/12.
27/11/2025 - Contrrole e separação para efetuar a entrega.
cio 431</t>
  </si>
  <si>
    <t>BM60</t>
  </si>
  <si>
    <t>GRIPPERS MANUAIS</t>
  </si>
  <si>
    <t>RENAULT-BBB29_XDF-0043-2025</t>
  </si>
  <si>
    <t>08/01- Orçamento 3D.</t>
  </si>
  <si>
    <t>GRIPPER_GEO_CLOISON</t>
  </si>
  <si>
    <t>RENAULT-BBB29_XDF-0045-2025</t>
  </si>
  <si>
    <r>
      <rPr>
        <rFont val="Calibri"/>
        <b/>
        <color theme="1"/>
        <sz val="12.0"/>
      </rPr>
      <t>26/01</t>
    </r>
    <r>
      <rPr>
        <rFont val="Calibri"/>
        <color theme="1"/>
        <sz val="12.0"/>
      </rPr>
      <t xml:space="preserve"> - Aguardando negociação compras
04/11- LIBERADO 2D</t>
    </r>
  </si>
  <si>
    <t>THIAGO CEZAR DOS SANTOS</t>
  </si>
  <si>
    <t>??????</t>
  </si>
  <si>
    <t>GRIPPER TRAVESSA SUP.</t>
  </si>
  <si>
    <t>RENAULT-BBB29_XDF-0046-2025</t>
  </si>
  <si>
    <t>01/12- Rev01 Modificação conforme apresentação
KIT-001_E536475000_GRIPPER_TRAV_SUP_STEP2_B00
01/12- LIBERADO 2D</t>
  </si>
  <si>
    <t>DEPOSITO GRIPPER</t>
  </si>
  <si>
    <t>RENAULT-BBB29_XDF-0047-2025</t>
  </si>
  <si>
    <t>11/11/25 - CANCELADO CONFORME E-MAIL</t>
  </si>
  <si>
    <t>Cancelado</t>
  </si>
  <si>
    <t>MESA CARREGAMENTO</t>
  </si>
  <si>
    <t>RENAULT-BBB29_XDF-0050-2025</t>
  </si>
  <si>
    <t>14/11/25 - Fornecedor em processo de PCP;</t>
  </si>
  <si>
    <t>NR12</t>
  </si>
  <si>
    <t>BRBRRBA29</t>
  </si>
  <si>
    <t>ACOPLADOR DE RODAS</t>
  </si>
  <si>
    <t>EV0125</t>
  </si>
  <si>
    <t>23/12 - Processo parado devido a outras urgências.
16/12 - Em processo de corte e dobra.
09/12/2025 - Processo de construção em andamento.</t>
  </si>
  <si>
    <t>FERRAGEM</t>
  </si>
  <si>
    <t>DISP. PARALAMA-FERRAGEM</t>
  </si>
  <si>
    <t>RENAULT-BBB29_XDF-0055-2025</t>
  </si>
  <si>
    <t>?????</t>
  </si>
  <si>
    <t>FM39</t>
  </si>
  <si>
    <t>DISP. PINO TUCKERS</t>
  </si>
  <si>
    <t>RENAULT-BBB29_XDF-0057-2025</t>
  </si>
  <si>
    <r>
      <rPr>
        <rFont val="Calibri"/>
        <b/>
        <color theme="1"/>
        <sz val="12.0"/>
      </rPr>
      <t>26/01</t>
    </r>
    <r>
      <rPr>
        <rFont val="Calibri"/>
        <color theme="1"/>
        <sz val="12.0"/>
      </rPr>
      <t xml:space="preserve"> - A visita será realizada no dia 28/01 a fim de atualizarmos o status geral
10/12- Rev01 Modificação conforme apresentação ppt. KIT_MOD_FM39_E536167000_M01
08/12/25 - Fornecedor com a estrutura na caldeiraria;
27/11/25 - Fornecedor com os tubos esperando o corte para serem calderados;
18/11/25 - Fornecedor esta aguardando cehegada da matéria prima;
29/09 - Atualizado desenhos no syncplicity - Liberação de 2Ds construtivos</t>
    </r>
  </si>
  <si>
    <t>SKID</t>
  </si>
  <si>
    <t>RENAULT-BBB29_XDF-0060-2025​</t>
  </si>
  <si>
    <r>
      <rPr>
        <rFont val="Calibri"/>
        <b/>
        <color theme="1"/>
        <sz val="12.0"/>
      </rPr>
      <t>26/01</t>
    </r>
    <r>
      <rPr>
        <rFont val="Calibri"/>
        <color theme="1"/>
        <sz val="12.0"/>
      </rPr>
      <t xml:space="preserve"> - Evidencias da compra de matéria prima (tubos) - O protótipo será entregue em 10/02 (para aprovação) e a entrega dos 31 será escalonada (à definir)
27/11-Rev01 Modificação conforme apresentação em .ppt: KIT_MOD_E536472000_SKID – unit E536472250_A_A0_1_1_M01
KIT_MOD_E536472000_SKID – unit E536472250_A_A0_1_1_M01 18/11/25 - Foi solicitado para o fornecedor para a construção devido a necessidade de alteração do projeto;
13/10/25 - Fornecedor aguardando os desenhos 2D para startar a compra dos materiais;
17/09/2025 - Arquivos 3D para Cotação</t>
    </r>
  </si>
  <si>
    <t>FM40</t>
  </si>
  <si>
    <t>MANIPULADOR PLC</t>
  </si>
  <si>
    <t>RENAULT-BBB29_XDF-0065-2025</t>
  </si>
  <si>
    <t>15/12- Paralisado Engenharia.</t>
  </si>
  <si>
    <t>MANIPULADOR_PLC_AR</t>
  </si>
  <si>
    <t>RENAULT-BBB29_XDF-0066-2025</t>
  </si>
  <si>
    <t>15/12- Paralisado Engenharia. 
28/09 - "GILSON" - Este item não foi finalizado o estudo, neste momento foi solicitado pela Renault o Congelamento deste item, portanto peço que paralise os orçamentos para transmissão RENAULT-BBB29_XDF-0066-2025 até que tenhamos um novo parecer.</t>
  </si>
  <si>
    <t>RENAULT-BBB29_XDF-0067-2025</t>
  </si>
  <si>
    <t>MANIPULADOR JUNÇÃO</t>
  </si>
  <si>
    <t>RENAULT-BBB29_XDF-0068-2025</t>
  </si>
  <si>
    <t>MANIPULADOR AR</t>
  </si>
  <si>
    <t>RENAULT-BBB29_XDF-0069-2025</t>
  </si>
  <si>
    <t>FM30</t>
  </si>
  <si>
    <t>MANIPULADOR PL CENTRAL</t>
  </si>
  <si>
    <t>RENAULT-BBB29_XDF-0070-2025</t>
  </si>
  <si>
    <t>RENAULT-BBB29_XDF-0071-2025</t>
  </si>
  <si>
    <t>MANIPULADOR PL AR</t>
  </si>
  <si>
    <t>RENAULT-BBB29_XDF-0072-2025</t>
  </si>
  <si>
    <t>STL-BB13-UNDERBODY-0084-2024</t>
  </si>
  <si>
    <t>24/11- Obs: Para o CONJUNTO ADICIONAL P/ ELEVADOR AUA100 excluir de fornecimento o
grupo 32802501Z_M-000000000000-C100Z70015ZD-00_COMPL-A.
Materiais a cargo COMAU
Itens da Rockwell já comprados por controls.</t>
  </si>
  <si>
    <t>ST4110</t>
  </si>
  <si>
    <t>VW427-PATAGONIA-AUFBAU-0006-2025</t>
  </si>
  <si>
    <r>
      <rPr>
        <rFont val="Calibri"/>
        <color theme="1"/>
        <sz val="12.0"/>
      </rPr>
      <t xml:space="preserve">04/02- segue o Registo de liberação manufacturing com </t>
    </r>
    <r>
      <rPr>
        <rFont val="Calibri"/>
        <b/>
        <color rgb="FFFF0000"/>
        <sz val="12.0"/>
      </rPr>
      <t>TPM</t>
    </r>
    <r>
      <rPr>
        <rFont val="Calibri"/>
        <color theme="1"/>
        <sz val="12.0"/>
      </rPr>
      <t>.</t>
    </r>
  </si>
  <si>
    <t>BM90-BM100</t>
  </si>
  <si>
    <t>CONJ. NOVOS ITENS</t>
  </si>
  <si>
    <t>RENAULT-BBB29_XDF-0079-2025</t>
  </si>
  <si>
    <t>14/11 - Enviado para MG nesta data
03/11 - Será enviado dia 14/11</t>
  </si>
  <si>
    <t>ST4420</t>
  </si>
  <si>
    <t>DISPOSITIVO INDEX.</t>
  </si>
  <si>
    <t>VW427-PATAGONIA-AUFBAU-0008-2025</t>
  </si>
  <si>
    <t xml:space="preserve">17/12/2025 - Caldeiraria em andamento.
09/12/2025 - O perfil originalmente especificado não foi encontrado disponível para compra. Após aprovação da Engenharia, o material será modificado para chapas soldadas, garantindo que o processo possa prosseguir.
03/12/2025 - Matéria prima chegará hoje
26/11/2025 - desenhos 2D disponíveis para construção.
18/11- Prazo de entrega: 30 dias após liberação dos desenhos definitivos
</t>
  </si>
  <si>
    <t>Sensores mesas</t>
  </si>
  <si>
    <t>STL-BB13-UNDERBODY-0089-2024</t>
  </si>
  <si>
    <t>23/12 - Aguardando entrega material</t>
  </si>
  <si>
    <t>RENAULT-BBB29_XDF-0083-2025</t>
  </si>
  <si>
    <r>
      <rPr>
        <rFont val="Calibri"/>
        <color theme="1"/>
        <sz val="12.0"/>
      </rPr>
      <t xml:space="preserve">06/01 -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Estavam faltando os grupos 850, 970, 980 e 990 , acrescentado os comerciais</t>
    </r>
  </si>
  <si>
    <t>????</t>
  </si>
  <si>
    <t>ST7010</t>
  </si>
  <si>
    <t>GRIPPER TETO</t>
  </si>
  <si>
    <t>VW427-PATAGONIA-AUFBAU-0009-2025</t>
  </si>
  <si>
    <t>02/12- Liberado 2D 
Aguardando 2D
13/11 - Prazo de entrega: 30 dias após a liberação dos desenhos definitivos.</t>
  </si>
  <si>
    <t>ST4140</t>
  </si>
  <si>
    <t>VW427-PATAGONIA-AUFBAU-0011-2025</t>
  </si>
  <si>
    <t>17/12/2025 - Finalizando processo de pintura, será entregue 19/12/2025
15/12/2025 - Pintura da estrutura em andamento; Demais componentes em processo de usinagem.
10/12/2025 - Usinagem interna e externa em andamento.
02/12/2025 - Processo de usinagem em andamento.
26/11/2025 - desenhos 2D disponíveis para construção.
19/11/2025 - Processo de extração de desenhos.
18/11 - Planning , alterado numero desenho 
18/11 - Prazo de entrega: 30 dias após liberação dos desenhos definitivos
095</t>
  </si>
  <si>
    <t>FM59</t>
  </si>
  <si>
    <t>RENAULT-BBB29_XDF-0092-2025</t>
  </si>
  <si>
    <r>
      <rPr>
        <rFont val="Calibri"/>
        <b/>
        <color theme="1"/>
        <sz val="12.0"/>
      </rPr>
      <t>26/01</t>
    </r>
    <r>
      <rPr>
        <rFont val="Calibri"/>
        <color theme="1"/>
        <sz val="12.0"/>
      </rPr>
      <t xml:space="preserve"> - O FUP será realizado em 27/01
21/01/26 - Fornecedor em processo de usinagem das peças;</t>
    </r>
  </si>
  <si>
    <t>SISTEMA DE TRILHO ELETRIFICADO KBK</t>
  </si>
  <si>
    <t>RENAULT-BBB29_XDF-0095-2025</t>
  </si>
  <si>
    <t>04/02/26 - Forcendor infomou que seu prazo são de 120 dias após a aprovação do projeto conforme o acordado com o time de compras, e o projeto foi aprovado no dia 16/01/26;</t>
  </si>
  <si>
    <t>DUREN</t>
  </si>
  <si>
    <t>DISPOSITIVO DE GEO</t>
  </si>
  <si>
    <t>VW427-PATAGONIA-AUFBAU-0012-2025</t>
  </si>
  <si>
    <t xml:space="preserve">23/12- Usinagem externa dos alumínios finalizando hoje
17/12/2025 - Usinagem dos berços em andamento.  Usinagem externa do restante dos componetes em andamento.
16/12/2025 - Usinagem dos berços de alumínio em andamento. Restante dos itens de alumínio em processo de corte / usinagem externo
13/12/2025 - Usinagem dos berços de alumínio em andamento. Restante dos itens menores usinando externamente.
11/12- Em Fabricação. 
09/12/2025 - Itens de alumínio será coletado hoje na transportadora Jamef.
05/12- A garra sofreu alteração e segue o caminho com o kit de mudança:
\\Ubrbet01bkrp050\BWA\2025-VW427-AUFBAU-PATAGONIA\3_Proj_Mecanico\3.1_Desenvolvimento\CONSTRUCAO\ST4420\59-15D_473579______________________A00_GEO
02/12/2025 - Matéria prima de alumínio chegará até 04/12/2025
25/11/2025 - desenhos 2D disponíveis para construção.
</t>
  </si>
  <si>
    <t>CONJ. NOVOS ITENS
TRANSPORTADOR</t>
  </si>
  <si>
    <t>RENAULT-BBB29_XDF-0097-2025</t>
  </si>
  <si>
    <t>26/11 - Enviado para MG nesta data.
17/11 - Será enviado dia 26/11</t>
  </si>
  <si>
    <t>PBD900_PBG900</t>
  </si>
  <si>
    <t>DISPOSITIVO MONTAGEM</t>
  </si>
  <si>
    <t>RENAULT-BBB29_XDF-0099-2025</t>
  </si>
  <si>
    <r>
      <rPr>
        <rFont val="Calibri"/>
        <b/>
        <color theme="1"/>
        <sz val="12.0"/>
      </rPr>
      <t>26/01</t>
    </r>
    <r>
      <rPr>
        <rFont val="Calibri"/>
        <color theme="1"/>
        <sz val="12.0"/>
      </rPr>
      <t xml:space="preserve"> - O FUP será realizado em 27/01</t>
    </r>
  </si>
  <si>
    <t>DEPOSITO PINCA</t>
  </si>
  <si>
    <t>RENAULT-BBB29_XDF-0100-2025</t>
  </si>
  <si>
    <t>25/11 - Enviado para MG nesta data
17/11 - Será enviado dia 25/11</t>
  </si>
  <si>
    <t>BM110</t>
  </si>
  <si>
    <t>RENAULT-BBB29_XDF-0103-2025</t>
  </si>
  <si>
    <t>16/12 - Estrutura em processo de usinagem, restante em processo de acabamento.
13/12 - Falta finalizar peça calderada.</t>
  </si>
  <si>
    <t>FM38</t>
  </si>
  <si>
    <t>DISP. PREPARACAO</t>
  </si>
  <si>
    <t>RENAULT-BBB29_XDF-0105-2025</t>
  </si>
  <si>
    <r>
      <rPr>
        <rFont val="Calibri"/>
        <color theme="1"/>
        <sz val="12.0"/>
      </rPr>
      <t xml:space="preserve">22/12- Liberado 2D. 
22/12 -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- Alteração sensores units E535982430/ E535982460
Conforme apresentação .ppt
KIT_MOD_CF500_CALIBRE_PORTAS_TRAS_PBAR_M01. Comunicado ao time de Compras para revisar o processo antes do fechamento."
24/11- 3D PARA ORÇAMENTO</t>
    </r>
  </si>
  <si>
    <t>RENAULT-BBB29_XDF-0106-2025</t>
  </si>
  <si>
    <r>
      <rPr>
        <rFont val="Calibri"/>
        <color theme="1"/>
        <sz val="12.0"/>
      </rPr>
      <t>16/01-</t>
    </r>
    <r>
      <rPr>
        <rFont val="Calibri"/>
        <b/>
        <color theme="1"/>
        <sz val="12.0"/>
      </rPr>
      <t xml:space="preserve"> Rev01</t>
    </r>
    <r>
      <rPr>
        <rFont val="Calibri"/>
        <color theme="1"/>
        <sz val="12.0"/>
      </rPr>
      <t xml:space="preserve"> Modificação estrutura do gripper.
02/01- Liberado 2D.</t>
    </r>
  </si>
  <si>
    <t>DISP. CENTRADOR</t>
  </si>
  <si>
    <t>RENAULT-BBB29_XDF-0107-2025</t>
  </si>
  <si>
    <t>13/01- Liberado 2D. 
02/01- Liberado 2D. Obs: Aguardar a liberação de construção dos grupos E555070250 (dx+ex) e E555060375 (dx+ex) 
os desenhos serão enviados posteriormente.</t>
  </si>
  <si>
    <t>DISP. TRANSFERIDOR</t>
  </si>
  <si>
    <t>RENAULT-BBB29_XDF-0108-2025</t>
  </si>
  <si>
    <t>22/01 - Iniciando processo de calderaria. 
15/01- Liberado 2D.</t>
  </si>
  <si>
    <t>BM060</t>
  </si>
  <si>
    <t>PLATAFORMA</t>
  </si>
  <si>
    <t>RENAULT-BBB29_XDF-0109-2025</t>
  </si>
  <si>
    <r>
      <rPr>
        <rFont val="Calibri"/>
        <color theme="1"/>
        <sz val="12.0"/>
      </rPr>
      <t>18/02-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plataforma conforme kit modifica.
30/01 - Corte e preparação.
29/01 - Fornecedor soliciou envio dos rolamentos para teste de funcionalidade na pré montagem.
27/12- Liberado 2D.
26/11 - 3D para orçamento</t>
    </r>
  </si>
  <si>
    <t>RENAULT-BBB29_XDF-0110-2025</t>
  </si>
  <si>
    <t>30/01 -  peças já jateadas e inicio de corte das chapas xadrez
03/12 - Liberado 2D</t>
  </si>
  <si>
    <t>BM90</t>
  </si>
  <si>
    <t>CONJ. NOVOS
ITENS GRIPPER</t>
  </si>
  <si>
    <t>RENAULT-BBB29_XDF-0116-2025</t>
  </si>
  <si>
    <r>
      <rPr>
        <rFont val="Calibri"/>
        <color theme="1"/>
        <sz val="12.0"/>
      </rPr>
      <t xml:space="preserve">07/01-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LIBERAÇÃO  MANUFACTURING COM </t>
    </r>
    <r>
      <rPr>
        <rFont val="Calibri"/>
        <b/>
        <color rgb="FFFF0000"/>
        <sz val="12.0"/>
      </rPr>
      <t>TPM</t>
    </r>
    <r>
      <rPr>
        <rFont val="Calibri"/>
        <color theme="1"/>
        <sz val="12.0"/>
      </rPr>
      <t>.
14/01 - Será entregue hoje devido a problemas na pintura.
12/01- Item esnviado para pintura, previsto de ficar pronto 13/01/2026</t>
    </r>
  </si>
  <si>
    <t>WR INDUSTRIA</t>
  </si>
  <si>
    <t>FM060</t>
  </si>
  <si>
    <t>​RENAULT-BBB29_XDF-0​013-2025</t>
  </si>
  <si>
    <r>
      <rPr>
        <rFont val="Calibri"/>
        <color theme="1"/>
        <sz val="12.0"/>
      </rPr>
      <t xml:space="preserve">03/02-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Pedido de compras fechado via e-mail pelo comprador Marcelo aguardando emissão de PO.
14/01-  Liberado 2D. 
04/12 - 3D para orçamento</t>
    </r>
  </si>
  <si>
    <t>RENAULT-BBB29_XDF-0114-2025</t>
  </si>
  <si>
    <r>
      <rPr>
        <rFont val="Calibri"/>
        <color theme="1"/>
        <sz val="12.0"/>
      </rPr>
      <t xml:space="preserve">03/02-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Pedido de compras fechado via e-mail pelo comprador Marcelo aguardando emissão de PO.
29/12- LIBERADO 2D. 
04/12 - 3D para orçamento</t>
    </r>
  </si>
  <si>
    <t>PARALAMA</t>
  </si>
  <si>
    <t>SUPORTE DE APOIO</t>
  </si>
  <si>
    <t>RENAULT-BBB29_XDF-0115-2025</t>
  </si>
  <si>
    <t>10/02 - Enviado aereo nesta data.</t>
  </si>
  <si>
    <t>GANCHO TRANSPORTE</t>
  </si>
  <si>
    <t>RENAULT-BBB29_XDF-0117-2025</t>
  </si>
  <si>
    <t>29/12- Liberado 2D.</t>
  </si>
  <si>
    <t>OP12/13</t>
  </si>
  <si>
    <t>CONJ. SIST. APERTO</t>
  </si>
  <si>
    <t>STL-BA16_SUSP. F1H-F2U-0001-2024</t>
  </si>
  <si>
    <t>ST4510</t>
  </si>
  <si>
    <t>VW427-PATAGONIA-AUFBAU-0016-2025</t>
  </si>
  <si>
    <t>22/12- Rev01 Modificação units5938N_568221/5938N_568249/59-38N_568253,
conforme apresentação KIT_MOD_GEO_ST3705_59-15D_47352919/12- Liberado 2D. 
11/12- Aguardando 2D
13/11 - Prazo de entrega: 30 dias após a liberação dos desenhos definitivos.</t>
  </si>
  <si>
    <t>TRANSPORTADOR</t>
  </si>
  <si>
    <t>RENAULT-BBB29_XDF-0013-2025</t>
  </si>
  <si>
    <t>03/02 - Realizado liberação parcial pela qualidade, conforme acordado com projeto. 
21/01 - Enviado cronograma atualizado nesta data, aguardando retorno do projeto indicando concordancia com o mesmo.
10/01 - Foi enviado um cronograma e atualização de status, previsão de envio 1º fase 02/02.</t>
  </si>
  <si>
    <t>ADER</t>
  </si>
  <si>
    <t>MANIPULADOR_PBAR</t>
  </si>
  <si>
    <t>RENAULT-BBB29_XDF-0081-2025</t>
  </si>
  <si>
    <t>10/11 - Enviado 2D.
30/09 - LIBERADO DESENHO 3D</t>
  </si>
  <si>
    <t>MANIPULADOR_PLC_</t>
  </si>
  <si>
    <t>RENAULT-BBB29_XDF-0082-2025</t>
  </si>
  <si>
    <t>EQUIP. SOLDA PINO</t>
  </si>
  <si>
    <t>STL-BB13-JOINING-0001-2024</t>
  </si>
  <si>
    <t>MESA ROLO</t>
  </si>
  <si>
    <t>STL-BB13-PAO-REP-TETO-0002-2024</t>
  </si>
  <si>
    <r>
      <rPr>
        <rFont val="Calibri"/>
        <b/>
        <color rgb="FFFF0000"/>
        <sz val="12.0"/>
      </rPr>
      <t xml:space="preserve">Previsto chegar 01/03 em Guarulhos
</t>
    </r>
    <r>
      <rPr>
        <rFont val="Calibri"/>
        <color theme="1"/>
        <sz val="12.0"/>
      </rPr>
      <t>08/09 - Fechada com a China de acordo com o PM.</t>
    </r>
  </si>
  <si>
    <t>COMAU (KUN SHAN)</t>
  </si>
  <si>
    <t>PAO_020</t>
  </si>
  <si>
    <t>PLATAFORMA ACESSO</t>
  </si>
  <si>
    <t>STL-BB13-PAO-REP-TETO-0003-2024</t>
  </si>
  <si>
    <r>
      <rPr>
        <rFont val="Calibri"/>
        <b/>
        <color rgb="FFFF0000"/>
        <sz val="12.0"/>
      </rPr>
      <t>Previsto chegar 01/03 em Guarulhos</t>
    </r>
    <r>
      <rPr>
        <rFont val="Calibri"/>
        <color theme="1"/>
        <sz val="12.0"/>
      </rPr>
      <t xml:space="preserve">
08/09 - Fechada com a China de acordo com o PM.</t>
    </r>
  </si>
  <si>
    <t>EQUIP. ADESIVO</t>
  </si>
  <si>
    <t>STL-BB13-REAR PANEL-0001-2024</t>
  </si>
  <si>
    <t>OP010</t>
  </si>
  <si>
    <t>SIST EXAUSTÃO</t>
  </si>
  <si>
    <t>STL-BB13-RESPOT-F1H-F2U-0001-2024</t>
  </si>
  <si>
    <t>SCE</t>
  </si>
  <si>
    <t>STL-BB13-RESPOT-F1H-F2U-0007-2024</t>
  </si>
  <si>
    <t>RENAULT-BBB29_XDF-0018-2025</t>
  </si>
  <si>
    <t>06/02 - Em processo de Montagem do Manufacturing na Ufinap
22/01 - Ultima estrutura em usinagem, falta itens das revisões.
27/11 - Parte estrutural maior 80% pronta, itens menores em processo de usinagem e acabamento.
09/10 - Em processo de PCP e compra de matéria prima.
PRAZO DE ENTREGA: 
07/12/25 Item 02 da TR 18 + Hair Croos TR 19
03/01/26 Bases do Item 01 da TR 18
14/01/25 Restante da TR 18  
17/09 - LIBERADO DESENHO 2D
11/07 - Documentação atualizada
10/07 - 3D PARA COTAÇÃO</t>
  </si>
  <si>
    <t>EQUIP. SOLDA PONTO</t>
  </si>
  <si>
    <t>STL-BB13-SIDE SILL-0001-2024</t>
  </si>
  <si>
    <t>STL-BB13-UNDERBODY-0002-2024</t>
  </si>
  <si>
    <t>20/10 - PLANILHA HUMBERTO - EM FABRICAÇÃO</t>
  </si>
  <si>
    <t>STL-BB13-UNDERBODY-0004-2024</t>
  </si>
  <si>
    <t>STL-BB13-UNDERBODY-0005-2024</t>
  </si>
  <si>
    <t>AUA080</t>
  </si>
  <si>
    <t>BATENTE SEG SKID</t>
  </si>
  <si>
    <t>STL-BB13-UNDERBODY-0029-2024</t>
  </si>
  <si>
    <t>ELEVADOR 2C</t>
  </si>
  <si>
    <t>STL-BB13-UNDERBODY-0051-2024</t>
  </si>
  <si>
    <t xml:space="preserve">20/10 - PLANILHA HUMBERTO - EM FABRICAÇÃO
17/06 - Rev01 Excluir de fornecimento a construção do grupo: 19-WCXXX0000071848_GR SCALA_ACCESSO_BALCONCINO_MANUTENZIONE
16/06 - para estes elevadores, gentileza excluir o grupo abaixo. Não devem ser construídos. 19-WCXXX0000071848_GR_SCALA_ACCESSO_BALCONCINO_MANUTENZIONE
</t>
  </si>
  <si>
    <t>OP05/65/135</t>
  </si>
  <si>
    <t>CJ ADICIONAL</t>
  </si>
  <si>
    <t>STL-BB13-UNDERBODY-0055-2024</t>
  </si>
  <si>
    <t>21/10 - Falta 01 peça da OP305 aguardando definição MFG; OP135 65% pronta precisão de envio nesta data; 
13/10 - Enviado para MG nesta data, previsão de entrega no MFG 17/10.
25/09 - Aguardando informação de pintura, pode impactar na previsão de entrega. 
17/09 - OP305 matéria prima 100%, previsão de envio para MFG 30/09, restante das operações previsão de envio final 11/10.
12/09 - OP0305 - deve ser entregue primeiro.
As demais posteriormente 17/10/2025</t>
  </si>
  <si>
    <t>STL-BB13-UNDERBODY-0058-2024</t>
  </si>
  <si>
    <t>MESA TRANSPORTE</t>
  </si>
  <si>
    <t>STL-BB13-UNDERBODY-0059-2024</t>
  </si>
  <si>
    <t>STL-BB13-UNDERBODY-0060-2024</t>
  </si>
  <si>
    <t>18/01 - De acordo com a informação da planilha do SCL material está em transito.</t>
  </si>
  <si>
    <t>AUA0005</t>
  </si>
  <si>
    <t xml:space="preserve">CJ. ADICIONAL SKID </t>
  </si>
  <si>
    <t xml:space="preserve">STL-BB13-UNDERBODY-006​8-2024 </t>
  </si>
  <si>
    <t>10/11 - REV ALTERAÇÃO BASE DO ROBÔ</t>
  </si>
  <si>
    <t>SUPORTE</t>
  </si>
  <si>
    <t>STL-BB13-UNDERBODY-0069-2024</t>
  </si>
  <si>
    <t>27/10 - PM solicitou a exclusão do item 07 
 22/10 - Cancelado a constução dos ítens 10 e 13.</t>
  </si>
  <si>
    <t>CABINE LASER</t>
  </si>
  <si>
    <t>SUP. PARA
CABINE LASER</t>
  </si>
  <si>
    <t>STL-BB13-UNDERBODY-0072-2024</t>
  </si>
  <si>
    <t>27/10- REV Modificado para 01dx e 01ex.</t>
  </si>
  <si>
    <t>AUA</t>
  </si>
  <si>
    <t>CONJUNTO ADICIONAL</t>
  </si>
  <si>
    <t>STL-BB13-UNDERBODY-007​7-202​4</t>
  </si>
  <si>
    <t>08/11 - Enviado para MG nesta data</t>
  </si>
  <si>
    <t>CONJUNTO DE ITENS</t>
  </si>
  <si>
    <t>STL-BB13-UNDERBODY-0079-2024</t>
  </si>
  <si>
    <t>MANIPULADOR TETO</t>
  </si>
  <si>
    <t>RENAULT-BBB29_XDF-0073-2025</t>
  </si>
  <si>
    <t>17/11 - Enviado o 2D
18/09 - 3D PARA ORÇAMENTO</t>
  </si>
  <si>
    <t>Cabine Laser</t>
  </si>
  <si>
    <t>SUPORTE DE FIXAÇÃO</t>
  </si>
  <si>
    <t xml:space="preserve">STL-BB13-UNDERBODY-0082-2024 </t>
  </si>
  <si>
    <t>NF2590</t>
  </si>
  <si>
    <t>AUA100</t>
  </si>
  <si>
    <t>STL-BB13-UNDERBODY-0087-2024</t>
  </si>
  <si>
    <t>Previsto chegar 01/03 em Guarulhos</t>
  </si>
  <si>
    <t>AUC</t>
  </si>
  <si>
    <t>EV1150</t>
  </si>
  <si>
    <t>CONJ. GABARITOS_MANUAIS</t>
  </si>
  <si>
    <t>RENAULT-BBB29_XDF-0044-2025</t>
  </si>
  <si>
    <t>01/12- LIBERADO 2D.
13/09 - 3D PARA ORÇAMENTO</t>
  </si>
  <si>
    <t>DISPOSITIVO DE APOIO</t>
  </si>
  <si>
    <t>STL-BB13-UNDERBODY-0091-2024</t>
  </si>
  <si>
    <r>
      <rPr>
        <rFont val="Calibri"/>
        <color theme="1"/>
        <sz val="12.0"/>
      </rPr>
      <t xml:space="preserve">09/01 -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em ppt. KIT_MOD-001-358F03M0001_CG001_REV_G
05/01 - </t>
    </r>
    <r>
      <rPr>
        <rFont val="Calibri"/>
        <b/>
        <color theme="1"/>
        <sz val="12.0"/>
      </rPr>
      <t xml:space="preserve">REV F </t>
    </r>
    <r>
      <rPr>
        <rFont val="Calibri"/>
        <color theme="1"/>
        <sz val="12.0"/>
      </rPr>
      <t>skids novos.
22/12- Liberado 2D.</t>
    </r>
  </si>
  <si>
    <t>MANIP. TETO+ESTRUT.</t>
  </si>
  <si>
    <t>STL-BB13-UPPERBODY-0001-2024</t>
  </si>
  <si>
    <t>SCA120</t>
  </si>
  <si>
    <t>EQUIP. CABINE SOLDA</t>
  </si>
  <si>
    <t>STL-BB13-UPPERBODY-0003-2024</t>
  </si>
  <si>
    <t>EQUIP. CABEÇ. SOLDA</t>
  </si>
  <si>
    <t>STL-BB13-UPPERBODY-0005-2024</t>
  </si>
  <si>
    <t>EQUIP. DINSE</t>
  </si>
  <si>
    <t>STL-BB13-UPPERBODY-0006-2024</t>
  </si>
  <si>
    <t>DINSE</t>
  </si>
  <si>
    <t>EQUIP. ALIM.LASERLINE</t>
  </si>
  <si>
    <t>STL-BB13-UPPERBODY-0007-2024</t>
  </si>
  <si>
    <t>SCA</t>
  </si>
  <si>
    <t>GRIPPER P/CABEÇOTE</t>
  </si>
  <si>
    <t>STL-BB13-UPPERBODY-0015-2024</t>
  </si>
  <si>
    <t>16/12 - Suporte principal em processo de ajustagem e pintura, a entrega parcial irá ocorrer durante o dia 17/12.
14/12 - Peças maiores prontas na calderaria serão usinadas nesta data, restante em processo de calderaria e usinagem.
12/12 - Acordado com a Metromec entrega urgente dia 17/12.
13/09- COMAU CHINA construção destinada</t>
  </si>
  <si>
    <t>SCA080</t>
  </si>
  <si>
    <t>GRIPPER SCA080G102</t>
  </si>
  <si>
    <t>STL-BB13-UPPERBODY-0028-2024</t>
  </si>
  <si>
    <t>SCA040</t>
  </si>
  <si>
    <t>DISP AUTOMATICO</t>
  </si>
  <si>
    <t>STL-BB13-UPPERBODY-0030-2024</t>
  </si>
  <si>
    <r>
      <rPr>
        <rFont val="Calibri"/>
        <color theme="1"/>
        <sz val="12.0"/>
      </rPr>
      <t>06/06 -</t>
    </r>
    <r>
      <rPr>
        <rFont val="Calibri"/>
        <b/>
        <color theme="1"/>
        <sz val="12.0"/>
      </rPr>
      <t xml:space="preserve"> Rev04:</t>
    </r>
    <r>
      <rPr>
        <rFont val="Calibri"/>
        <color theme="1"/>
        <sz val="12.0"/>
      </rPr>
      <t xml:space="preserve"> Modificação conforme KIT_MOD-004_GEO SCA 040 T04 T05. - 20/10 - PLANILHA DO HUMBERTO "EM TRANSITO"
20/05 -</t>
    </r>
    <r>
      <rPr>
        <rFont val="Calibri"/>
        <b/>
        <color theme="1"/>
        <sz val="12.0"/>
      </rPr>
      <t xml:space="preserve"> Rev03:</t>
    </r>
    <r>
      <rPr>
        <rFont val="Calibri"/>
        <color theme="1"/>
        <sz val="12.0"/>
      </rPr>
      <t xml:space="preserve"> Atualizada furação estrutura
24/03 - </t>
    </r>
    <r>
      <rPr>
        <rFont val="Calibri"/>
        <b/>
        <color theme="1"/>
        <sz val="12.0"/>
      </rPr>
      <t xml:space="preserve">REv02: </t>
    </r>
    <r>
      <rPr>
        <rFont val="Calibri"/>
        <color theme="1"/>
        <sz val="12.0"/>
      </rPr>
      <t xml:space="preserve">Modificação conforme KIT_001_14302502Z_M-040S50005AF-040D40005AF-ASS-B00-F2U
05/03 - </t>
    </r>
    <r>
      <rPr>
        <rFont val="Calibri"/>
        <b/>
        <color theme="1"/>
        <sz val="12.0"/>
      </rPr>
      <t>Rev01:</t>
    </r>
    <r>
      <rPr>
        <rFont val="Calibri"/>
        <color theme="1"/>
        <sz val="12.0"/>
      </rPr>
      <t xml:space="preserve"> Substituição desenhos devido a revisão de remarcas</t>
    </r>
  </si>
  <si>
    <t>SCA140</t>
  </si>
  <si>
    <t>STL-BB13-UPPERBODY-0033-2024</t>
  </si>
  <si>
    <t>SCA005</t>
  </si>
  <si>
    <t>STL-BB13-UPPERBODY-0038-2024</t>
  </si>
  <si>
    <t>SCA130</t>
  </si>
  <si>
    <t>STL-BB13-UPPERBODY-0043-2024</t>
  </si>
  <si>
    <t>SCA090, SCA110, SCA120 e SCA130.</t>
  </si>
  <si>
    <t>BASE NIVELADORA</t>
  </si>
  <si>
    <t xml:space="preserve">STL-BB13-UPPERBODY-0046-2024 </t>
  </si>
  <si>
    <t>14/11 - Complemento altura das mesas de rolos das op’s SCA090, SCA110, SCA120 e SCA130.</t>
  </si>
  <si>
    <t>FPZ005</t>
  </si>
  <si>
    <t>STL-BB14-BODYSIDE-0105-2024</t>
  </si>
  <si>
    <r>
      <rPr>
        <rFont val="Calibri"/>
        <color rgb="FF000000"/>
        <sz val="12.0"/>
      </rPr>
      <t xml:space="preserve">09/02- </t>
    </r>
    <r>
      <rPr>
        <rFont val="Calibri"/>
        <b/>
        <color rgb="FF000000"/>
        <sz val="12.0"/>
      </rPr>
      <t>Rev01</t>
    </r>
    <r>
      <rPr>
        <rFont val="Calibri"/>
        <color rgb="FF000000"/>
        <sz val="12.0"/>
      </rPr>
      <t xml:space="preserve"> Modificação conforme apresentação em ppt. KIT_001_32802724Z_M-00000000000-
005Z10005AF-ASS-B00-F1H23/01 - Obs: EM PROCESSO DE LIBERAÇÃO, ENTREGA HOJE. 
10/12/2025 - Gestão de matéria prima em andamento</t>
    </r>
  </si>
  <si>
    <t>DISP.CENTRALIZADOR</t>
  </si>
  <si>
    <t>VW427-PATAGONIA-AUFBAU-0020-2025</t>
  </si>
  <si>
    <t>01/12- LIBERADO 2D.</t>
  </si>
  <si>
    <t>PRECIMEC</t>
  </si>
  <si>
    <t>STL-BB14-BODY SIDE-0002-2024</t>
  </si>
  <si>
    <t>OP055</t>
  </si>
  <si>
    <t>STL-BB14-BODY SIDE-009​9-2024</t>
  </si>
  <si>
    <t>06/11 - Enviado para MG nesta data
03/11 - Será enviado dia 06/11</t>
  </si>
  <si>
    <t>PVG900</t>
  </si>
  <si>
    <t>DISP.  DOBRADIÇA</t>
  </si>
  <si>
    <t>RENAULT-BBB29_XDF-0052-2025</t>
  </si>
  <si>
    <t>29/01 - Transmissões prontas aguardando definição do projeto para coleta. 
09/12 - Peças em processo de usinagem, tratamento térmico e oxidação e peças prontas.</t>
  </si>
  <si>
    <t>HIGH TECH</t>
  </si>
  <si>
    <t>FPX010</t>
  </si>
  <si>
    <t>STL-BB14-BODY SIDE-0107-2024</t>
  </si>
  <si>
    <t>FPX030</t>
  </si>
  <si>
    <t>DISP. GEO</t>
  </si>
  <si>
    <t>STL-BB14-BODY SIDE-0108-2024</t>
  </si>
  <si>
    <t>DISP. CAPO-FERRAGEM</t>
  </si>
  <si>
    <t>RENAULT-BBB29_XDF-0054-2025</t>
  </si>
  <si>
    <t>29/01 - Transmissões prontas aguardando definição do projeto para coleta. 
09/12 - Peças em processo de usinagem, tratamento térmico e oxidação , peças prontas, as estruturas estão aguardando definição por parte da Comau do aluminio.</t>
  </si>
  <si>
    <t>FPX020 T03/T04</t>
  </si>
  <si>
    <t>STL-BB14-BODY SIDE-0110-2024</t>
  </si>
  <si>
    <t>07/02 - Entrega de 01 mesa nesta data.
13/01/2026 - Usinagem em andamento. Matéria prima da base serpa entregue hoje.
16/12/2025 - Preparação da matéria prima em andamento
13/12/2025 - Em processo de extração de desenhos e compra de matéria prima.</t>
  </si>
  <si>
    <t>FPX070</t>
  </si>
  <si>
    <t>STL-BB14-BODY SIDE-0111-2024</t>
  </si>
  <si>
    <t>FPX050</t>
  </si>
  <si>
    <t xml:space="preserve">STL-BB14-BODY SIDE-0112-2024 </t>
  </si>
  <si>
    <t>25/11- Rev01 Modificado os grupos 03 e 11.</t>
  </si>
  <si>
    <t>FPX040</t>
  </si>
  <si>
    <t>STL-BB14-BODY SIDE-0113-2024</t>
  </si>
  <si>
    <t>07/02 - Entrega de uma mesa nesta data.
13/01/2026 - Usinagem em andamento. Matéria prima da base serpa entregue hoje.
16/12/2025 - Preparação da matéria prima em andamento
13/12/2025 - Em processo de extração de desenhos e compra de matéria prima.
11/12- Rev01 Modificação conforme apresentação em ppt. KIT_001_14302724D_M-040S40005AF-
040D30005AF-ASS-B00-F2U</t>
  </si>
  <si>
    <t>FPZ 005 T03 F2U</t>
  </si>
  <si>
    <t>DISP. PARA PINO</t>
  </si>
  <si>
    <t>STL-BB14-BODY SIDE-0116-2024</t>
  </si>
  <si>
    <r>
      <rPr>
        <rFont val="Calibri"/>
        <color theme="1"/>
        <sz val="12.0"/>
      </rPr>
      <t xml:space="preserve">09/02-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em ppt KIT_001_14302724D_M-005S10005AF-
005D10005AF-ASS-B00-F2U27/01 - Em processo de PCP e compra de matéria prima.
13/01 - Liberaddo 2D.</t>
    </r>
  </si>
  <si>
    <t>CJ.PLACAS</t>
  </si>
  <si>
    <t>STL-BB14-BODY SIDE-0117-2024</t>
  </si>
  <si>
    <t>FDA/FSA080</t>
  </si>
  <si>
    <t>STL-BB14-BODY SIDE-0118-2024</t>
  </si>
  <si>
    <r>
      <rPr>
        <rFont val="Calibri"/>
        <color theme="1"/>
        <sz val="12.0"/>
      </rPr>
      <t>05/01 -</t>
    </r>
    <r>
      <rPr>
        <rFont val="Calibri"/>
        <b/>
        <color theme="1"/>
        <sz val="12.0"/>
      </rPr>
      <t xml:space="preserve"> </t>
    </r>
    <r>
      <rPr>
        <rFont val="Calibri"/>
        <b/>
        <color rgb="FFFF0000"/>
        <sz val="12.0"/>
      </rPr>
      <t>IMPORTANTE</t>
    </r>
    <r>
      <rPr>
        <rFont val="Calibri"/>
        <color theme="1"/>
        <sz val="12.0"/>
      </rPr>
      <t>: ESTÁ SENDO APROVADO APENAS A FABRICAÇÃO DE 1+1.
12/12- Obs: Atentar para a quantidade de cada grupo 11 especificado na BOM do conjunto geral (03dx + 03ex).</t>
    </r>
  </si>
  <si>
    <t>VW427-PATAGONIA-AUFBAU-0021-2025</t>
  </si>
  <si>
    <r>
      <rPr>
        <rFont val="Calibri"/>
        <color theme="1"/>
        <sz val="12.0"/>
      </rPr>
      <t xml:space="preserve">07/02-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LIBERAÇÃO  MANUFACTURING COM </t>
    </r>
    <r>
      <rPr>
        <rFont val="Calibri"/>
        <b/>
        <color rgb="FFFF0000"/>
        <sz val="12.0"/>
      </rPr>
      <t>TPM</t>
    </r>
    <r>
      <rPr>
        <rFont val="Calibri"/>
        <color theme="1"/>
        <sz val="12.0"/>
      </rPr>
      <t>. 
08/01- Rev01 Modificação conforme ppt. KIT_59-15D_473587__A00_ZSB_ST4510_CENTRAGEM_CARGO_BOX_REV-00223/12 - Critico Verificar com Ivan, falta controle de peças
16/12 - Calderaria do Griper pronto falta usinagem, restante em processo de usinagem em terceiros.
09/12/2025 - Usinagem em andamento
06/12- Rev01 Novos itens (tasselos, placas) conforme apresentação .ppt
ERA_DIVENTA_ST4420_GEO_TETO02 
/12/2025 - Caldeiraria e usinagem interna e externa em andamento.
24/11 - Liberado 2D nesta data.
07/11 - 3D para orçamento</t>
    </r>
  </si>
  <si>
    <t>TALHAS PNEUMÁTICAS</t>
  </si>
  <si>
    <t>STL-BB14-BODYSIDES F1H-F2U-2024</t>
  </si>
  <si>
    <t>SFZ010</t>
  </si>
  <si>
    <t>STL-BB14-TAIL LAMP-0003-2024</t>
  </si>
  <si>
    <t>BRBCBBB26</t>
  </si>
  <si>
    <t>ANTI-BREAKAGE BLOCK - BREAKAWAY</t>
  </si>
  <si>
    <t>STL-BB26-AUMENTO-PROD-281-0026-2025</t>
  </si>
  <si>
    <t>AUA060</t>
  </si>
  <si>
    <t>EQUIP AUT</t>
  </si>
  <si>
    <t>STL-BB26-AUMENTO-PROD-281-0049-2025</t>
  </si>
  <si>
    <t>AUA050/060</t>
  </si>
  <si>
    <t>CJ CERCAS</t>
  </si>
  <si>
    <t>STL-BB26-AUMENTO-PROD-281-0051-2025</t>
  </si>
  <si>
    <t>OP.140</t>
  </si>
  <si>
    <t>EV1111</t>
  </si>
  <si>
    <t>Etiquetas Sinalização</t>
  </si>
  <si>
    <t>STL-BB26-AUMENTO-PROD-281-009​7-2025</t>
  </si>
  <si>
    <t>BRBCABA19</t>
  </si>
  <si>
    <t>STL-CABA19-RET DIESEL FAM-B-0001-2025</t>
  </si>
  <si>
    <t>PA012</t>
  </si>
  <si>
    <t>CJ SIST APERTO</t>
  </si>
  <si>
    <t>STL-CABA19-RET DIESEL FAM-B-0003-2025</t>
  </si>
  <si>
    <t>PROTEÇÃO</t>
  </si>
  <si>
    <t>STL-CABA19-RET DIESEL FAM-B-0064-2025</t>
  </si>
  <si>
    <t>OP.82</t>
  </si>
  <si>
    <t xml:space="preserve">Rack </t>
  </si>
  <si>
    <t>EV1074</t>
  </si>
  <si>
    <t xml:space="preserve">13/01 - Material construtivo entregue, previsão de chegar material comercial Bosh dia 24/02
23/12 - Falta comercial.
09/12/2025 - paralizada para revisão  28/11, desenho enviado revisado dia 08/12.
 Material comercial 45 dias apos aprovação.
</t>
  </si>
  <si>
    <t>EQ APLIC COLA</t>
  </si>
  <si>
    <t>STL-PSA-BB21-JJ-PCK01-0002-2024</t>
  </si>
  <si>
    <t>14/02- Rev01 cancelando o equipamento para a área do Rear Unit, mantendo o do Underbody, mas com mudança, conforme protocolo rev02</t>
  </si>
  <si>
    <t>CJ PLACAS SEGURANÇA</t>
  </si>
  <si>
    <t>STL-PSA-BB21-JJ-PCK01-0082-2024</t>
  </si>
  <si>
    <t>FM20-FM30-FM40</t>
  </si>
  <si>
    <t>PEDANA TAMPA</t>
  </si>
  <si>
    <t>RENAULT-BBB29_XDF-0096-2025</t>
  </si>
  <si>
    <r>
      <rPr>
        <rFont val="Calibri"/>
        <color theme="1"/>
        <sz val="12.0"/>
      </rPr>
      <t>23/01 - Renegociado a data de entrega com Humberto para 05/02 considerando pré-montagem e envio direto da Minas Jato para Renault.
22/01 -</t>
    </r>
    <r>
      <rPr>
        <rFont val="Calibri"/>
        <b/>
        <color rgb="FFFF0000"/>
        <sz val="12.0"/>
      </rPr>
      <t xml:space="preserve"> Obs: </t>
    </r>
    <r>
      <rPr>
        <rFont val="Calibri"/>
        <color theme="1"/>
        <sz val="12.0"/>
      </rPr>
      <t>Processo de pintura no fornecedor Minas Jato. 
20/01 - Em processo de solda, pré montagem e desempeno. 
10/12/2025 - FABRICAÇÃO AUTORIZADA.</t>
    </r>
  </si>
  <si>
    <t>MEPE SOLDAS</t>
  </si>
  <si>
    <t>OP025</t>
  </si>
  <si>
    <t>DISP. DE PASSAGEM</t>
  </si>
  <si>
    <t>STL-PSA-BB21-JJ-PCK01-009​1-2024</t>
  </si>
  <si>
    <t>03/11 - Será enviado dia 19/11</t>
  </si>
  <si>
    <t>FPX060</t>
  </si>
  <si>
    <t>STL-BB14-BODY SIDE-0109-2024</t>
  </si>
  <si>
    <t>27/01 - Em processo de usinagem da base, transmissão será entregue conforme acordado 30/01.
13/01/2026 - Usinagem em andamento. Matéria prima da base serpa entregue hoje.
16/12/2025 - Preparação da matéria prima em andamento
13/12/2025 - Em processo de extração de desenhos e compra de matéria prima.</t>
  </si>
  <si>
    <t>BASE ROBO H600</t>
  </si>
  <si>
    <t>STL-PSA-BB21-JJ-PCK01-0097-2024</t>
  </si>
  <si>
    <t>17/12/2025 - Base liberada para entrega, será entregue 18/12/2025.
09/12/2025 - Seguindo para alívio de tensão</t>
  </si>
  <si>
    <t>MEC.IN SERVICE</t>
  </si>
  <si>
    <t>PCK01</t>
  </si>
  <si>
    <t>SUPORTES CONTROLS</t>
  </si>
  <si>
    <t>STL-PSA-BB21-JJ-PCK01-009​8-2024</t>
  </si>
  <si>
    <t>08/11 - Enviado para MG nesta data
03/11 - Será enviado dia 08/11</t>
  </si>
  <si>
    <t>OP.10/OP.20</t>
  </si>
  <si>
    <t>CJ. P/ CERCA PERIMETRAL</t>
  </si>
  <si>
    <t>STL-PSA-BB21-JJ-PCK01-0101-2024</t>
  </si>
  <si>
    <t>18/12/25 - Fornecedor acionou o time de qualidade Comau para realizar a liberação do dispositivo;</t>
  </si>
  <si>
    <t>PRIMECOR PINTURAS</t>
  </si>
  <si>
    <t>OP.25</t>
  </si>
  <si>
    <t>STL-PSA-BB21-JJ-PCK01-0102-2024</t>
  </si>
  <si>
    <t>OP280</t>
  </si>
  <si>
    <t>DORSAL 01</t>
  </si>
  <si>
    <t>STL-BB26-AUMENTO-PROD-281-0083-2025</t>
  </si>
  <si>
    <t>04/02 - Enviado status das peças em acabamento final, previsão de entrega até 09/02.
08/01 - Itens faltantes em processo de produção na Ader, previsão de envio 30/01. 
Montagem sendo realizada no manufacturing.</t>
  </si>
  <si>
    <t xml:space="preserve">OP25 </t>
  </si>
  <si>
    <t>SUP. PARA CÂMERA</t>
  </si>
  <si>
    <t>STL-PSA-BB21-JJ-PCK01-0105-2024</t>
  </si>
  <si>
    <t>02/12- REV: Incluso: PERFILADO PERF. 14-PZ 38X38X3000MM DP5023000APZ 1 DISPAN (Pode ser item Similar)
02 /12- Rev01 Trilho Unistrut P1000 nacionalizado e inserido como fornecimento
Comau.28/11- PERFILADO PERF. 14-PZ 38X38X3000MM DP5023000APZ 1 DISPAN (Pode ser item Similar)
27/11- Rev01 Trilho Unistrut P1000 nacionalizado e inserido como fornecimento Comau.</t>
  </si>
  <si>
    <t>OP.45</t>
  </si>
  <si>
    <t>CJ.ADICIONAL P/ CERCA</t>
  </si>
  <si>
    <t>STL-PSA-BB21-JJ-PCK01-0106-2024</t>
  </si>
  <si>
    <t>POLICABORNATO DIVERSOS</t>
  </si>
  <si>
    <t>STL-PSA-BB21-JJ-PCK01-0109-2024</t>
  </si>
  <si>
    <t>KIT modifica</t>
  </si>
  <si>
    <t>STL-PSA-BB21-JJ-PCK01-0111-2024</t>
  </si>
  <si>
    <t>23/12 - Processo parado na calderaria, precisa de um plano de ação urgente.</t>
  </si>
  <si>
    <t>PACK05</t>
  </si>
  <si>
    <t>EQP COLA</t>
  </si>
  <si>
    <t>STL-PSA-BB21-JJ-PCK05-0002-2024</t>
  </si>
  <si>
    <t>OP30</t>
  </si>
  <si>
    <t>DISPOSITIVO DE APOIO BUFFER</t>
  </si>
  <si>
    <t>STL-PSA-BB21-JJ-PCK05-0015-2024</t>
  </si>
  <si>
    <t>CJ PLACAS</t>
  </si>
  <si>
    <t>STL-PSA-BB21-JJ-PCK05-0047-2024</t>
  </si>
  <si>
    <t>OP010/095</t>
  </si>
  <si>
    <t>BANCO VERIF.</t>
  </si>
  <si>
    <t>STL-PSA-BB21-JJ-PCK05-0052-2024</t>
  </si>
  <si>
    <r>
      <rPr>
        <rFont val="Calibri"/>
        <color theme="1"/>
        <sz val="12.0"/>
      </rPr>
      <t xml:space="preserve">27/01 - Falta material da Açoliver com espessura maior acompanhar de perto. Em processo de calderaria e solda, primeira estrutura será soldada hoje.
15/01 - Prazo de entrega: </t>
    </r>
    <r>
      <rPr>
        <rFont val="Calibri"/>
        <b/>
        <color theme="1"/>
        <sz val="12.0"/>
      </rPr>
      <t>Item 01</t>
    </r>
    <r>
      <rPr>
        <rFont val="Calibri"/>
        <color theme="1"/>
        <sz val="12.0"/>
      </rPr>
      <t xml:space="preserve">- 20/02 == </t>
    </r>
    <r>
      <rPr>
        <rFont val="Calibri"/>
        <b/>
        <color theme="1"/>
        <sz val="12.0"/>
      </rPr>
      <t>Item 02</t>
    </r>
    <r>
      <rPr>
        <rFont val="Calibri"/>
        <color theme="1"/>
        <sz val="12.0"/>
      </rPr>
      <t>- 12/02</t>
    </r>
  </si>
  <si>
    <t>OP035/015</t>
  </si>
  <si>
    <t>BANCO VERIF</t>
  </si>
  <si>
    <t>STL-PSA-BB21-JJ-PCK05-0053-2024</t>
  </si>
  <si>
    <t xml:space="preserve">27/01 - Em processo de inicio de calderaria. </t>
  </si>
  <si>
    <t>PACK05/06</t>
  </si>
  <si>
    <t>EQ APLI ADESIVO</t>
  </si>
  <si>
    <t>STL-PSA-BB21-JJ-PCK06-0001-2024</t>
  </si>
  <si>
    <t>EQ APLIC REBITE</t>
  </si>
  <si>
    <t>STL-PSA-BB21-JJ-PCK06-0003-2024</t>
  </si>
  <si>
    <t>07/01- Rev01 Atualizado protocolo técnico, inserido linha item 2</t>
  </si>
  <si>
    <t>PACK06</t>
  </si>
  <si>
    <t>CJ PIST / EQP COLA</t>
  </si>
  <si>
    <t>STL-PSA-BB21-JJ-PCK06-0004-2024</t>
  </si>
  <si>
    <t>CJ SIST KBK</t>
  </si>
  <si>
    <t>STL-PSA-BB21-JJ-PCK06-0006-2024</t>
  </si>
  <si>
    <t>03/04- Rev01 Atualizado Protocolo técnico (BB21 ST BR PREP 11 11 - Estrutura +
KBK + Talha_REV01) cancelado itens do pack 05</t>
  </si>
  <si>
    <t>STL-PSA-BB21-JJ-PCK06-0017-2024</t>
  </si>
  <si>
    <t>14/08 - REV02 - Modificação conforme KIT-002-G246242000_OP020_DISP_GEO
 27/02 - "3D final para orçamento"
09/04 - liberados desenhos 2D
24/04 - Rev01 eliminado uma unidade e adicionado o pisador na unidade ao lado Documentação substituída no syncplicity</t>
  </si>
  <si>
    <t>ST 11 14</t>
  </si>
  <si>
    <t>ESTEIRA</t>
  </si>
  <si>
    <t>STL-PSA-BB21-JJ-PCK06-0029-2024</t>
  </si>
  <si>
    <t>09/12/25 - Fornecedor em processo de pintura e montagem do painel elétrico;
24/11/25 - Fornecedor em processo de finalização de soldagem, para depois ir para pintura, painel elétrico previsão de início de montagem na proxima semana. Previsão é  finalizar tudo até o dia 19/12 ficando apenas testes, devido ao prazo do motoredutor;
05/11/25 - Fornecedor em processo de usinagem e caldeiraria;
28/10/25 - Fornecedor em processo de usinagem e chegada de matéria prima;</t>
  </si>
  <si>
    <t>CALDEROL</t>
  </si>
  <si>
    <t>OP30/45</t>
  </si>
  <si>
    <t>GANCHEIRA</t>
  </si>
  <si>
    <t>STL-PSA-BB21-JJ-PCK06-0042-2024</t>
  </si>
  <si>
    <t>CJ PLACAS SEG</t>
  </si>
  <si>
    <t>STL-PSA-BB21-JJ-PCK06-0044-2024</t>
  </si>
  <si>
    <t>OP035</t>
  </si>
  <si>
    <t>STL-PSA-BB21-JJ-PCK06-0046-2024</t>
  </si>
  <si>
    <t>BANCO REP</t>
  </si>
  <si>
    <t>STL-PSA-BB21-JJ-PCK06-0047-2024</t>
  </si>
  <si>
    <r>
      <rPr>
        <rFont val="Calibri"/>
        <color theme="1"/>
        <sz val="12.0"/>
      </rPr>
      <t xml:space="preserve">16/02-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Aprovado por e-nail pelo SCL Diego, direcionando para 100% Buy.</t>
    </r>
  </si>
  <si>
    <t>OP015</t>
  </si>
  <si>
    <t>DISP CND</t>
  </si>
  <si>
    <t>STL-PSA-BB21-JJ-PCK06-0048-2024</t>
  </si>
  <si>
    <t>OP005</t>
  </si>
  <si>
    <t>BANCO APLICAÇÃO</t>
  </si>
  <si>
    <t>STL-PSA-BB21-JJ-PCK06-0049-2024</t>
  </si>
  <si>
    <t>STL-PSA-BB21-JJ-PCK06-0050-2024</t>
  </si>
  <si>
    <t>03/07 - Desenhos atualizados com data de hoje no syncplicity , informa os interessados 
Atualizado pino indexador no sheet.</t>
  </si>
  <si>
    <t>OP035/055</t>
  </si>
  <si>
    <t>DISP PASSAGEM</t>
  </si>
  <si>
    <t>STL-PSA-BB21-JJ-PCK06-0051-2024</t>
  </si>
  <si>
    <t>14/07 - Rev01 Modificações ITEM 03 - atualizadas as peças 23, 31 e 35</t>
  </si>
  <si>
    <t>OP030/050</t>
  </si>
  <si>
    <t>STL-PSA-BB21-JJ-PCK06-0053-2024</t>
  </si>
  <si>
    <t>OP25</t>
  </si>
  <si>
    <t>CABIDEIRO</t>
  </si>
  <si>
    <t>STL-PSA-BB21-JJ-PCK06-0066-2024</t>
  </si>
  <si>
    <t>OP45</t>
  </si>
  <si>
    <t>STL-PSA-BB21-JJ-PCK06-0067-2024</t>
  </si>
  <si>
    <t>OP60</t>
  </si>
  <si>
    <t>STL-PSA-BB21-JJ-PCK06-0068-2024</t>
  </si>
  <si>
    <t>OP70</t>
  </si>
  <si>
    <t>STL-PSA-BB21-JJ-PCK06-0069-2024</t>
  </si>
  <si>
    <t>OP075</t>
  </si>
  <si>
    <t>STL-PSA-BB21-JJ-PCK06-0070-2024</t>
  </si>
  <si>
    <t>OP20</t>
  </si>
  <si>
    <t>CJ. ADICIONAL
PARA DISPOSITIVO</t>
  </si>
  <si>
    <t>STL-PSA-BB21-JJ-PCK06-0079-2024</t>
  </si>
  <si>
    <t>BRBCBBB22</t>
  </si>
  <si>
    <t>PACK02</t>
  </si>
  <si>
    <t>STL-PSA-BB22-JJ-PCK02-0001-2024</t>
  </si>
  <si>
    <t>24/02-Rev01.: Acrescentado sistema de cola op15 e modificado a qtd do sistema de cola op05.</t>
  </si>
  <si>
    <t>PINÇAS SOLDA</t>
  </si>
  <si>
    <t>STL-PSA-BB22-JJ-PCK02-0002-2024</t>
  </si>
  <si>
    <t>FRESADORES</t>
  </si>
  <si>
    <t>STL-PSA-BB22-JJ-PCK02-0003-2024</t>
  </si>
  <si>
    <t>OP060</t>
  </si>
  <si>
    <t>BERÇO GRAFAGEM</t>
  </si>
  <si>
    <t>STL-PSA-BB22-JJ-PCK02-0008-2024</t>
  </si>
  <si>
    <t>11/06 - Desenhos válidos para construção referente ao ITEM 01 (BERCO)</t>
  </si>
  <si>
    <t>Contra Peso</t>
  </si>
  <si>
    <t>STL-PSA-BB22-JJ-PCK02-0067-2024</t>
  </si>
  <si>
    <t>OP012</t>
  </si>
  <si>
    <t>BANCADA APLICAÇÃO COLA</t>
  </si>
  <si>
    <t>STL-PSA-BB22-JJ-PCK02-0106-2024</t>
  </si>
  <si>
    <r>
      <rPr>
        <rFont val="Calibri"/>
        <color theme="1"/>
        <sz val="12.0"/>
      </rPr>
      <t xml:space="preserve">26/01 -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: Conforme conversado , com rev01 no syncplicity , desenhos atualizados
foi alterado as espessuras das placas bases e removido um pé da base maior.
</t>
    </r>
  </si>
  <si>
    <t>PESDETAL P/ PASSAGEM</t>
  </si>
  <si>
    <t>STL-PSA-BB22-JJ-PCK02-0109-2024</t>
  </si>
  <si>
    <t>Frete dedicado 05/02 entrega 07/02</t>
  </si>
  <si>
    <t>OP.040</t>
  </si>
  <si>
    <t>GABARITO PARA PASSAGEM DE COLA</t>
  </si>
  <si>
    <t>STL-PSA-BB22-JJ-PCK02-0110-2024</t>
  </si>
  <si>
    <t>LE MONTAGENS</t>
  </si>
  <si>
    <t xml:space="preserve">Banco bucha - fora linha </t>
  </si>
  <si>
    <t>EV0575</t>
  </si>
  <si>
    <t xml:space="preserve">25/11- REV01 Desenhos Caminho: I:\Manufacturing\Manufacturing-Engineering\Projeto\2025\02 - EVENTUAL\EV0575\01 </t>
  </si>
  <si>
    <t>OP.306</t>
  </si>
  <si>
    <t>EV1128</t>
  </si>
  <si>
    <t>13/01 - Em processo de acabamento e tratamento térmico.
06/01 - alinhado postergação do fornecedor diratemente pelo projeto.</t>
  </si>
  <si>
    <t>OP.015</t>
  </si>
  <si>
    <t>STL-PSA-BB22-JJ-PCK02-0113-2024</t>
  </si>
  <si>
    <t>Body Side op015</t>
  </si>
  <si>
    <t>SUPORTE PARA GANCHEIRA</t>
  </si>
  <si>
    <t>STL-PSA-BB22-JJ-PCK02-011​4-2024</t>
  </si>
  <si>
    <t>OP180</t>
  </si>
  <si>
    <t>DISP ABASTECI</t>
  </si>
  <si>
    <t>STL-PSA-BB22-JJ-PCK02-024-2024</t>
  </si>
  <si>
    <t>16/04 - LIBERADO DESENHO 2D</t>
  </si>
  <si>
    <t>ST3550</t>
  </si>
  <si>
    <t>SUP. PINCA ESTACIONARIA</t>
  </si>
  <si>
    <t>VW427-PATAGONIA-BODYSIDE-0046-2025</t>
  </si>
  <si>
    <t>09/01 - Liberado 2D.</t>
  </si>
  <si>
    <t>Chapas de base</t>
  </si>
  <si>
    <t>EV1243</t>
  </si>
  <si>
    <t>BRBCBBB38</t>
  </si>
  <si>
    <t>Aufbau</t>
  </si>
  <si>
    <t>SUP. PARA MALA DE SOLDA SK</t>
  </si>
  <si>
    <t>VW-B38-ANCHIETA-AUFBAU-000​4-2025</t>
  </si>
  <si>
    <t>09/02/2026 - Material em processo de liberação para ser entregue.</t>
  </si>
  <si>
    <t>ST220B</t>
  </si>
  <si>
    <t>VW-B38-ANCHIETA-AUFBAU-0005-2025</t>
  </si>
  <si>
    <r>
      <rPr>
        <rFont val="Calibri"/>
        <color theme="1"/>
        <sz val="12.0"/>
      </rPr>
      <t xml:space="preserve">06/02- Entrega 45 dias corridos.
06/02-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Aprovada via e-mail pelo Marcelo aguardando emissão de PO.
16/01- Liberado 2D.</t>
    </r>
  </si>
  <si>
    <t>ST4340</t>
  </si>
  <si>
    <t>DISP.GEO</t>
  </si>
  <si>
    <t>VW-B38-ANCHIETA-AUFBAU-0006-2025</t>
  </si>
  <si>
    <r>
      <rPr>
        <rFont val="Calibri"/>
        <color theme="1"/>
        <sz val="12.0"/>
      </rPr>
      <t xml:space="preserve">18/02-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
ST4340_FRAMER_III_SAGA_Sun roof_ALTERACAO_20260218
Os grupos modificados são:
• 51-38N_580843/51-38N_580845/51-38N_580847/51-38N_580873
E o grupo acrescentado:
• 51-38N_581223
18/02 - Molde isopor pronto, previão de envio para fundição nesta data.
06/02 - Obs: Pedido aprovado via e-mail pelo comprador Marcelo aguardando emissão de PO.</t>
    </r>
  </si>
  <si>
    <t>INJETAQ</t>
  </si>
  <si>
    <t>VW-B38-ANCHIETA-AUFBAU-0007-2025</t>
  </si>
  <si>
    <r>
      <rPr>
        <rFont val="Calibri"/>
        <color theme="1"/>
        <sz val="12.0"/>
      </rPr>
      <t xml:space="preserve">18/02-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
ST4340_FRAMER_III_SAGA_Closed roof_ALTERACAO_20260218
Os grupos modificados são:
• 51-38N_580707/51-38N_580709/51-38N_580711/51-38N_580717
E o grupo acrescentado:
• 51-38N_581223
18/02 - Molde isopor pronto, previão de envio para fundição nesta data.
06/02 - Obs: Pedido aprovado via e-mail pelo comprador Marcelo aguardando emissão de PO.
16/01- Liberado 2D.</t>
    </r>
  </si>
  <si>
    <t>ST4180</t>
  </si>
  <si>
    <t>DISP.INDEX_GRIPPER</t>
  </si>
  <si>
    <t>VW-B38-ANCHIETA-AUFBAU-0009-2025</t>
  </si>
  <si>
    <r>
      <rPr>
        <rFont val="Calibri"/>
        <color theme="1"/>
        <sz val="12.0"/>
      </rPr>
      <t>03/02-</t>
    </r>
    <r>
      <rPr>
        <rFont val="Calibri"/>
        <b/>
        <color rgb="FFFF0000"/>
        <sz val="12.0"/>
      </rPr>
      <t xml:space="preserve"> Obs</t>
    </r>
    <r>
      <rPr>
        <rFont val="Calibri"/>
        <color theme="1"/>
        <sz val="12.0"/>
      </rPr>
      <t>: Aprovada via e-mail pelo Marcelo aguardando emissão de PO. Sem valor.</t>
    </r>
  </si>
  <si>
    <t>ST4150</t>
  </si>
  <si>
    <t>DISP. GEO SAGA FRAME</t>
  </si>
  <si>
    <t>VW-B38-ANCHIETA-AUFBAU-0010-2025</t>
  </si>
  <si>
    <r>
      <rPr>
        <rFont val="Calibri"/>
        <color theme="1"/>
        <sz val="12.0"/>
      </rPr>
      <t xml:space="preserve">18/02 - Em processo de calderaria da primeira Asa previsão de entrar em usinagem 23/02, em paralelo está em produçao a segunda Asa.
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Data de reprogramação atualizado conforme planilha do SCL Diego. 
02/02 -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.ppt Modificação_ST4150
20/01- Liberado 2D.</t>
    </r>
  </si>
  <si>
    <t>ST4070</t>
  </si>
  <si>
    <t>DISP. GEO SAGA_FRAMER_I</t>
  </si>
  <si>
    <t>VW-B38-ANCHIETA-AUFBAU-0011-2025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</si>
  <si>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Data de reprogramação atualizado conforme planilha do SCL Diego. 
21/01-  </t>
    </r>
    <r>
      <rPr>
        <rFont val="Calibri"/>
        <b/>
        <color rgb="FFFF0000"/>
        <sz val="12.0"/>
      </rPr>
      <t>Está excluso do orçamento</t>
    </r>
    <r>
      <rPr>
        <rFont val="Calibri"/>
        <color theme="1"/>
        <sz val="12.0"/>
      </rPr>
      <t xml:space="preserve"> : Comerciais (elétricos mecânicos e pneumáticos), matéria prima, fabricação, usinagem, tratamento térmico e/ou superficial, embalagem e transporte,Montagem, medição 3D.15/01- Liberado 2D. 
23/12 - 3D para orçamento</t>
    </r>
  </si>
  <si>
    <t>ST4020</t>
  </si>
  <si>
    <t>GRIPPER LATERAIS
INT.</t>
  </si>
  <si>
    <t xml:space="preserve">VW-B38-ANCHIETA-AUFBAU-0012-2025 </t>
  </si>
  <si>
    <t>04/02 - Aprovado fornecedor via e-mail do Marcelo Barbeiro sem valor.
16/01- Liberado 2D. 
23/12 - 3D para orçamento</t>
  </si>
  <si>
    <t>UNIDADE INDEXACAO</t>
  </si>
  <si>
    <t>VW-B38-ANCHIETA-AUFBAU-0013-2025</t>
  </si>
  <si>
    <r>
      <rPr>
        <rFont val="Calibri"/>
        <color theme="1"/>
        <sz val="12.0"/>
      </rPr>
      <t>13/02-</t>
    </r>
    <r>
      <rPr>
        <rFont val="Calibri"/>
        <b/>
        <color rgb="FFFF0000"/>
        <sz val="12.0"/>
      </rPr>
      <t xml:space="preserve"> Obs</t>
    </r>
    <r>
      <rPr>
        <rFont val="Calibri"/>
        <color theme="1"/>
        <sz val="12.0"/>
      </rPr>
      <t xml:space="preserve">: Reprogramação de data pela planilha do SCL Diego. 
06/02- Entrega 45 dias
06/02-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Aprovado por e-mail pelo Marcelo, aguaradando emissão de PO.
16/01- Liberado 2D. 
23/12 - 3D para orçamento</t>
    </r>
  </si>
  <si>
    <t>ST4010</t>
  </si>
  <si>
    <t>VW-B38-ANCHIETA-AUFBAU-0014-2025</t>
  </si>
  <si>
    <r>
      <rPr>
        <rFont val="Calibri"/>
        <color theme="1"/>
        <sz val="12.0"/>
      </rPr>
      <t xml:space="preserve">05/02-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Aprovado por e-mail por Marcelo, aguardando emissão de PO.
14/01- Liberado 2D. 
23/12 - 3D para orçamento</t>
    </r>
  </si>
  <si>
    <t>04/02//2026</t>
  </si>
  <si>
    <t>ST100B</t>
  </si>
  <si>
    <t>GRIPPER NIVUS_SAGA_ASUV</t>
  </si>
  <si>
    <t>VW-B38-ANCHIETA-AUFBAU-0015-2025</t>
  </si>
  <si>
    <t>21/01- Liberado 2D. 
23/12 - 3D para orçamento</t>
  </si>
  <si>
    <t>GRIPPER GEO_SAGA</t>
  </si>
  <si>
    <t>VW-B38-ANCHIETA-AUFBAU-0016-2025</t>
  </si>
  <si>
    <r>
      <rPr>
        <rFont val="Calibri"/>
        <color theme="1"/>
        <sz val="12.0"/>
      </rPr>
      <t xml:space="preserve">17/02 - Em processo de  usinagem do telaio, previsão de antecipar entrega para dia 27/02.
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Valor conforme planilha do SCL Diego. 
04/02 - Aprovado o fornecedor via e-mail do Marcelo sem valor, data de entrega informada pelo SCL.
22/01 - Liberados desenhos validos para construção.
23/12 - 3D para orçamento</t>
    </r>
  </si>
  <si>
    <t>GI008</t>
  </si>
  <si>
    <t>ESTRUTURA</t>
  </si>
  <si>
    <t>VW-CBBB19-GLASS-CELL-0011-2024</t>
  </si>
  <si>
    <t>CJ PLACAS ID</t>
  </si>
  <si>
    <t>VW-CBBB19-GLASS-CELL-0014-2024</t>
  </si>
  <si>
    <t>CARRO TRANSP</t>
  </si>
  <si>
    <t>VW-CBBB19-GLASS-CELL-0016-2024</t>
  </si>
  <si>
    <t xml:space="preserve">05/06 - Rev01.: Considerar somente a construção dos desenhos abaixo:
- 57-38N_521933_A00_ESTRUTURA_DET03 - ITEM 001
- 57-38N_521935_A00_CARRO_DET03 - ITEM 001
</t>
  </si>
  <si>
    <t>EST. CARRINHO</t>
  </si>
  <si>
    <t>VW-CBBB19-GLASS-CELL-0018-2024</t>
  </si>
  <si>
    <t>BRBCBBA85</t>
  </si>
  <si>
    <t>APOIOS LATERAIS</t>
  </si>
  <si>
    <t>VW246_A85_BODY-SIDE-0132-2023</t>
  </si>
  <si>
    <t>ST7020</t>
  </si>
  <si>
    <t>VW427-PATAGONIA-AUFBAU-0024-2025</t>
  </si>
  <si>
    <t>30/01-  Em processo de pintura - Prazo de entrega confirmado 06/02/2026.
09/12 - Em processo de PCP e compra de matéria prima. 
05/12 - Reunião realizada com Urbano para esclarecer dúvidas do projeto.
03/12- Rev01 Modificação conforme apresentação .pptST7020_59-31D_443660_A01_ERAxDIVENTA_VW427
10/11 - 3D para orçamento</t>
  </si>
  <si>
    <t>EV1168</t>
  </si>
  <si>
    <t>DISP. ABASTECIMENTO</t>
  </si>
  <si>
    <t>VW427-PATAGONIA-AUFBAU-0025-2025</t>
  </si>
  <si>
    <t>30/01- Em processo de pintura - Prazo de entrega confirmado 15/02/2026
11/12- Aguardando Emissão de PO. 
10/11 - 3D para orçamento</t>
  </si>
  <si>
    <t>OP690</t>
  </si>
  <si>
    <t>LONG BLOCK</t>
  </si>
  <si>
    <t>EV1172</t>
  </si>
  <si>
    <t>ST4590</t>
  </si>
  <si>
    <t>VW427-PATAGONIA-AUFBAU-0026-2025</t>
  </si>
  <si>
    <t>27/01 - Estrutura pronta, será usinado na próxima semana para não impactar a entrega das outras transmissões.
11/12- Aguardando Emissão de PO.
29/11 - Liberado 2D
20/11 - 3D para orçamento</t>
  </si>
  <si>
    <t>OP.50</t>
  </si>
  <si>
    <t>PEÇAS FALTANTES PSA SHUT DOWN</t>
  </si>
  <si>
    <t>EV1179</t>
  </si>
  <si>
    <t>ST7070</t>
  </si>
  <si>
    <t>MESA INTEROPERACIONAL</t>
  </si>
  <si>
    <t>VW427-PATAGONIA-AUFBAU-0027-2025</t>
  </si>
  <si>
    <t>18/12- Paralisado A pedido da VW, estamos estudando a viabilidade de aumentar o número de peças do buffer.
11/12- Aguardando Revisão de Compras. 
10/11 - 3D para orçamento</t>
  </si>
  <si>
    <t>GRIPPER TETO-BM30</t>
  </si>
  <si>
    <t>RENAULT-BBB29_XDF-0074-2025</t>
  </si>
  <si>
    <t>27/01 - De acordo com Gilsom "Esta está paralisada sem previsão a curto prazo, depende da aprovação da Renault que deve acontecer somente depois do meio do ano."
24/01 - Aguardando arquivo em 2D para produção.
18/09-Arquivos 3D para Cotação</t>
  </si>
  <si>
    <t>SOFIR DO BRASIL</t>
  </si>
  <si>
    <t>Aguard. 2D</t>
  </si>
  <si>
    <t xml:space="preserve">FM60
</t>
  </si>
  <si>
    <t>ESTRUTURA PARA FECHAMENTO</t>
  </si>
  <si>
    <t>RENAULT-BBB29_XDF-0088-2025</t>
  </si>
  <si>
    <t>06/02/2026 - Caldeiraria em andamento.
05/01 - Revisado Disponível na rede 2D.
15/12- Paralisado Engenharia. 
01/12/2025 - Sem andamento na transmissão.
25/11/2025 - Paralização da transmissão pelo projeto.</t>
  </si>
  <si>
    <t>IRMAOS AYRES</t>
  </si>
  <si>
    <t>SITE</t>
  </si>
  <si>
    <t>SKID AUA005</t>
  </si>
  <si>
    <t xml:space="preserve">skids retooling </t>
  </si>
  <si>
    <t>STL-BB13-UNDERBODY-0090-2024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</si>
  <si>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Conforme negociado ontem (12/02/2026) com +Alexandre Dutra - EINTEGRA , será realizada a entrega de 2 conjuntos completos de SKID dia 19/02/2025 na parte da manhã.
27/01 - Aguardando posição Comau e material para trabalhar.
09/01 - </t>
    </r>
    <r>
      <rPr>
        <rFont val="Calibri"/>
        <b/>
        <color theme="1"/>
        <sz val="12.0"/>
      </rPr>
      <t>Rev02</t>
    </r>
    <r>
      <rPr>
        <rFont val="Calibri"/>
        <color theme="1"/>
        <sz val="12.0"/>
      </rPr>
      <t xml:space="preserve"> Modificação conforme apresentação em ppt. KIT_MOD_358F03M0001_CG001_REV_H
18/12-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em ppt.KIT_MOD_358F03M0001_CG001_REV_F</t>
    </r>
  </si>
  <si>
    <t>DEFINIR</t>
  </si>
  <si>
    <t>AUA005</t>
  </si>
  <si>
    <t>CJ. ADICIONAL P/
SKID</t>
  </si>
  <si>
    <t xml:space="preserve">STL-BB13-UNDERBODY-0090-2024 </t>
  </si>
  <si>
    <r>
      <rPr>
        <rFont val="Calibri"/>
        <color theme="1"/>
        <sz val="12.0"/>
      </rPr>
      <t xml:space="preserve">29/01/2026 - Processo de usinagem, acabamento e pintura.
09/01 - </t>
    </r>
    <r>
      <rPr>
        <rFont val="Calibri"/>
        <b/>
        <color theme="1"/>
        <sz val="12.0"/>
      </rPr>
      <t>Rev02</t>
    </r>
    <r>
      <rPr>
        <rFont val="Calibri"/>
        <color theme="1"/>
        <sz val="12.0"/>
      </rPr>
      <t xml:space="preserve"> Modificação conforme apresentação em ppt. KIT_MOD_358F03M0001_CG001_REV_H
18/12-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em ppt.KIT_MOD_358F03M0001_CG001_REV_F
18/12- Obs: Chapa a serem soldadas no telaio prazo de entrega: 07/01/2025</t>
    </r>
  </si>
  <si>
    <t>VW427-PATAGONIA-AUFBAU-0028-2025</t>
  </si>
  <si>
    <t>30/12/25 - Fornecedor em processo de usinagem de uma das estruturas e a outra em processo final de caldeiraria;
22/12/25 - Fornecedor em processo de caldeiraria, uma estrutura já esta em máquina começando usinagem, previsão gastar 10 dias com a estrutura na maquina, mais 5 dias com rebarbação rosca e pintura. A outra parte teriam maisnuns 20 seguindo esse mesmo planejamento citado acima.
20/12/25 - Fornecedor em processo de caldeiraria;
09/2-Rev02 ► Atualizada estrutura conforme apresentação.ppt KIT_5915D_473567______________________A01_ZSB_ST4140_BSO_FRAMER_REV-001 
03/12/25 - Fornecedor iniciando o processo de corte dos tubos para realizar a caldeiraria;
28/11-Rev01 ► Atualizada estrutura conforme apresentação .pptKIT_59-38N_569203_________0051_000_____A01_CONJUNTO_SOLDADO_REV-001 
28/11/25 - Fornecedor em revisão de matéria prima comprada, lista antecipada pela engenharia muito diferente da lista oficial;
18/11/25 - Fornecedor em processo de compra de matéria prima;</t>
  </si>
  <si>
    <t>7924 / 7926</t>
  </si>
  <si>
    <t>DISP. INDEX.</t>
  </si>
  <si>
    <t>VW427-PATAGONIA-AUFBAU-0030-2025</t>
  </si>
  <si>
    <t>17/12/2025 - Processo de usinagem em andamento.
10/12/2025 - Usinagem interna e externa em andamento.
03/12/2025 - Matéria prima chegará hoje
26/11/2025 - Desenhos definitivos liberados
18/11- Prazo de entrega: 30 dias após liberação dos desenhos definitivos</t>
  </si>
  <si>
    <t>ST4530</t>
  </si>
  <si>
    <t>VW427-PATAGONIA-AUFBAU-0031-2025</t>
  </si>
  <si>
    <t>17/12/2025 - Processo de usinagem em andamento.
10/12/2025 - Usinagem interna e externa em andamento.
03/12/2025 - Matéria prima chegará hoje
27/11- Quantidade da transmissão duplicou 
26/11/2025 - Desenhos definitivos liberados.
18/11- Prazo de entrega: 30 dias após liberação dos desenhos definitivos</t>
  </si>
  <si>
    <t>ST4505</t>
  </si>
  <si>
    <t xml:space="preserve"> RACK</t>
  </si>
  <si>
    <t>VW427-PATAGONIA-AUFBAU-0032-2025</t>
  </si>
  <si>
    <r>
      <rPr>
        <rFont val="Calibri"/>
        <color theme="1"/>
        <sz val="12.0"/>
      </rPr>
      <t xml:space="preserve">29/01 - processo de pintura.
13/01/2026 - Processo de caldeiraria e soldagem em andamento.
05/01/2026 - Quantidade alterada pelo projeto.
29/12-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Modificado a quantidade dos racks era2dx+2ex mudou para 4dx+2ex.
22/12- Liberado 2D.
11/12- Aguardando Emissão de PO. 
02/12- Aguardando Revisão de Valores "Marcelo".</t>
    </r>
  </si>
  <si>
    <t>CJ. UNIDADES DISP.</t>
  </si>
  <si>
    <t>VW427-PATAGONIA-AUFBAU-0034-2025</t>
  </si>
  <si>
    <t>13/12 - Em processo de fabricação por grupos com previsão de envio 19/12.
11/12- Em Fabricação.
01/12/2025 - Caldeiraria e usinagem em andamento.
28/11- LIBERADO 2D 
17/11 - Prazo de entrega: 30 dias após liberação dos desenhos definitivos</t>
  </si>
  <si>
    <t>SCA020</t>
  </si>
  <si>
    <t>STL-BB13-UPPERBODY-0047-2024</t>
  </si>
  <si>
    <t>13/01 - Em processo de usinagem e alguns itens em pintura.</t>
  </si>
  <si>
    <t>VW427-PATAGONIA-AUFBAU-0035-2025</t>
  </si>
  <si>
    <t>24/12 - Enviado pra MG nesta data - GR 161 a GR245
13/12 - Em processo de fabricação por pacote sendo os primeiros pacote com previsão de envio 19/12. 
11/12- Em Fabricação. 
02/12- O fornecedor irá trabalhar para tentará antecipar a data de entrega para dia 31/12. 
O 2D estava previsto para sair dia 28/11.
02
/12- LIBERADO 2D 
Aguardando 2D
26/11- Prazo de entrega: 30 dias após a liberação dos desenhos 2D</t>
  </si>
  <si>
    <t>CJ.ADICIONAL- Kit modifica</t>
  </si>
  <si>
    <t>STL-BB13-UPPERBODY-0049-2024</t>
  </si>
  <si>
    <t>13/01 - Em processo de corte e calderaria, peça retrabalhada.
02/01/2026 - Aguardando chegada de material de fornecimento Comau.
23/12 - Material liberado na Comau nesta data.
16/12 - Aguardando material Comau.</t>
  </si>
  <si>
    <t>BASES ROBOS</t>
  </si>
  <si>
    <t>VW427-PATAGONIA-AUFBAU-0036-2025</t>
  </si>
  <si>
    <t>18/12/2025 - Em processo de preparação.
09/12/2025 - Preparação em  andamento.
Aguardando emissão de PO, liberado via e-mail.</t>
  </si>
  <si>
    <t>ST4330</t>
  </si>
  <si>
    <t>VW427-PATAGONIA-AUFBAU-0038-2025</t>
  </si>
  <si>
    <t>09/01- Liberado 2D. 
11/12- Em Cotação.</t>
  </si>
  <si>
    <t>CJ.ADICIONAL</t>
  </si>
  <si>
    <t>STL-BB13-UPPERBODY-0050-2024</t>
  </si>
  <si>
    <t>FPD_FPS010T01</t>
  </si>
  <si>
    <t>STL-BB14-BODY SIDE-0119-2024</t>
  </si>
  <si>
    <t>CJ NOVOS ITENS</t>
  </si>
  <si>
    <t>STL-PSA-BB21-JJ-PCK01-0087-2024</t>
  </si>
  <si>
    <t>STL-PSA-BB21-JJ-PCK01-0096-2024</t>
  </si>
  <si>
    <t>30/12 - Apenas matéria Prima: 100%, sem fotos de avançamento.
19/11- Excluir do fornecimento a estrutura do dispositivo grupo G246154021</t>
  </si>
  <si>
    <t>CONJ. DE GRADES</t>
  </si>
  <si>
    <t>VW427-PATAGONIA-AUFBAU-0039-2025</t>
  </si>
  <si>
    <r>
      <rPr>
        <rFont val="Calibri"/>
        <color theme="1"/>
        <sz val="12.0"/>
      </rPr>
      <t xml:space="preserve">03/02 - Fornecedor informou nesta data que tentará antecipar a entrega para dia 13/02;
05/01 - </t>
    </r>
    <r>
      <rPr>
        <rFont val="Calibri"/>
        <b/>
        <color theme="1"/>
        <sz val="12.0"/>
      </rPr>
      <t>REV02</t>
    </r>
    <r>
      <rPr>
        <rFont val="Calibri"/>
        <color theme="1"/>
        <sz val="12.0"/>
      </rPr>
      <t xml:space="preserve"> - 1
CONJ. DE GRADES PARA CERCA
PERIMETRAL AUF01-02-03Lista_de_Grades_VW427_AUF01-
02-03-Rev02_30122025
COJ. DE GRADES PARA CERCA
PERIMETRAL AUF01-02-03
Lista_de_Grades_VW427_AUF01-02-03-Rev02_30122025
 15/12 -REV01: Atualizado documentação, na planilha "Lista_de_Grade_VW427_AUF01-02-03-REV01_27112025" 
11/12- Em Cotação.</t>
    </r>
  </si>
  <si>
    <t>FORSETI</t>
  </si>
  <si>
    <t>Front Unit – OP010-020</t>
  </si>
  <si>
    <t>SUPORTE DE CORTINA</t>
  </si>
  <si>
    <t xml:space="preserve">STL-PSA-BB21-JJ-PCK01-0104-2024 </t>
  </si>
  <si>
    <t>27/01 - Em processo de pintura
26/01 - Data de entrega acordado com Diego 30/01.</t>
  </si>
  <si>
    <t>CJ. ADICIONAL GEO</t>
  </si>
  <si>
    <t>STL-PSA-BB21-JJ-PCK06-0080-2024</t>
  </si>
  <si>
    <t>31/01 - Enviado nesta data</t>
  </si>
  <si>
    <t>ST-7065</t>
  </si>
  <si>
    <t>CARRINHO DE EXTRAÇÃO</t>
  </si>
  <si>
    <t>​VW427-PATAGONIA-AUFBAU-0040-2025</t>
  </si>
  <si>
    <t>11/12- Em Cotaçaõa.</t>
  </si>
  <si>
    <t>ST-4300</t>
  </si>
  <si>
    <t>DISP. TAKE-IN</t>
  </si>
  <si>
    <t>VW427-PATAGONIA-AUFBAU-0041-2025</t>
  </si>
  <si>
    <t>11/12- Em Cotação.</t>
  </si>
  <si>
    <t>ST-7005</t>
  </si>
  <si>
    <t>GARAGEM PARA RACK</t>
  </si>
  <si>
    <t>VW427-PATAGONIA-AUFBAU-0045-2025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</si>
  <si>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Reprogramação da data conforme planilha do SCL Wesley. 
Obs: 29/01 - Finalizando pintura para iniciar processo de montagem</t>
    </r>
  </si>
  <si>
    <t>AUFBAU</t>
  </si>
  <si>
    <t>VW427-PATAGONIA-AUFBAU-0046-2025</t>
  </si>
  <si>
    <t>12/12 - 3D para orçamento</t>
  </si>
  <si>
    <t>BRACKET DE PINÇA</t>
  </si>
  <si>
    <t>VW427-PATAGONIA-AUFBAU-0048-2025</t>
  </si>
  <si>
    <t>22/12- Liberado 2D.
15/12 - 3D para orçamento</t>
  </si>
  <si>
    <t>SUP. FRESADOR</t>
  </si>
  <si>
    <t>VW427-PATAGONIA-AUFBAU-0049-2025</t>
  </si>
  <si>
    <t>VW427-PATAGONIA-AUFBAU-0050-2025</t>
  </si>
  <si>
    <t>ST-4503</t>
  </si>
  <si>
    <t>BRACKET</t>
  </si>
  <si>
    <t>VW427-PATAGONIA-AUFBAU-0051-2025</t>
  </si>
  <si>
    <t>22/12- Liberado.
15/12 - 3D para orçamento</t>
  </si>
  <si>
    <t>ST-4530</t>
  </si>
  <si>
    <t>VW427-PATAGONIA-AUFBAU-0052-2025</t>
  </si>
  <si>
    <t>ST-4105</t>
  </si>
  <si>
    <t>VW427-PATAGONIA-AUFBAU-0053-2025</t>
  </si>
  <si>
    <t>13/01 - Em processo de furação
16/12 - 3D para orçamento</t>
  </si>
  <si>
    <t>VW427-PATAGONIA-AUFBAU-0054-2025</t>
  </si>
  <si>
    <t>ST-4110</t>
  </si>
  <si>
    <t>BRACKET ROBO</t>
  </si>
  <si>
    <t>VW427-PATAGONIA-AUFBAU-0055-2025</t>
  </si>
  <si>
    <t>13/01 - Pronta.
22/12- Liberado 2D.</t>
  </si>
  <si>
    <t>ST4160-ST4420</t>
  </si>
  <si>
    <t>VW427-PATAGONIA-AUFBAU-005​7-2025</t>
  </si>
  <si>
    <t>15/01 - Finaliza pintura hoje a noite e envio previsto para 16/01 primeira hora.
13/01 - Duas cantoneiras finalizando usinagem e os flanges parados aguardando definição de processo de construção.</t>
  </si>
  <si>
    <t>ST4510-ST4520-ST4530</t>
  </si>
  <si>
    <t>VW427-PATAGONIA-AUFBAU-0056-2025</t>
  </si>
  <si>
    <r>
      <rPr>
        <rFont val="Calibri"/>
        <color theme="1"/>
        <sz val="12.0"/>
      </rPr>
      <t xml:space="preserve">02/02-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Alterada a data de entrega conforme planilha do SCL. 
09/01- Liberado 2D.</t>
    </r>
  </si>
  <si>
    <t>Dispositivos de Geometria</t>
  </si>
  <si>
    <t>VW427-PATAGONIA-BODYSIDE-0003-2025</t>
  </si>
  <si>
    <t>17/12/25 - Fornecedor acionou o time de qualidade para realizar a libereção do dispositivo, po´rem os pés foram adicionais colocados posteriormente e serão entregues na sexta dia 19/12;
11/12- Em Fabricação 
09/12/25 - Fornecedor em processo de usiangem das placas de chão, processo de pintura das placas da base e torres, peças menores em processo de oxidação;
08/12- Rev01 Modifica conforme apresentação .ppt
KIT_MOD_DISPOSITIVO_ST3530_59-15D_47345703
/12/25 - Fornecedor em processo de usinagem das torres, placas e peças menores;
28/11/25 - Fornecedor em processo de usinagem;
14/11/25 - Fornecedor em processo de PCP e compra da matéria prima;</t>
  </si>
  <si>
    <t>ST3630</t>
  </si>
  <si>
    <t>DISPOSITIVO DE
GEOMETRIA</t>
  </si>
  <si>
    <t>VW427-PATAGONIA-BODYSIDE-0005-2025</t>
  </si>
  <si>
    <r>
      <rPr>
        <rFont val="Calibri"/>
        <color theme="1"/>
        <sz val="12.0"/>
      </rPr>
      <t xml:space="preserve">07/02-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LIBERAÇÃO  MANUFACTURING COM </t>
    </r>
    <r>
      <rPr>
        <rFont val="Calibri"/>
        <b/>
        <color rgb="FFFF0000"/>
        <sz val="12.0"/>
      </rPr>
      <t xml:space="preserve">TPM
</t>
    </r>
    <r>
      <rPr>
        <rFont val="Calibri"/>
        <color theme="1"/>
        <sz val="12.0"/>
      </rPr>
      <t>30/12/25 - Fornecedor em usinagem de peças menores e sendo enviadas para oxidação, torres pintadas placas em processo de pintura;
08/12/25 - Fornecedor em processo de usinagem das bases, torres sendo usinadas em terceiros e internamente, o fornecdor está tendo auxilio do fornecedor Premium usinagem;
05/12- Rev02 Modificaçãoes 59-38N_572701 ,Conforme apresentação
“KIT_MOD_DISPOSITIVO_ST3630_59-15D_473523_REV02”
Não afeta comerciais
19/11- Rev01 Modificaçãoes unit 59-38N_568085/59-38N_568087/59-38N_568137 , Conforme
apresentação
“KIT_MOD_DISPOSITIVO_ST3630_59-15D_473523.pptx”
Não afeta comerciais03/1
2/25 - Fornecedor tercerizando peças para usinagem;
27/11/25 - Fornecedor com os tubos esperando o corte para serem calderados;
19/07/2025 - Documentação do kit atualizada no syncplicity na pasta rev01</t>
    </r>
  </si>
  <si>
    <t>ST3580</t>
  </si>
  <si>
    <t>VW427-PATAGONIA-BODYSIDE-0007-2025</t>
  </si>
  <si>
    <r>
      <rPr>
        <rFont val="Calibri"/>
        <color theme="1"/>
        <sz val="12.0"/>
      </rPr>
      <t xml:space="preserve">29/01 - Entrega parcial realizado nesta data
22/01-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USINAGEM E AJUSTAGEM (TORRES E UMA MESA NO PROCESSO DE PINTURA NA JATOPRINT)
07/01/2026 - Processo de usinagem em andamento, foi indicado fornecedores de usinagem e oxidação para reduzir reduzir os prazos.
11/12- Em Fabricação.
05/12- Rev02 Modificação 59-38N_566759/ 59-38N_566833 conforme apresentação
KIT_MOD_RESPOT_ST3580_59-15D_473471
VW427-PATAGONIA-BODYSIDE-0007-202503/12- Rev01 Usar grampo V2 63.1 BR3 A40 T12 para os 08 grampos solicitados V 63.1 BR2
A40 T12 e inverter o braço</t>
    </r>
  </si>
  <si>
    <t>RCT</t>
  </si>
  <si>
    <t>ST3560</t>
  </si>
  <si>
    <t>VW427-PATAGONIA-BODYSIDE-0008-2025</t>
  </si>
  <si>
    <t>24/12 - Enviado pra MG nesta data
10/12 - Calderaria finalizada, em processo de usinagem e acabamento.
01/12/2025 - Caldeiraria e usinagem em andamento.
27/11 - Previsão de envio 12/12
26/11- LIVERAÇÃO 2D 
17/11 - Prazo de entrega: 20 dias após liberação dos desenhos definitivos</t>
  </si>
  <si>
    <t>OP.010</t>
  </si>
  <si>
    <t>STL-PSA-BB22-JJ-PCK02-0111-2024</t>
  </si>
  <si>
    <t>11/02/2026 - Será soldado a gancheira Amanhã e pintar, demais itens em ajuste final.
10/02 - Itens em processo de fabricação, oxidação e controle de qualidade. Previsão de liberação 13/02.
29/01/2026 -  Matéria prima 100%. Previsão de entrega 18/02</t>
  </si>
  <si>
    <t>ST3540</t>
  </si>
  <si>
    <t>DISPOSITIVO
INTEROPERACIONAL</t>
  </si>
  <si>
    <t>VW427-PATAGONIA-BODYSIDE-0009-2025</t>
  </si>
  <si>
    <t>ST3520</t>
  </si>
  <si>
    <t>VW427-PATAGONIA-BODYSIDE-0010-2025</t>
  </si>
  <si>
    <t>ST3425</t>
  </si>
  <si>
    <t>CARRINHO TAKE</t>
  </si>
  <si>
    <t>VW427-PATAGONIA-BODYSIDE-0011-2025</t>
  </si>
  <si>
    <t>11/12- Aguardando Retorno do PM
10/12 - Aguardando sair mais  transmissão..""MARCELO
 27/11- LIBERADO 2D</t>
  </si>
  <si>
    <t>VW427-PATAGONIA-BODYSIDE-0012-2025</t>
  </si>
  <si>
    <r>
      <rPr>
        <rFont val="Calibri"/>
        <color theme="1"/>
        <sz val="12.0"/>
      </rPr>
      <t xml:space="preserve">02/02-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Data de entrega modificada conforme planilha do SCL. 
31/01 - Enviado nesta data.
04/12/2025 - Desenhos definitivos liberados
Aguardando 2D
13/11 - Prazo de entrega: 35 dias após a liberação dos desenhos definitivos.</t>
    </r>
  </si>
  <si>
    <t>STL-PSA-BB22-JJ-PCK02-0112-2024</t>
  </si>
  <si>
    <t>11/02/2026 - Será soldado a gancheira Amanhã e pintar, demais itens em ajuste final.
29/01/2026 -  Matéria prima 100%. Previsão de entrega 18/02</t>
  </si>
  <si>
    <t>ST3500</t>
  </si>
  <si>
    <t>VW427-PATAGONIA-BODYSIDE-0013-2025</t>
  </si>
  <si>
    <t>03/12- Liberado 2D 
Aguardando 2D
17/11 - Prazo de entrega: 30 dias após liberação dos desenhos definitivos
03/11 - 3D para orçamento</t>
  </si>
  <si>
    <t>ST3410</t>
  </si>
  <si>
    <t>VW427-PATAGONIA-BODYSIDE-0014-2025</t>
  </si>
  <si>
    <t>15/12 - Enviado nesta data
01/12/2025 - Caldeiraria e usinagem em andamento.
27/11 - Previsão de envio dia 13/12
17/11 - Prazo de entrega: 30 dias após liberação dos desenhos definitivos
03/11 - 3D para orçamento</t>
  </si>
  <si>
    <t>ST3420</t>
  </si>
  <si>
    <t>PALLET</t>
  </si>
  <si>
    <t>VW427-PATAGONIA-BODYSIDE-0015-2025</t>
  </si>
  <si>
    <t>18/12-Rev01 Modificação item03 (59-38N_576367) conforme apresentação .pptKIT_MOD_PALLET_ST3420_59-38N_576367_171208 11/12- Aguardando Emissão de PO 
27/11- LIBERADO 2D 
05/11 - 3D para orçamento</t>
  </si>
  <si>
    <t>ST3705</t>
  </si>
  <si>
    <t>VW427-PATAGONIA-BODYSIDE-0016-2025</t>
  </si>
  <si>
    <r>
      <rPr>
        <rFont val="Calibri"/>
        <color theme="1"/>
        <sz val="12.0"/>
      </rPr>
      <t xml:space="preserve">04/02- Segue o Registo de liberação do manufcturing </t>
    </r>
    <r>
      <rPr>
        <rFont val="Calibri"/>
        <b/>
        <color rgb="FFFF0000"/>
        <sz val="12.0"/>
      </rPr>
      <t xml:space="preserve">TPM. 
</t>
    </r>
    <r>
      <rPr>
        <rFont val="Calibri"/>
        <color theme="1"/>
        <sz val="12.0"/>
      </rPr>
      <t xml:space="preserve">10/01- </t>
    </r>
    <r>
      <rPr>
        <rFont val="Calibri"/>
        <b/>
        <color theme="1"/>
        <sz val="12.0"/>
      </rPr>
      <t>Rev02</t>
    </r>
    <r>
      <rPr>
        <rFont val="Calibri"/>
        <color theme="1"/>
        <sz val="12.0"/>
      </rPr>
      <t xml:space="preserve"> Modificação conforme apresentação em ppt. KIT_MOD-002-GEO_ST3710_59-38N_568249_20260107 22/12/25 - Fornecedor em processo de usinagem das torres e peças menores, placas ja usinadas em processo de rebarbação e rosca para enviar para pintura;
11/12- Em Fabricação 
10/12- Liberado 2D 
09/12/25 - Fornecedor em processo de chegada e separação de matéria prima;
02/12/25 - Fornecedor em processo de compra da matéria prima, foi acordado da transmissão ser entregue de maneira parcial 1D+1E dia 29/12/2025 e o restante 1D+1E dia 15/01/2026;
03/12-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Usar grampo V2 63.1 BR3 A40 T12 para os 40 grampos solicitados V 63.1BR2 A40 T12 e inverter o braço
02/12/25 - Fornecedor em processo de compra de matéria prima, o fornecedor também informou que está aguardando o restante dos desenhos serem liberados;
01/12- LIBERADO 2D
Aprovado via e-mail, aguardando emissão de PO, RC -500843755
06/11 - 3D para orçamento</t>
    </r>
  </si>
  <si>
    <t>REIS &amp; BORGES</t>
  </si>
  <si>
    <t>OP160</t>
  </si>
  <si>
    <t>STL-PSA-BB22-JJ-PCK02-0118-2024</t>
  </si>
  <si>
    <t>29/01 - Material será enviado hoje para MG</t>
  </si>
  <si>
    <t>VW427-PATAGONIA-BODYSIDE-0017-2025</t>
  </si>
  <si>
    <t>14/01/2026 - Processo de usinagem na primeira estrutura, a outra em processo de soldagem.
Previsto para finalizar a usinagem dia 17/01
18/12- retirado o atuador conforme informado pelo Nelson , será usado o existente , retirado do Sheet.
22/12- Liberado 2D.
20/12/2025 - Desenhos disponíveis para fabricação.
17/12/2025 - Aguardando liberação dos desenhos 2D.
13/12/2025 - Matéria prima disponível para corte.
11/12- Em Fabricação 
02/12/2025 - Gestão de materiais em andamento.
28/11- Rev01 ► Atualizada estrutura conforme apresentação .ppt
KIT_5938N_569103_________0051_000_____A00_CONJUNTO_SOLDADO_REV-001
03/11 - 3D PARA ORÇAMENTO</t>
  </si>
  <si>
    <t>VW427-PATAGONIA-BODYSIDE-0018-2025</t>
  </si>
  <si>
    <t>03/12-Liberado 2D 
Aguardando 2D
17/11 - Prazo de entrega: 30 dias após liberação dos desenhos definitivos</t>
  </si>
  <si>
    <t>ST3600</t>
  </si>
  <si>
    <t>VW427-PATAGONIA-BODYSIDE-0019-2025</t>
  </si>
  <si>
    <t xml:space="preserve">06/12- Liberado 2D 
Aguardando 2D
17/11 - Prazo de entrega: 30 dias após liberação dos desenhos definitivos
</t>
  </si>
  <si>
    <t>ST3610</t>
  </si>
  <si>
    <t>VW427-PATAGONIA-BODYSIDE-0020-2025</t>
  </si>
  <si>
    <r>
      <rPr>
        <rFont val="Calibri"/>
        <color theme="1"/>
        <sz val="12.0"/>
      </rPr>
      <t xml:space="preserve">04/02 - Está adiantada, porém paralisou para atender urgências.
05/01 -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Adicionada furação no conjunto soldado que estava faltando, conforme
apresentação .ppt KIT_MOD_GRIPPER_59-30D_409337_ST3610
09/12- Liberado 2D 
17/11 - Prazo de entrega: 30 dias após liberação dos desenhos definitivos</t>
    </r>
  </si>
  <si>
    <t>ST3640</t>
  </si>
  <si>
    <t>VW427-PATAGONIA-BODYSIDE-0021-2025</t>
  </si>
  <si>
    <t>03/02 - Enviado nesta data
04/12/2025 - Desenhos 2Ds liberados. Iniciar fabricação.
04/12- Liberado 2D.</t>
  </si>
  <si>
    <t>ST3660</t>
  </si>
  <si>
    <t>VW427-PATAGONIA-BODYSIDE-0022-2025</t>
  </si>
  <si>
    <t>06/12- Liberado 2D.Aguardando 2D
17/11 - Prazo de entrega: 30 dias após liberação dos desenhos definitivos</t>
  </si>
  <si>
    <t>ST3510</t>
  </si>
  <si>
    <t>VW427-PATAGONIA-BODYSIDE-0023-2025</t>
  </si>
  <si>
    <t>01/12/2025 - Caldeiraria e usinagem em andamento.
27/11 - Previsão de envio 22/12 
17/11 - Prazo de entrega: 30 dias após liberação dos desenhos definitivos</t>
  </si>
  <si>
    <t>VW427-PATAGONIA-BODYSIDE-0024-2025</t>
  </si>
  <si>
    <r>
      <rPr>
        <rFont val="Calibri"/>
        <b/>
        <color theme="1"/>
        <sz val="12.0"/>
      </rPr>
      <t>26/01</t>
    </r>
    <r>
      <rPr>
        <rFont val="Calibri"/>
        <color theme="1"/>
        <sz val="12.0"/>
      </rPr>
      <t xml:space="preserve"> - O FUP será realizado em 27/01
17/12- LIBERADO 2D .
11/12- Aguardando Emissão de PO.</t>
    </r>
  </si>
  <si>
    <t>ST3570</t>
  </si>
  <si>
    <t>VW427-PATAGONIA-BODYSIDE-002​5-2025</t>
  </si>
  <si>
    <r>
      <rPr>
        <rFont val="Calibri"/>
        <b/>
        <color theme="1"/>
        <sz val="12.0"/>
      </rPr>
      <t>26/01</t>
    </r>
    <r>
      <rPr>
        <rFont val="Calibri"/>
        <color theme="1"/>
        <sz val="12.0"/>
      </rPr>
      <t xml:space="preserve"> - O FUP será realizado em 27/01
18/12- LIBERADO 2D. 
11/12- Aguardando Emissão de PO.</t>
    </r>
  </si>
  <si>
    <t>VW427-PATAGONIA-BODYSIDE-0026-2025</t>
  </si>
  <si>
    <t>29/01/2026 -  Processo de usinagem, acabamento e pintura. Previsão de entrega 04/02
19/12- Liberado 2D. 
11/12- Aguardando Emissão de PO.</t>
  </si>
  <si>
    <t>ST3670</t>
  </si>
  <si>
    <t>VW427-PATAGONIA-BODYSIDE-0027-2025</t>
  </si>
  <si>
    <r>
      <rPr>
        <rFont val="Calibri"/>
        <b/>
        <color theme="1"/>
        <sz val="12.0"/>
      </rPr>
      <t>26/01</t>
    </r>
    <r>
      <rPr>
        <rFont val="Calibri"/>
        <color theme="1"/>
        <sz val="12.0"/>
      </rPr>
      <t xml:space="preserve"> - O FUP será realizado em 27/01
18/12 - Desenhos válidos para construção 2D
11/12- Aguardando Emissão de PO.</t>
    </r>
  </si>
  <si>
    <t>DISP. INTEROPERACIONAL</t>
  </si>
  <si>
    <t>VW427-PATAGONIA-BODYSIDE-0028-2025</t>
  </si>
  <si>
    <r>
      <rPr>
        <rFont val="Calibri"/>
        <color theme="1"/>
        <sz val="12.0"/>
      </rPr>
      <t xml:space="preserve">23/01 - </t>
    </r>
    <r>
      <rPr>
        <rFont val="Calibri"/>
        <b/>
        <color rgb="FFFF0000"/>
        <sz val="12.0"/>
      </rPr>
      <t>Obs:</t>
    </r>
    <r>
      <rPr>
        <rFont val="Calibri"/>
        <color theme="1"/>
        <sz val="12.0"/>
      </rPr>
      <t xml:space="preserve"> EM PROCESSO DE LIBERAÇÃO, ENTREGA HOJE.
 13/01/2026 - Finalizando caldeirari, torres em processo de pintura, demais componentes em processo de usinagem
11/12- Aguardando Emissão de PO.</t>
    </r>
  </si>
  <si>
    <t>ST3650</t>
  </si>
  <si>
    <t>VW427-PATAGONIA-BODYSIDE-0029-2025</t>
  </si>
  <si>
    <t>11/12- Em Cotação</t>
  </si>
  <si>
    <t>Cargo Box</t>
  </si>
  <si>
    <t>BASE DE ROBÔ</t>
  </si>
  <si>
    <t>VW427-PATAGONIA-BODYSIDE-0030-2025</t>
  </si>
  <si>
    <t>18/12/2025 - Preparação 100% finalizada.
11/12- Aguardando Emissão de PO.</t>
  </si>
  <si>
    <t>CONJ. GRADES CERCA</t>
  </si>
  <si>
    <t>VW427-PATAGONIA-BODYSIDE-0031-2025</t>
  </si>
  <si>
    <t>03/02 - Fornecedor informou nesta data que tentará antecipar a entrega para dia 13/02;
11/12- EM COTAÇÃO</t>
  </si>
  <si>
    <t>ST-3704</t>
  </si>
  <si>
    <t>DISP.INTEROPERACIONAL</t>
  </si>
  <si>
    <t>VW427-PATAGONIA-BODYSIDE-0032-2025</t>
  </si>
  <si>
    <t>29/01/2026 - Processo de calderaria e usinagem. Previsão de entrega 14/02
31/12 - Liberado 2D. 
11/12-Aguardando 2D 
10/12/25 - Aprovado fornecedor com prazo de 40 dias após liberação dos desenhos 2D.</t>
  </si>
  <si>
    <t>ST-3560</t>
  </si>
  <si>
    <t>CONJ. NOVOS
ITENS DISP.GEO.</t>
  </si>
  <si>
    <t>VW427-PATAGONIA-BODYSIDE-0038-2025</t>
  </si>
  <si>
    <t>ST-3720</t>
  </si>
  <si>
    <t>VW427-PATAGONIA-BODYSIDE-0033-2025</t>
  </si>
  <si>
    <t>29/01/2026 - Processo de calderaria e usinagem. Previsão de entrega 14/02
31/12 - Liberado 2D. 
11/12- Requisição RC 500850206 cancelada. 
11/12- Aguardando 2D 
10/12/25 - Aprovado fornecedor com prazo de 40 dias após liberação dos desenhos 2D.</t>
  </si>
  <si>
    <t>ST-3716</t>
  </si>
  <si>
    <t>VW427-PATAGONIA-BODYSIDE-0034-2025</t>
  </si>
  <si>
    <t>09/01- Itens pendentes liberados no sheet.
07/01 - Liberados desenhos 2D
11/12- Aguardando 2D 
10/12/25 - Aprovado fornecedor com prazo de 40 dias após liberação dos desenhos 2D.</t>
  </si>
  <si>
    <t>ST3730</t>
  </si>
  <si>
    <t>VW427-PATAGONIA-BODYSIDE-0035-2025</t>
  </si>
  <si>
    <r>
      <rPr>
        <rFont val="Calibri"/>
        <color theme="1"/>
        <sz val="12.0"/>
      </rPr>
      <t xml:space="preserve">22/01- </t>
    </r>
    <r>
      <rPr>
        <rFont val="Calibri"/>
        <b/>
        <color theme="1"/>
        <sz val="12.0"/>
      </rPr>
      <t>Rev01:</t>
    </r>
    <r>
      <rPr>
        <rFont val="Calibri"/>
        <color theme="1"/>
        <sz val="12.0"/>
      </rPr>
      <t xml:space="preserve"> Modificação conforme apresentação KIT_MOD_GRIPPER_ST3730_59-15D_473529_BG-12
Acrescentado 02 grampos V 40.5 BR2 A60 T12 09/01- Itens pendentes liberados no sheet.
07/01- Liberado 2D. 
11/12- Aguardando 2D. 
10/12/25 - Aprovado fornecedor com prazo de 40 dias após liberação dos desenhos 2D.</t>
    </r>
  </si>
  <si>
    <t>ST-3530</t>
  </si>
  <si>
    <t>VW427-PATAGONIA-BODYSIDE-0037-2025</t>
  </si>
  <si>
    <t>05/12- Obs: Nota: kit a ser montado no dispositivo da TR003 (ST-3530-59-15D473457)</t>
  </si>
  <si>
    <t>BRACKETS</t>
  </si>
  <si>
    <t>VW427-PATAGONIA-BODYSIDE-0039-2025</t>
  </si>
  <si>
    <t>15/01 - Finaliza pintura hoje a noite e envio previsto para 16/01 primeira hora.
13/01 - 03 itens prontos, falta finalizar usinagem de 2 itens que o desenho foi liberado dia 09/01.
19/12- Liberado 2D.</t>
  </si>
  <si>
    <t>DISP GEOMETRIA</t>
  </si>
  <si>
    <t>BB37-VW-ANCH-STW-UB2-0045-2025</t>
  </si>
  <si>
    <t>07/01- Liberado 2D. 
29/12 - 3D para cotação</t>
  </si>
  <si>
    <t>OP120</t>
  </si>
  <si>
    <t>SUPORTE DE COLA</t>
  </si>
  <si>
    <t>STL-PSA-BB22-JJ-PCK02-0119-2024</t>
  </si>
  <si>
    <r>
      <rPr>
        <rFont val="Calibri"/>
        <color theme="1"/>
        <sz val="12.0"/>
      </rPr>
      <t xml:space="preserve">12/02 - Itens enviados para pintura (Pedestal, suporte e escada) Caixa ainda em processo de soldagem, grupo prisioneiro finalizando usinagem.
11/02/2026 - Pedestal em processo de solda. demais itens em processo de usinagem.
28/01 - Aguardando chegada de material para start de produção.
20/01 - </t>
    </r>
    <r>
      <rPr>
        <rFont val="Calibri"/>
        <b/>
        <color theme="1"/>
        <sz val="12.0"/>
      </rPr>
      <t>Pedestal no dia 12/02 e a escada dia 23/02</t>
    </r>
  </si>
  <si>
    <t>OP.05</t>
  </si>
  <si>
    <t>Fabricação de peças</t>
  </si>
  <si>
    <t>EV1176</t>
  </si>
  <si>
    <t>13/01 - Buchas em processo de tratamento térmico
10/01/2026 - Entrega parcial (Falta envio das buchas. WLCDG-00602N2217 )</t>
  </si>
  <si>
    <t>VALE</t>
  </si>
  <si>
    <t>BRBRRBA40</t>
  </si>
  <si>
    <t>GI010_TDM_002_R00</t>
  </si>
  <si>
    <t>CJ.GARRA MANIPULADOR</t>
  </si>
  <si>
    <t>VALE-BA40-CHANGE-MANIP-0001-2025</t>
  </si>
  <si>
    <t>GI010_TDM_003_R00</t>
  </si>
  <si>
    <t>CJ LANÇA MANIPULADOR</t>
  </si>
  <si>
    <t>VALE-BA40-CHANGE-MANIP-0002-2025</t>
  </si>
  <si>
    <t>06/02 - Desenhos atualizados</t>
  </si>
  <si>
    <t>GI010_TDM_004_R00</t>
  </si>
  <si>
    <t>CJ PATOLA MANIPULADOR</t>
  </si>
  <si>
    <t>VALE-BA40-CHANGE-MANIP-0003-2025</t>
  </si>
  <si>
    <t>06/02- Liberado 2D.</t>
  </si>
  <si>
    <t>BRBCABA20</t>
  </si>
  <si>
    <t>OP20/25 Rear</t>
  </si>
  <si>
    <t>Pacote Construção</t>
  </si>
  <si>
    <t>EV1169</t>
  </si>
  <si>
    <r>
      <rPr>
        <rFont val="Calibri"/>
        <color theme="1"/>
        <sz val="12.0"/>
      </rPr>
      <t xml:space="preserve">13/01/26 - Fornecedor em processo de tratamento, zincagem, oxidação e algumas peças já prontas;
30/12 - Obs: </t>
    </r>
    <r>
      <rPr>
        <rFont val="Calibri"/>
        <b/>
        <color theme="1"/>
        <sz val="12.0"/>
      </rPr>
      <t>Entrega: MADI SP</t>
    </r>
  </si>
  <si>
    <t>MADI</t>
  </si>
  <si>
    <t>Robótica</t>
  </si>
  <si>
    <t>BRBRRCY21</t>
  </si>
  <si>
    <t>Perfil carrinho de baia</t>
  </si>
  <si>
    <t>EV1198</t>
  </si>
  <si>
    <t>STW_ST2820</t>
  </si>
  <si>
    <t>BB37-VW-ANCH-STW-UB2-0046-2025</t>
  </si>
  <si>
    <r>
      <rPr>
        <rFont val="Calibri"/>
        <color theme="1"/>
        <sz val="12.0"/>
      </rPr>
      <t>28/01-</t>
    </r>
    <r>
      <rPr>
        <rFont val="Calibri"/>
        <b/>
        <color rgb="FFFF0000"/>
        <sz val="12.0"/>
      </rPr>
      <t xml:space="preserve"> Obs</t>
    </r>
    <r>
      <rPr>
        <rFont val="Calibri"/>
        <color theme="1"/>
        <sz val="12.0"/>
      </rPr>
      <t>: Aguardandon emissão de PO. 
28/01- Obs: PRAZO DE ENTREGA: 60 dias a partir de hoje.
15/01- Liberado 2D. 
31/12 - 3D para orçamento</t>
    </r>
  </si>
  <si>
    <t>ST3595</t>
  </si>
  <si>
    <t>CARRINHO EXTR.</t>
  </si>
  <si>
    <t>VW427-PATAGONIA-BODYSIDE-0040-2025</t>
  </si>
  <si>
    <r>
      <rPr>
        <rFont val="Calibri"/>
        <color theme="1"/>
        <sz val="12.0"/>
      </rPr>
      <t xml:space="preserve">09/01-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.ppt
KIT_MOD_TAKE-OUT_ST3595_59-15D_473473 , não afeta comerciais</t>
    </r>
  </si>
  <si>
    <t>SCE010 e SCE090</t>
  </si>
  <si>
    <t>STL-BB13-RESPOT-F1H-F2U-00​10-2024</t>
  </si>
  <si>
    <t>VW427-PATAGONIA-BODYSIDE-0041-2025</t>
  </si>
  <si>
    <t>CJ ADICIONAL DISPOSITIVO</t>
  </si>
  <si>
    <t>STL-PSA-BB21-JJ-PCK06-0082-2024</t>
  </si>
  <si>
    <t>Previsão de envio 07/02 entrega 11/02</t>
  </si>
  <si>
    <t>ST4340_ABLAGUE</t>
  </si>
  <si>
    <t>DISPOSITIVO ABLAUGUE</t>
  </si>
  <si>
    <t>VW-B38-ANCHIETA-AUFBAU-001​7-2025</t>
  </si>
  <si>
    <r>
      <rPr>
        <rFont val="Calibri"/>
        <color theme="1"/>
        <sz val="12.0"/>
      </rPr>
      <t xml:space="preserve">12/02-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Aprovado por e-mail pelo Marcelo, pendente de emissão de PO.
03/01- 3D para orçamento</t>
    </r>
  </si>
  <si>
    <t>ST090B_ABLAGUE COMUNIZADO</t>
  </si>
  <si>
    <t>VW-B38-ANCHIETA-AUFBAU-001​8-2025</t>
  </si>
  <si>
    <r>
      <rPr>
        <rFont val="Calibri"/>
        <color theme="1"/>
        <sz val="12.0"/>
      </rPr>
      <t xml:space="preserve">12/02-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Aprovado por e-mail pelo Marcelo, pendente de emissão de PO.
21/01- Liberado 2D. 
03/01- 3D para orçamento</t>
    </r>
  </si>
  <si>
    <t>ST4440</t>
  </si>
  <si>
    <t>VW-B38-ANCHIETA-AUFBAU-00​20-2025</t>
  </si>
  <si>
    <t>03/01- 3D para orçamento</t>
  </si>
  <si>
    <t>ST4450</t>
  </si>
  <si>
    <t>DISPOSITIVO ABLAGUE</t>
  </si>
  <si>
    <t>VW-B38-ANCHIETA-AUFBAU-0021-2025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</si>
  <si>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Reprogramação de data por e-mail pelo Marcelo. 
11/02- Aprovado por e-mail pelo Marcelo, pendente de emissão de PO. 
05/02- Liberado 2D. 
09/01- Liberado 3D. 
03/01- 3D para orçamento</t>
    </r>
  </si>
  <si>
    <t>ST4470/ST4500</t>
  </si>
  <si>
    <t>VW-B38-ANCHIETA-AUFBAU-0022-2025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</si>
  <si>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Reprogramação de data por e-mail pelo Marcelo.
11/02- Aprovado por e-mail pelo Marcelo, pendente de emissão de PO. 
05/02- Liberado 2D. 
03/01- 3D para orçamento</t>
    </r>
  </si>
  <si>
    <t>SCA100</t>
  </si>
  <si>
    <t>SUPORTE BARRICA
ARAME</t>
  </si>
  <si>
    <t>STL-BB13-UPPERBODY-0051-2024</t>
  </si>
  <si>
    <t>12/02 - Pronta, será entregue nesta data.
27/01 - Em processo de corte matéria prima</t>
  </si>
  <si>
    <t>16/01/0206</t>
  </si>
  <si>
    <t>PLACA APOIO</t>
  </si>
  <si>
    <t>VW427-PATAGONIA-BODYSIDE-0042-2025</t>
  </si>
  <si>
    <t>19/12- Obs: o fornecedor devera entregar juntamente com as peças fabricadas as minuterias
indicada no .ppt</t>
  </si>
  <si>
    <t>Pinos</t>
  </si>
  <si>
    <t>EV1204</t>
  </si>
  <si>
    <t>20/01 - Enviada direto para PSA
13/01/26 - Fornecedor com peças em processo de tratamento, depois retorna para retifica e acabamento;
05/01 - Obs: Local de Entrega: MADI - SP</t>
  </si>
  <si>
    <t>OP.10</t>
  </si>
  <si>
    <t>CJ. ADICIONAL P/ DISPOSITIVO</t>
  </si>
  <si>
    <t>STL-PSA-BB21-JJ-PCK06-0081-2024</t>
  </si>
  <si>
    <t>Implantação anel</t>
  </si>
  <si>
    <t>EV1209</t>
  </si>
  <si>
    <t>28/01 - previsão de entrega para 03/02, item 02504 entrando no centro de usinagem. Tomando açoes de estender jornada para bucar a antecipação.
OS 06</t>
  </si>
  <si>
    <t>Base de Robo</t>
  </si>
  <si>
    <t>VW-B38-ANCHIETA-AUFBAU-0024-2025</t>
  </si>
  <si>
    <r>
      <rPr>
        <rFont val="Calibri"/>
        <color theme="1"/>
        <sz val="12.0"/>
      </rPr>
      <t xml:space="preserve">03/02-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Processo de calderaria das bases que serão entregues dia 10/02.
27/01 -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Em processo de preparação e calandra de matéria prima"02- peças- 10/02
</t>
    </r>
    <r>
      <rPr>
        <rFont val="Calibri"/>
        <b/>
        <color rgb="FFFF00FF"/>
        <sz val="12.0"/>
      </rPr>
      <t>Entregas:</t>
    </r>
    <r>
      <rPr>
        <rFont val="Calibri"/>
        <color theme="1"/>
        <sz val="12.0"/>
      </rPr>
      <t xml:space="preserve"> 
01- peça- 10/02
04- peças - 10/02
4PÇS 10/02 - 
10PÇS 28/02
08 peças -28/02"</t>
    </r>
  </si>
  <si>
    <t>OP.70</t>
  </si>
  <si>
    <t>CABEÇOTE</t>
  </si>
  <si>
    <t>EV1187</t>
  </si>
  <si>
    <r>
      <rPr>
        <rFont val="Calibri"/>
        <color theme="1"/>
        <sz val="12.0"/>
      </rPr>
      <t>13/01/26 - Fornecedor em processo de PCP e compra da matéria prima; 
07/01- (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material deve chegar na Comau Betim dia 09/02/2026)</t>
    </r>
  </si>
  <si>
    <t>PLACA PARA PEDESTAL</t>
  </si>
  <si>
    <t>VW427-PATAGONIA-BODYSIDE-0043-2025</t>
  </si>
  <si>
    <t>MESA ELEVADOR</t>
  </si>
  <si>
    <t>EV1130</t>
  </si>
  <si>
    <t>11/02/2026 - Processo de usinagem finalizando, estrutura principal já foi pintado.</t>
  </si>
  <si>
    <t>SCA230</t>
  </si>
  <si>
    <t xml:space="preserve">DORSAL 1 - RACK DAS TRAVESAS </t>
  </si>
  <si>
    <t>EV0852</t>
  </si>
  <si>
    <r>
      <rPr>
        <rFont val="Calibri"/>
        <color theme="1"/>
        <sz val="12.0"/>
      </rPr>
      <t xml:space="preserve">07/01- </t>
    </r>
    <r>
      <rPr>
        <rFont val="Calibri"/>
        <b/>
        <color rgb="FFFF0000"/>
        <sz val="12.0"/>
      </rPr>
      <t>IMPORTANTE</t>
    </r>
    <r>
      <rPr>
        <rFont val="Calibri"/>
        <color rgb="FFFF0000"/>
        <sz val="12.0"/>
      </rPr>
      <t>:</t>
    </r>
    <r>
      <rPr>
        <rFont val="Calibri"/>
        <color theme="1"/>
        <sz val="12.0"/>
      </rPr>
      <t xml:space="preserve"> Está aprovada a fabricação de apenas 01 conjunto. O restante será aprovado após validação da engenharia.</t>
    </r>
  </si>
  <si>
    <t>DISPOSITIVO</t>
  </si>
  <si>
    <t>RENAULT-BBB29_XDF-0118-2025</t>
  </si>
  <si>
    <r>
      <rPr>
        <rFont val="Calibri"/>
        <color theme="1"/>
        <sz val="12.0"/>
      </rPr>
      <t xml:space="preserve">06/02-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Modificado a quantidade do dispositivo CF300 era 03 mudou para 01 e
acrescentado dispositivo CF500.05/02- Liberado 2D. 
30/01-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Orçamento aprovado por Marcelo via e-mail.aguardando pedido de PO.
</t>
    </r>
    <r>
      <rPr>
        <rFont val="Calibri"/>
        <b/>
        <color theme="1"/>
        <sz val="12.0"/>
      </rPr>
      <t>Prazo de entrega</t>
    </r>
    <r>
      <rPr>
        <rFont val="Calibri"/>
        <color theme="1"/>
        <sz val="12.0"/>
      </rPr>
      <t xml:space="preserve"> 40 dias para entrega.
Iremos providenciar o pedido, mas pode seguir já com essa aprovação.</t>
    </r>
  </si>
  <si>
    <t>SCA010/JOINING/AUC020</t>
  </si>
  <si>
    <t>Diversos</t>
  </si>
  <si>
    <t>STL-BB13-UPPERBODY-0052-2024</t>
  </si>
  <si>
    <t>PVD PVG 480</t>
  </si>
  <si>
    <t>DISP. SOLDA PORTA DIANT</t>
  </si>
  <si>
    <t>RENAULT-BBB29_XDF-0006-2025</t>
  </si>
  <si>
    <t>"16/10/2025 - Usinagem em andamento, peças em PU serão enviadas para injeção amanhã 16/10/2025
06/10/2025 - Caldeiraria e usinagem em andamento. Teceirização de alguns componentes devido o volume de peças.
02/10/2025 - Caldeiraria e usinagem em andamento.
11/09 - Liberado 2D. Fornecedor comunicado por Compras dia 15/09, pois não estava autorizado
04/07 - 3D PARA ORÇAMENTO"</t>
  </si>
  <si>
    <t xml:space="preserve">BUFFER CAIXA RODA UB2
</t>
  </si>
  <si>
    <t>BB37-VW-ANCH-STW-UB2-0047-2025</t>
  </si>
  <si>
    <t>29/01/2026 - Processo de aquisição da matéria prima.
23/01- Liberado 2D.</t>
  </si>
  <si>
    <t>Gancho Eixo Traseiro</t>
  </si>
  <si>
    <t>EV1213</t>
  </si>
  <si>
    <t>NR-12</t>
  </si>
  <si>
    <t>C.J. PLACAS DE IDENTIFICAÇÃO</t>
  </si>
  <si>
    <t>STL-CABA19-RET DIESEL FAM-B-0116-2025</t>
  </si>
  <si>
    <t>GRIPPER LAT. EXT. SAGA</t>
  </si>
  <si>
    <t>VW-B38-ANCHIETA-AUFBAU-0023-2025</t>
  </si>
  <si>
    <r>
      <rPr>
        <rFont val="Calibri"/>
        <color theme="1"/>
        <sz val="12.0"/>
      </rPr>
      <t xml:space="preserve">16/02/26 - Fornecdor informou que já está no processo de compras de matéria prima, porém o mesmo também repassou que ainda não recebeu todos os desenhos para fazer a aquisição da matéria prima;
10/02-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Aprovado por Marcelo pelo e-mail. Entrega em 40 dias. Pedndente de emissão de PO.
21/01- Liberado 2D. 
09/01- 3D-ORÇAMENTO</t>
    </r>
  </si>
  <si>
    <t>C B A</t>
  </si>
  <si>
    <t xml:space="preserve">NR12 </t>
  </si>
  <si>
    <t>BRBRRBA31</t>
  </si>
  <si>
    <t>CJ Cantoneira e Suporte Robô</t>
  </si>
  <si>
    <t>EV1227</t>
  </si>
  <si>
    <t>13/01 - Em processo de calderaria, faltando metalon será coletado hoje.</t>
  </si>
  <si>
    <t>CENTRADOR INFERIOR
TRANSFERIDOR</t>
  </si>
  <si>
    <t>RENAULT-BBB29_XDF-0119-2025</t>
  </si>
  <si>
    <t>CONTROLS</t>
  </si>
  <si>
    <t>CONJ. SUPORTES PARA
COMPONENTES ELETRICOS</t>
  </si>
  <si>
    <t>RENAULT-BBB29_XDF-0120-2025</t>
  </si>
  <si>
    <r>
      <rPr>
        <rFont val="Calibri"/>
        <color theme="1"/>
        <sz val="12.0"/>
      </rPr>
      <t xml:space="preserve">03/02-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Aguardando emissão de PO. 
12/01 - Liberado 2D.</t>
    </r>
  </si>
  <si>
    <t>Pallet conj freio</t>
  </si>
  <si>
    <t>EV1230</t>
  </si>
  <si>
    <t>28/01 - colunas já entregues. Buchas de retrabalho sendo feitas de 8 em 8 unidades conforme Gesualdo vem entregando para retrabalho.
OS 16</t>
  </si>
  <si>
    <t>PA015_TDM_064_R01</t>
  </si>
  <si>
    <t>Suporte e Disp.</t>
  </si>
  <si>
    <t>BRBCABA21-RET-TURBO-II-N3-0006-2025</t>
  </si>
  <si>
    <t>PECAS COMPLEMENTO</t>
  </si>
  <si>
    <t>EV1231</t>
  </si>
  <si>
    <t>28/01 - Desenho B91AB1033 entregue 27/01 de forma parcial. Somente um desenho para usinar ainda, restante em ajustagem e oxidação.</t>
  </si>
  <si>
    <t>OP40/OP35</t>
  </si>
  <si>
    <t>FREIO/DIANT/ESPACADOR</t>
  </si>
  <si>
    <t>EV1233</t>
  </si>
  <si>
    <t>FXA080</t>
  </si>
  <si>
    <t>STL-BB14-BODY SIDE-01​20-2024</t>
  </si>
  <si>
    <t>ST3675</t>
  </si>
  <si>
    <t>VW427-PATAGONIA-BODYSIDE-0045-2025</t>
  </si>
  <si>
    <t>DISP. DE ABASTECIMENTO</t>
  </si>
  <si>
    <t>STL-PSA-BB22-JJ-PCK02-0120-2024</t>
  </si>
  <si>
    <r>
      <rPr>
        <rFont val="Calibri"/>
        <color theme="1"/>
        <sz val="12.0"/>
      </rPr>
      <t xml:space="preserve">04/02 - Em processo final de acabamento, iniciando a pintura.
27/01 - Em processo de separação de matéria prima, irá terceirizar peças do torno.
22/01 - REV 01 </t>
    </r>
    <r>
      <rPr>
        <rFont val="Calibri"/>
        <b/>
        <color rgb="FFFF0000"/>
        <sz val="12.0"/>
      </rPr>
      <t>Obs:</t>
    </r>
    <r>
      <rPr>
        <rFont val="Calibri"/>
        <color theme="1"/>
        <sz val="12.0"/>
      </rPr>
      <t xml:space="preserve"> foi acrescentado as placas de fechamento com policarbonato transparente junto às grades de tela</t>
    </r>
  </si>
  <si>
    <t>STL-BB26-AUMENTO-PROD-281-0077-2025</t>
  </si>
  <si>
    <t>ST4490</t>
  </si>
  <si>
    <t>PEDESTAL LIMPEZA</t>
  </si>
  <si>
    <t>VW-B38-ANCHIETA-AUFBAU-0025-2025</t>
  </si>
  <si>
    <t>ST4010-ST4180-ST4190</t>
  </si>
  <si>
    <t>VW-B38-ANCHIETA-AUFBAU-0026-2025</t>
  </si>
  <si>
    <r>
      <rPr>
        <rFont val="Calibri"/>
        <color theme="1"/>
        <sz val="12.0"/>
      </rPr>
      <t xml:space="preserve">05/02-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Aprovado por e-mail por Marcelo, aguardando emissão de PO.</t>
    </r>
  </si>
  <si>
    <t>TPF020] - VCPM6B1V99002_agg a - com modífica</t>
  </si>
  <si>
    <t>EV1247</t>
  </si>
  <si>
    <t>ST4070-ST4150</t>
  </si>
  <si>
    <t>VW-B38-ANCHIETA-AUFBAU-0027-2025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</si>
  <si>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Data conforme planilha do SCL Diego. 
02/02-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Fechado via e-mail pelo Marcelo Pendente de emissão de Po.</t>
    </r>
  </si>
  <si>
    <t>ST4080-ST4100-ST4110-4170</t>
  </si>
  <si>
    <t>VW-B38-ANCHIETA-AUFBAU-0028-2025</t>
  </si>
  <si>
    <r>
      <rPr>
        <rFont val="Calibri"/>
        <color theme="1"/>
        <sz val="12.0"/>
      </rPr>
      <t xml:space="preserve">02/02-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Fechado via e-mail pelo Marcelo Pendente de emissâo de Po. 
02/02-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Entrega 50 dias. 
30/01- </t>
    </r>
    <r>
      <rPr>
        <rFont val="Calibri"/>
        <b/>
        <color theme="1"/>
        <sz val="12.0"/>
      </rPr>
      <t>Rev0</t>
    </r>
    <r>
      <rPr>
        <rFont val="Calibri"/>
        <color theme="1"/>
        <sz val="12.0"/>
      </rPr>
      <t>1 Alterados quantidades (era 04) eliminado da ST4080
Atualizada lista comerciais.</t>
    </r>
  </si>
  <si>
    <t>ST4220-ST4250</t>
  </si>
  <si>
    <t>VW-B38-ANCHIETA-AUFBAU-0029-2025</t>
  </si>
  <si>
    <r>
      <rPr>
        <rFont val="Calibri"/>
        <color theme="1"/>
        <sz val="12.0"/>
      </rPr>
      <t xml:space="preserve">02/02-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Fechado via e-mail pelo Marcelo Pendente de emissão de Po.</t>
    </r>
  </si>
  <si>
    <t>BASES ROBOS-STIRNWAND</t>
  </si>
  <si>
    <t>BASE DE ROBO</t>
  </si>
  <si>
    <t>BB37-VW-ANCH-STW-UB2-0048-2025</t>
  </si>
  <si>
    <r>
      <rPr>
        <rFont val="Calibri"/>
        <color theme="1"/>
        <sz val="12.0"/>
      </rPr>
      <t>03/02 -</t>
    </r>
    <r>
      <rPr>
        <rFont val="Calibri"/>
        <b/>
        <color theme="1"/>
        <sz val="12.0"/>
      </rPr>
      <t xml:space="preserve"> Rev01</t>
    </r>
    <r>
      <rPr>
        <rFont val="Calibri"/>
        <color theme="1"/>
        <sz val="12.0"/>
      </rPr>
      <t xml:space="preserve"> Alterados quantidades item 6 para 03 (era 04)-
 Em processo de preparação de matéria prima</t>
    </r>
  </si>
  <si>
    <t>BASES ROBOS-UNTERBAU 2</t>
  </si>
  <si>
    <t>BB37-VW-ANCH-STW-UB2-0049-2025</t>
  </si>
  <si>
    <r>
      <rPr>
        <rFont val="Calibri"/>
        <color theme="1"/>
        <sz val="12.0"/>
      </rPr>
      <t xml:space="preserve">28/01-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Aguardando emissão de PO. 
28/01-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PRAZO DE ENTREGA: 20/30 dias a partir de hoje.
17/01- Obs: Liberação antecipada, sujeito a alteração de altura.</t>
    </r>
  </si>
  <si>
    <t>CONJ. SUPORTES PARA FIXACAO COMP. ELETRICOS</t>
  </si>
  <si>
    <t>BB37-VW-ANCH-STW-UB2-0050-2025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</si>
  <si>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Reprogramação conforme planilha do SCL Diego.  
28//01-</t>
    </r>
    <r>
      <rPr>
        <rFont val="Calibri"/>
        <b/>
        <color rgb="FFFF0000"/>
        <sz val="12.0"/>
      </rPr>
      <t xml:space="preserve"> Obs</t>
    </r>
    <r>
      <rPr>
        <rFont val="Calibri"/>
        <color theme="1"/>
        <sz val="12.0"/>
      </rPr>
      <t>: PRAZO DE ENTREGA: 20 DIAS</t>
    </r>
  </si>
  <si>
    <t xml:space="preserve">                                            </t>
  </si>
  <si>
    <t>VW-B38-ANCHIETA-AUFBAU-0030-2025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</si>
  <si>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Reprogramação conforme planilha do SCL Diego. 
28//01-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PRAZO DE ENTREGA: 20 DIAS</t>
    </r>
  </si>
  <si>
    <t>KITS</t>
  </si>
  <si>
    <t>CONJ. NOVOS ITENS GRIPPER_TRAVESSA_FRONTAL_B00</t>
  </si>
  <si>
    <t>RENAULT-BBB29_XDF-0121-2025</t>
  </si>
  <si>
    <t>ST2850-ST2660</t>
  </si>
  <si>
    <t>PLATAFORMA PARA
ESTEIRA</t>
  </si>
  <si>
    <t>BB37-VW-ANCH-STW-UB2-0051-2025</t>
  </si>
  <si>
    <t>ST4300-ST4310-ST4350</t>
  </si>
  <si>
    <t>VW-B38-ANCHIETA-AUFBAU-0031-2025</t>
  </si>
  <si>
    <t>04/02 - Aprovado fornecedor via e-mail por Marcelo.</t>
  </si>
  <si>
    <t>ST110B-ST130B-ST140B-ST210B-ST220B-ST230B-ST240B-ST250B-ST260B-ST270B-
ST280B-ST290B</t>
  </si>
  <si>
    <t>VW-B38-ANCHIETA-AUFBAU-0032-2025</t>
  </si>
  <si>
    <r>
      <rPr>
        <rFont val="Calibri"/>
        <color theme="1"/>
        <sz val="12.0"/>
      </rPr>
      <t xml:space="preserve">21/01-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- Alterados quantidades para 11 (era12) eliminado STST260B Alterado qtd comerciais.</t>
    </r>
  </si>
  <si>
    <t>CONJ. SUPORTES PARA TUBOLAÇÃO</t>
  </si>
  <si>
    <t>VW-B38-ANCHIETA-AUFBAU-0033-2025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</si>
  <si>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Reprogramção conforme planilha do SCL Diego.
23/01 - </t>
    </r>
    <r>
      <rPr>
        <rFont val="Calibri"/>
        <b/>
        <color theme="1"/>
        <sz val="12.0"/>
      </rPr>
      <t xml:space="preserve">Rev01 </t>
    </r>
    <r>
      <rPr>
        <rFont val="Calibri"/>
        <color theme="1"/>
        <sz val="12.0"/>
      </rPr>
      <t>- Modificado desenho item 01 - VW-ARG_001_rev01</t>
    </r>
  </si>
  <si>
    <t>ST4120</t>
  </si>
  <si>
    <t>VW-B38-ANCHIETA-AUFBAU-0034-2025</t>
  </si>
  <si>
    <r>
      <rPr>
        <rFont val="Calibri"/>
        <color theme="1"/>
        <sz val="12.0"/>
      </rPr>
      <t xml:space="preserve">02/02-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Pendente de emissâo de Po. 
02/02-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Entrega 50 dias. </t>
    </r>
  </si>
  <si>
    <t>Volet OP10</t>
  </si>
  <si>
    <t>CONJ. NOVOS ITENS
DISP. GEO</t>
  </si>
  <si>
    <t>STL-PSA-BB22-JJ-PCK02-0121-2024</t>
  </si>
  <si>
    <t>STW-ST2840</t>
  </si>
  <si>
    <t>BB37-VW-ANCH-STW-UB2-0052-2025</t>
  </si>
  <si>
    <r>
      <rPr>
        <rFont val="Calibri"/>
        <color theme="1"/>
        <sz val="12.0"/>
      </rPr>
      <t xml:space="preserve">03/02-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.ppt
ERA DIVENTA-GRIPPER_ST2840_REV00.
 22/01 - liberados desenhos 2D.
20/01- ORÇAMENTO 3D.</t>
    </r>
  </si>
  <si>
    <t>MATERIAL DE SUPORTE</t>
  </si>
  <si>
    <t>EV1246</t>
  </si>
  <si>
    <t>CALÇO PARA TROMMEL</t>
  </si>
  <si>
    <t>VW427-PATAGONIA-BODYSIDE-0047-2025</t>
  </si>
  <si>
    <t>03/02- Liberado 2D.</t>
  </si>
  <si>
    <t>ST260B</t>
  </si>
  <si>
    <t>VW-B38-ANCHIETA-AUFBAU-0036-2025</t>
  </si>
  <si>
    <t>PCS PALLET DIANTEIRA</t>
  </si>
  <si>
    <t>EV1248</t>
  </si>
  <si>
    <t>04/02 - Matéria prima toda adiquirida, usinagem em andamento e itens já em tratamento térmico.</t>
  </si>
  <si>
    <t>H.B.R USINAGEM</t>
  </si>
  <si>
    <t>PROTEÇÃO PARA SUPORTE
INVERSORES</t>
  </si>
  <si>
    <t>STL-BB13-UNDERBODY-0092-2024</t>
  </si>
  <si>
    <r>
      <rPr>
        <rFont val="Calibri"/>
        <color theme="1"/>
        <sz val="12.0"/>
      </rPr>
      <t xml:space="preserve">27/01 - Em processo final de ajustagem, falta pintura previsão de entregar completa 30/01.
22/01 - </t>
    </r>
    <r>
      <rPr>
        <rFont val="Calibri"/>
        <b/>
        <color rgb="FFFF0000"/>
        <sz val="12.0"/>
      </rPr>
      <t>Obs:</t>
    </r>
    <r>
      <rPr>
        <rFont val="Calibri"/>
        <color theme="1"/>
        <sz val="12.0"/>
      </rPr>
      <t xml:space="preserve"> Prazo de entrega:
10x - </t>
    </r>
    <r>
      <rPr>
        <rFont val="Calibri"/>
        <b/>
        <color rgb="FFF79646"/>
        <sz val="12.0"/>
      </rPr>
      <t>30/01</t>
    </r>
    <r>
      <rPr>
        <rFont val="Calibri"/>
        <color rgb="FFF79646"/>
        <sz val="12.0"/>
      </rPr>
      <t xml:space="preserve"> </t>
    </r>
    <r>
      <rPr>
        <rFont val="Calibri"/>
        <color theme="1"/>
        <sz val="12.0"/>
      </rPr>
      <t xml:space="preserve">
10x - </t>
    </r>
    <r>
      <rPr>
        <rFont val="Calibri"/>
        <b/>
        <color rgb="FFFF00FF"/>
        <sz val="12.0"/>
      </rPr>
      <t>06/02</t>
    </r>
    <r>
      <rPr>
        <rFont val="Calibri"/>
        <color theme="1"/>
        <sz val="12.0"/>
      </rPr>
      <t xml:space="preserve"> 
10x - </t>
    </r>
    <r>
      <rPr>
        <rFont val="Calibri"/>
        <b/>
        <color rgb="FFFF00FF"/>
        <sz val="12.0"/>
      </rPr>
      <t>13/02</t>
    </r>
    <r>
      <rPr>
        <rFont val="Calibri"/>
        <color theme="1"/>
        <sz val="12.0"/>
      </rPr>
      <t xml:space="preserve"> </t>
    </r>
  </si>
  <si>
    <t>Complemento de Plataforma com grade</t>
  </si>
  <si>
    <t>STL-PSA-BB22-JJ-PCK02-0122-2024</t>
  </si>
  <si>
    <t>27/01 - Em processo  de preparação de matéria prima, falta chegar tela</t>
  </si>
  <si>
    <t>TROMMEL_STW_2780</t>
  </si>
  <si>
    <t>BB37-VW-ANCH-STW-UB2-0053-2025</t>
  </si>
  <si>
    <r>
      <rPr>
        <rFont val="Calibri"/>
        <color theme="1"/>
        <sz val="12.0"/>
      </rPr>
      <t xml:space="preserve">11/02-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.ppt ERA DIVENTA-TROMMEL_ST2780-20260210
(Furações)
30/01-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Orçamentos aprovados para essas 3 transmissões. Favor iniciar processo de fabricação enquanto providenciamos os pedidos de compra.
30/01 -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40 dias para entrega.
28/01- Liberado 2D. 
22/01 - ORÇAMENTO 3D.</t>
    </r>
  </si>
  <si>
    <t>STW-ST2690</t>
  </si>
  <si>
    <t>TROMMEL_STW_2690</t>
  </si>
  <si>
    <t>BB37-VW-ANCH-STW-UB2-0054-2025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</si>
  <si>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Reprogramção conforme planilha do SCL Diego.
11/02- Liberado 2D. 
30/01- OBS: Orçamentos aprovados para essas 3 transmissões. Favor iniciar processo de fabricação enquanto providenciamos os pedidos de compra.
30/01 - Obs: 40 dias para entrega.
22/01 - ORÇAMENTO 3D.</t>
    </r>
  </si>
  <si>
    <t>STW-ST2710</t>
  </si>
  <si>
    <t>TROMMEL_STW_ST2710</t>
  </si>
  <si>
    <t>BB37-VW-ANCH-STW-UB2-0055-2025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</si>
  <si>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Reprogramção conforme planilha do SCL Diego.
06/02- Liberado 2D. 
30/01- OBS: Orçamentos aprovados para essas 3 transmissões. Favor iniciar processo de fabricação enquanto providenciamos os pedidos de compra.
 30/01 - Obs: 40 dias para entrega.
22/01 - ORÇAMENTO 3D.</t>
    </r>
  </si>
  <si>
    <t>CONJ. PROTEÇÕES MESAS GIRATORIAS</t>
  </si>
  <si>
    <t>STL-PSA-BB22-JJ-PCK02-0123-2024</t>
  </si>
  <si>
    <t>BUCHA QUADRADA</t>
  </si>
  <si>
    <t>EV1254</t>
  </si>
  <si>
    <t>BM30 e BM110</t>
  </si>
  <si>
    <t>SUPORTE PAINEL ROBO</t>
  </si>
  <si>
    <t>RENAULT-BBB29_XDF-0122-2025</t>
  </si>
  <si>
    <t>FM45</t>
  </si>
  <si>
    <t>RENAULT-BBB29_XDF-0123-2025</t>
  </si>
  <si>
    <t>Proteção - Afiadora Tachella</t>
  </si>
  <si>
    <t>EV1223</t>
  </si>
  <si>
    <t>27/01 - Em processo de calderaria e montagegm</t>
  </si>
  <si>
    <t>SUPORTE P/ DISPOSITIVO</t>
  </si>
  <si>
    <t>STL-BB14-BODY SIDE-0112-2024</t>
  </si>
  <si>
    <r>
      <rPr>
        <rFont val="Calibri"/>
        <color theme="1"/>
        <sz val="12.0"/>
      </rPr>
      <t xml:space="preserve">25/11 -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Modificado os grupos 03 e 11.</t>
    </r>
  </si>
  <si>
    <t>CONSOLE FIXAÇÃO BAZOOKA</t>
  </si>
  <si>
    <t>VW427-PATAGONIA-AUFBAU-0058-2025</t>
  </si>
  <si>
    <t>AUA040</t>
  </si>
  <si>
    <t>EV1256</t>
  </si>
  <si>
    <t>28/01 - Aguardando recebimento de matéria prima. Previsão de chegar hoje. 
OS 33</t>
  </si>
  <si>
    <t>27/01/0206</t>
  </si>
  <si>
    <t>PACK07</t>
  </si>
  <si>
    <t>ESTRUTURA CENTRAL COM
INDEXAÇÃO</t>
  </si>
  <si>
    <t>STL-PSA-BB21-JJ-PCK07-0001-2026</t>
  </si>
  <si>
    <t>10/02- Liberado 2D. 
23/01 - ORÇAMENTO 3D.</t>
  </si>
  <si>
    <t>STL-PSA-BB21-JJ-PCK07-0002-2026</t>
  </si>
  <si>
    <t>10/02- Liberado 2D. 
23/01- Orçamento 3D.</t>
  </si>
  <si>
    <t>STL-PSA-BB21-JJ-PCK07-0003-2026</t>
  </si>
  <si>
    <t>10/02- Liberado 2D.
23/01 - ORÇAMENTO 3D.</t>
  </si>
  <si>
    <t>DISP. GEOMETRIA</t>
  </si>
  <si>
    <t>STL-PSA-BB21-JJ-PCK07-0004-2026</t>
  </si>
  <si>
    <t>13/02- Liberado 2D. 
23/01 - ORÇAMENTO 3D.</t>
  </si>
  <si>
    <t>STL-PSA-BB21-JJ-PCK07-0005-2026</t>
  </si>
  <si>
    <t>11/02- Liberado 2D. 
23/01 - ORÇAMENTO 3D.</t>
  </si>
  <si>
    <t>STL-PSA-BB21-JJ-PCK07-0006-2026</t>
  </si>
  <si>
    <t>23/01 - ORÇAMENTO 3D.</t>
  </si>
  <si>
    <t>STL-PSA-BB21-JJ-PCK07-0007-2026</t>
  </si>
  <si>
    <t>13/02-Liberado 2D. 
23/01 - ORÇAMENTO 3D.</t>
  </si>
  <si>
    <t>STL-PSA-BB21-JJ-PCK07-0008-2026</t>
  </si>
  <si>
    <t>03/02- Liberado 2D. 
23/01 - ORÇAMENTO 3D.</t>
  </si>
  <si>
    <t>STL-PSA-BB21-JJ-PCK07-0009-2026</t>
  </si>
  <si>
    <t>UB2ST2130_ST2680</t>
  </si>
  <si>
    <t>UNIDADE INDEX</t>
  </si>
  <si>
    <t>BB37-VW-ANCH-STW-UB2-0056-2025</t>
  </si>
  <si>
    <r>
      <rPr>
        <rFont val="Calibri"/>
        <color theme="1"/>
        <sz val="12.0"/>
      </rPr>
      <t xml:space="preserve">06/02-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Fechado via e-mail pelo Marcelo Pendente de emissão de Po.
05/02- Liberado 2D.
24/01 - ORÇAMENTO 3D.</t>
    </r>
  </si>
  <si>
    <t>BB37-VW-ANCH-STW-UB2-0057-2025</t>
  </si>
  <si>
    <r>
      <rPr>
        <rFont val="Calibri"/>
        <color theme="1"/>
        <sz val="12.0"/>
      </rPr>
      <t xml:space="preserve">06/02-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Fechado via e-mail pelo Marcelo Pendente de emissão de Po.
05/02- Liberado 2D. 
24/01 - ORÇAMENTO 3D.</t>
    </r>
  </si>
  <si>
    <t>BB37-VW-ANCH-STW-UB2-0058-2025</t>
  </si>
  <si>
    <r>
      <rPr>
        <rFont val="Calibri"/>
        <color theme="1"/>
        <sz val="12.0"/>
      </rPr>
      <t>13/02</t>
    </r>
    <r>
      <rPr>
        <rFont val="Calibri"/>
        <b/>
        <color rgb="FFFF0000"/>
        <sz val="12.0"/>
      </rPr>
      <t>-Obs</t>
    </r>
    <r>
      <rPr>
        <rFont val="Calibri"/>
        <color theme="1"/>
        <sz val="12.0"/>
      </rPr>
      <t>: Datas conforme planilha do SCL Diego.05/02- Liberado 2D. 
24/01 - ORÇAMENTO 3D.</t>
    </r>
  </si>
  <si>
    <t>COMAU(INDIA)</t>
  </si>
  <si>
    <t>BB37-VW-ANCH-STW-UB2-0059-2025</t>
  </si>
  <si>
    <r>
      <rPr>
        <rFont val="Calibri"/>
        <color theme="1"/>
        <sz val="12.0"/>
      </rPr>
      <t>13/02-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Datas conforme planilha do SCL Diego.
05/02- Liberado 2D.
 05/02- Liberado 2D. 
24/01 - ORÇAMENTO 3D.</t>
    </r>
  </si>
  <si>
    <t>BB37-VW-ANCH-STW-UB2-0060-2025</t>
  </si>
  <si>
    <t>06/02- Liberado 2D. 
24/01 - ORÇAMENTO 3D.</t>
  </si>
  <si>
    <t>BB37-VW-ANCH-STW-UB2-0061-2025</t>
  </si>
  <si>
    <r>
      <rPr>
        <rFont val="Calibri"/>
        <color theme="1"/>
        <sz val="12.0"/>
      </rPr>
      <t xml:space="preserve">06/02 - Liberado 2D. 
06/02-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Uma correção na quantidade desta transmissão.
(O Correto é 7x + 7x 24/01 - ORÇAMENTO 3D.)</t>
    </r>
  </si>
  <si>
    <t>BB37-VW-ANCH-STW-UB2-0062-2025</t>
  </si>
  <si>
    <t>06/02- Liberado 2D. 
24/01 - ORÇAMENTO 3D</t>
  </si>
  <si>
    <t>BB37-VW-ANCH-STW-UB2-0063-2025</t>
  </si>
  <si>
    <t>SUPORTE FIXAÇÃO
FOTOCELULAS</t>
  </si>
  <si>
    <t>RENAULT-BBB29_XDF-0124-2025</t>
  </si>
  <si>
    <t>23/01 - Liberado 2D.</t>
  </si>
  <si>
    <t>ST4430</t>
  </si>
  <si>
    <t>PLACA_ADAPTADORA</t>
  </si>
  <si>
    <t>VW427-PATAGONIA-AUFBAU-0060-2025</t>
  </si>
  <si>
    <t>Piloto Backup</t>
  </si>
  <si>
    <t>EV1202</t>
  </si>
  <si>
    <t>07/02- Conclusa por foto da imecor no whatsapp.</t>
  </si>
  <si>
    <t>UB2-ST 2130</t>
  </si>
  <si>
    <t>UNIDADE DE APOIO</t>
  </si>
  <si>
    <t>BB37-VW-ANCH-STW-UB2-0064-2025</t>
  </si>
  <si>
    <t>17/02 - Chapas cortadas e em processo de usinagem, previsão de chegada dos tubos 19/02.
05/02 - Liberados desenhos 2D.
26/01 - ORÇAMENTO 3D.</t>
  </si>
  <si>
    <t>UB2-ST 2860</t>
  </si>
  <si>
    <t>BASE DE APOIO INDEX</t>
  </si>
  <si>
    <t>BB37-VW-ANCH-STW-UB2-0065-2025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</si>
  <si>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Reprogramção conforme planilha do SCL Diego. 
05/02- Liberado 2D. 
04/02- Obs: Fechado via e-mail pelo Marcelo Pendente de emissão de Po.
 26/01 - ORÇAMENTO 3D.</t>
    </r>
  </si>
  <si>
    <t>SUL FERRAMENTARIA</t>
  </si>
  <si>
    <t>ST2830_ST2880 UB2</t>
  </si>
  <si>
    <t>BB37-VW-ANCH-STW-UB2-0066-2025</t>
  </si>
  <si>
    <r>
      <rPr>
        <rFont val="Calibri"/>
        <color theme="1"/>
        <sz val="12.0"/>
      </rPr>
      <t xml:space="preserve">09/02-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estrutura conforme apresentação .ppt20260206_Projeto SAGA ASUV UB2 - KIT MODIFICA - 51-38N_57806703/02- Liberado 2D. 
26/01 - ORÇAMENTO 3D.
</t>
    </r>
  </si>
  <si>
    <t>ST2770_ST2820 UB2</t>
  </si>
  <si>
    <t>BB37-VW-ANCH-STW-UB2-0067-2025</t>
  </si>
  <si>
    <r>
      <rPr>
        <rFont val="Calibri"/>
        <color theme="1"/>
        <sz val="12.0"/>
      </rPr>
      <t xml:space="preserve">03/02- Liberado 2D. 
03/02-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Aprovado via e-mail pelo Marcelo aguardando emissão de PO.  Sem prazo de entrega e valor.
26/01 - ORÇAMENTO 3D.</t>
    </r>
  </si>
  <si>
    <t>ST2760_ST2790 UB2</t>
  </si>
  <si>
    <t>BB37-VW-ANCH-STW-UB2-0068-2025</t>
  </si>
  <si>
    <r>
      <rPr>
        <rFont val="Calibri"/>
        <color theme="1"/>
        <sz val="12.0"/>
      </rPr>
      <t xml:space="preserve">05/02-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Fechado via e-mail pelo Marcelo Pendente de emissão de Po. 
03/02- Liberado 2D. 
26/01 - ORÇAMENTO 3D.</t>
    </r>
  </si>
  <si>
    <t>ST2720_ST2740 UB2</t>
  </si>
  <si>
    <t>BB37-VW-ANCH-STW-UB2-0069-2025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</si>
  <si>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Datas conforme planilha do SCL Diego.
03/02- Liberado 2D. 
03/02- Obs: Pedido fechado por e-mail pelo comprador Marceloi aguardando emissão de PO. 
26/01 - ORÇAMENTO 3D.
</t>
    </r>
  </si>
  <si>
    <t>ST2710_ST2750 UB2</t>
  </si>
  <si>
    <t>BB37-VW-ANCH-STW-UB2-0070-2025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</si>
  <si>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Datas conforme planilha do SCL Diego.
03/02 - Liberado 2D. 
03/02- Obs: Pedido fechado por e-mail pelo comprador Marceloi aguardando emissão de PO.
26/01 - ORÇAMENTO 3D.</t>
    </r>
  </si>
  <si>
    <t>ST2180 UB2</t>
  </si>
  <si>
    <t>BB37-VW-ANCH-STW-UB2-0071-2025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</si>
  <si>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Datas conforme planilha do SCL Diego.
04/02-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Fechado via e-mail pelo Marcelo Pendente de emissão de Po.
31/01- Liberado 2D. 
26/01 - ORÇAMENTO 3D.</t>
    </r>
  </si>
  <si>
    <t>ST2130 UB2</t>
  </si>
  <si>
    <t>BB37-VW-ANCH-STW-UB2-0072-2025</t>
  </si>
  <si>
    <t>31/01- Liberado 2D. 
26/01 - ORÇAMENTO 3D.</t>
  </si>
  <si>
    <t>ST2150 UB2</t>
  </si>
  <si>
    <t>BB37-VW-ANCH-STW-UB2-0073-2025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</si>
  <si>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Datas conforme planilha do SCL Diego.
04/02-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Fechado via e-mail pelo Marcelo Pendente de emissão de Po.
29/01-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Liberado 2D. 
26/01 - ORÇAMENTO 3D.</t>
    </r>
  </si>
  <si>
    <t>UB2-ST 2160, 2200</t>
  </si>
  <si>
    <t>BB37-VW-ANCH-STW-UB2-0074-2025</t>
  </si>
  <si>
    <t>STW-ST2510</t>
  </si>
  <si>
    <t>DSPOSITIVO CARREGAMENTO</t>
  </si>
  <si>
    <t>BB37-VW-ANCH-STW-UB2-0075-2025</t>
  </si>
  <si>
    <t>27/01- Liberado 2D. 
26/01 - ORÇAMENTO 3D.</t>
  </si>
  <si>
    <t>SCA020 SX- AUC20</t>
  </si>
  <si>
    <t>GUINDASTE TIPO
BANDEIRA</t>
  </si>
  <si>
    <t>STL-BB13-UPPERBODY-0053-2024</t>
  </si>
  <si>
    <r>
      <rPr>
        <rFont val="Calibri"/>
        <color theme="1"/>
        <sz val="12.0"/>
      </rPr>
      <t xml:space="preserve">27/01-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:Projeto, Fabricação, Pintura e Transporte de 02 (dois) guindastes tipo bandeira para
sustentação de talha pneumática com gancho manual. Os guindastes serão instalados nas operações:
SCA020 SX- AUC20
Conforme protocolo técnico “BB13 ST BR ML 11 28 - F1H-F2U_Estrutura aérea para talhas-rev00”</t>
    </r>
  </si>
  <si>
    <t>STD COMAU - PAO_020_Pedana</t>
  </si>
  <si>
    <t>CONJ. NOVOS ITENS
PLATAFORMA PAO</t>
  </si>
  <si>
    <t>STL-BB13-PAO-REP-TETO-0004-2024</t>
  </si>
  <si>
    <t xml:space="preserve">27/01- Liberado 2D. </t>
  </si>
  <si>
    <t>CONJ. NOVOS ITENS
PEDANA</t>
  </si>
  <si>
    <t>STL-BB13-UPPERBODY-0054-2024</t>
  </si>
  <si>
    <t>CONJ. NOVOS ITENS
CENTRADOR</t>
  </si>
  <si>
    <t>STL-BB13-UPPERBODY-0055-2024</t>
  </si>
  <si>
    <t>14/02 - Finaizando usinagem das peças que serão oxidadas, Peças com tratamento de pintura em processo na Eintegra).
11/02/2026 - Processo de usinagem em andamento.
04/02 - Matéria prima comprada.</t>
  </si>
  <si>
    <t>370/375</t>
  </si>
  <si>
    <t>Peças para operação</t>
  </si>
  <si>
    <t>EV1276</t>
  </si>
  <si>
    <t>28/01 - Abrindo OS 37 para compra de material. considerando entrega 02/02.</t>
  </si>
  <si>
    <t>AUA040T01</t>
  </si>
  <si>
    <t>CONJ. NOVOS ITENS GRUPO
OSCILANTE</t>
  </si>
  <si>
    <t xml:space="preserve">STL-BB13-UNDERBODY-0093-2024​ </t>
  </si>
  <si>
    <t>12/02 - Em processo final de pintura.</t>
  </si>
  <si>
    <t>TAMBOR ELEVADOR</t>
  </si>
  <si>
    <t>EV1251</t>
  </si>
  <si>
    <t>12/02 - Em processo solda, será necessária fazer ultrassom exigido pelo projeto, porém o fornecedor irá atrasar devido a esse processo que deverá ser renegociado.
27/01 - Em processo de PCP</t>
  </si>
  <si>
    <t>OP070</t>
  </si>
  <si>
    <t>GRUPO FALTANTE</t>
  </si>
  <si>
    <t>EV1271</t>
  </si>
  <si>
    <t>30/01 - Falta pintura</t>
  </si>
  <si>
    <t>STW-ST2520</t>
  </si>
  <si>
    <t>BB37-VW-ANCH-STW-UB2-0076-2025</t>
  </si>
  <si>
    <r>
      <rPr>
        <rFont val="Calibri"/>
        <color theme="1"/>
        <sz val="12.0"/>
      </rPr>
      <t xml:space="preserve">04/02-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Favor iniciar a produção enquanto emitimos o pedido de compras.aprovado por e-mail pelo Marcelo aguardando PO.
27/01- Liberado 2D.</t>
    </r>
  </si>
  <si>
    <t>SUPORTE PARA BLOCO
DE VALVULAS</t>
  </si>
  <si>
    <t>RENAULT-BBB29_XDF-0125-2025</t>
  </si>
  <si>
    <t>TASSELO</t>
  </si>
  <si>
    <t>EV1284</t>
  </si>
  <si>
    <t>ST4030</t>
  </si>
  <si>
    <t>ESTRUTURA METALICA COM
KBK</t>
  </si>
  <si>
    <t>VW-B38-ANCHIETA-AUFBAU-0037-2025</t>
  </si>
  <si>
    <r>
      <rPr>
        <rFont val="Calibri"/>
        <color theme="1"/>
        <sz val="12.0"/>
      </rPr>
      <t>28/01-</t>
    </r>
    <r>
      <rPr>
        <rFont val="Calibri"/>
        <b/>
        <color rgb="FFFF0000"/>
        <sz val="12.0"/>
      </rPr>
      <t xml:space="preserve"> Obs</t>
    </r>
    <r>
      <rPr>
        <rFont val="Calibri"/>
        <color theme="1"/>
        <sz val="12.0"/>
      </rPr>
      <t>: ST4030 - aquisição do serviço de engenharia, fornecimento de materiais e montagem para
1x estrutura + KBK nova para Aufbau 1 na VW conforme protocolo
BRBCBBA38 VW Anchieta Fornecimento_Estrutura + KBK_Rev00.</t>
    </r>
  </si>
  <si>
    <t>SCA220</t>
  </si>
  <si>
    <t>CONJ. ITENS PARA CERCA PERIMETRAL</t>
  </si>
  <si>
    <t>STL-BB26-AUMENTO-PROD-281-0099-2025</t>
  </si>
  <si>
    <t>30/01- Liberado 2D.</t>
  </si>
  <si>
    <t>AUA140</t>
  </si>
  <si>
    <t>STL-BB26-AUMENTO-PROD-281-0100-2025</t>
  </si>
  <si>
    <t>29/01- Liberado 2D.</t>
  </si>
  <si>
    <t>Suporte painel</t>
  </si>
  <si>
    <t>EV1255</t>
  </si>
  <si>
    <t>OP140</t>
  </si>
  <si>
    <t>Construção do suporte dos sinaleiros</t>
  </si>
  <si>
    <t>EV1273</t>
  </si>
  <si>
    <t>Pino alemão</t>
  </si>
  <si>
    <t>EV1281</t>
  </si>
  <si>
    <t>Apoio nylon elevador</t>
  </si>
  <si>
    <t>EV1264</t>
  </si>
  <si>
    <t>CONJ. NOVOS ITENS
GEO TUNNEL</t>
  </si>
  <si>
    <t>STL-PSA-BB21-JJ-PCK05-0071-2024</t>
  </si>
  <si>
    <t>30/01 - Em processo de usinagem.</t>
  </si>
  <si>
    <t>BRBCBBA98</t>
  </si>
  <si>
    <t>KIT Liftgate</t>
  </si>
  <si>
    <t>EV1274</t>
  </si>
  <si>
    <t>GARFO DIANTEIRA PALLET</t>
  </si>
  <si>
    <t>EV1260</t>
  </si>
  <si>
    <t>04/02 - Aguardando liberação de material para retrabalho.
29/01 - Retirada do material para retrabalho agendada para segunda feira (02/02).
29/01 - Confirmção de recebimento do pedido.</t>
  </si>
  <si>
    <t>OP110 - OP 115</t>
  </si>
  <si>
    <t>SOQUETES ESPECIAIS</t>
  </si>
  <si>
    <t>EV1259</t>
  </si>
  <si>
    <t>04/02 - matéria prima comprada.
29/01 - Confirmção de recebimento do pedido.</t>
  </si>
  <si>
    <t>Alavancas YD 10 - Carbon</t>
  </si>
  <si>
    <t>EV1280</t>
  </si>
  <si>
    <t>ST4300</t>
  </si>
  <si>
    <t>FLANGE GRIPPER</t>
  </si>
  <si>
    <t>VW427-PATAGONIA-AUFBAU-0061-2025</t>
  </si>
  <si>
    <t>CARRINHO TRANSPORTE PRODUTO</t>
  </si>
  <si>
    <t>VW427-PATAGONIA-BODYSIDE-0048-2025</t>
  </si>
  <si>
    <t>BUCHA  PRENSAGEM</t>
  </si>
  <si>
    <t>EV1239</t>
  </si>
  <si>
    <r>
      <rPr>
        <rFont val="Calibri"/>
        <color theme="1"/>
        <sz val="12.0"/>
      </rPr>
      <t xml:space="preserve">28/01 - Entregue 27/01/2026.
14/01- </t>
    </r>
    <r>
      <rPr>
        <rFont val="Calibri"/>
        <b/>
        <color rgb="FFFF0000"/>
        <sz val="12.0"/>
      </rPr>
      <t>OBS:</t>
    </r>
    <r>
      <rPr>
        <rFont val="Calibri"/>
        <color theme="1"/>
        <sz val="12.0"/>
      </rPr>
      <t xml:space="preserve"> Esse prazo contempla somente a entrega do 1 LOTE - 18 PÇS - O RESTANTE - CONF. PROGRAMAÇÃO ENTRE GESUALDO E WR.</t>
    </r>
  </si>
  <si>
    <t xml:space="preserve">Gripper modular </t>
  </si>
  <si>
    <t>EV1290</t>
  </si>
  <si>
    <t>CARRINHO TRANSPORTE
PRODUTO</t>
  </si>
  <si>
    <t>VW427-PATAGONIA-BODYSIDE-0049-2025</t>
  </si>
  <si>
    <t>UNIDADE ESTEIRA PORTA</t>
  </si>
  <si>
    <t>STL-BB13-UPPERBODY-0056-2024</t>
  </si>
  <si>
    <t>12/02 - Em processo de corte e dobra.</t>
  </si>
  <si>
    <t>CONJ. ITENS</t>
  </si>
  <si>
    <t>RENAULT-BBB29_XDF-0126-2025</t>
  </si>
  <si>
    <t>Frete dedicado previsão de chegar dia 07/02</t>
  </si>
  <si>
    <t>ELEMENTO DE CERCA</t>
  </si>
  <si>
    <t>STL-BB14-BODY SIDE-0121-2024</t>
  </si>
  <si>
    <t>12/02 - Em processo de cabamento final e pintura.
02/02- Liberado 2D.</t>
  </si>
  <si>
    <t>STW-ST2755</t>
  </si>
  <si>
    <t xml:space="preserve">BUFFER 
</t>
  </si>
  <si>
    <t>BB37-VW-ANCH-STW-UB2-0077-2025</t>
  </si>
  <si>
    <r>
      <rPr>
        <rFont val="Calibri"/>
        <color theme="1"/>
        <sz val="12.0"/>
      </rPr>
      <t>16/02-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Eliminados grupos des. 51-38N_576265 / 51-38N_576266 conforme
apresentação .ppt ERA DIVENTA-BUFFER_ST2755_REV00
 10/02-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Aprovado por e-mal pelo Marcelo, aguardando emissão de PO.
10/02- Prazo: 30 dias.</t>
    </r>
  </si>
  <si>
    <t>ULTRATEC</t>
  </si>
  <si>
    <t>Op.05</t>
  </si>
  <si>
    <t>Construção da bucha</t>
  </si>
  <si>
    <t>EV1285</t>
  </si>
  <si>
    <t>ST2215</t>
  </si>
  <si>
    <t>DISPOSITIVO INTEROPERACIONAL</t>
  </si>
  <si>
    <t>BB37-VW-ANCH-STW-UB2-0078-2025</t>
  </si>
  <si>
    <t>UB2-ST2790 / ST2860</t>
  </si>
  <si>
    <t>CONJ. GRADES CERCA PERIMETRAL</t>
  </si>
  <si>
    <t>BB37-VW-ANCH-STW-UB2-0079-2025</t>
  </si>
  <si>
    <r>
      <rPr>
        <rFont val="Calibri"/>
        <color theme="1"/>
        <sz val="12.0"/>
      </rPr>
      <t xml:space="preserve">10/02-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Diego. Grades já em processo de pintura.
30/01- Aprovado por e-mail pelo Marcelo aguardando PO. 
30/01- Liberado 2D.</t>
    </r>
  </si>
  <si>
    <t>ADOM</t>
  </si>
  <si>
    <t>GEO UB2</t>
  </si>
  <si>
    <t>BB37-VW-ANCH-STW-UB2-0080-2025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</si>
  <si>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Conforme planilha do SCL Diego datas, valor e fornecedor. aguardando emissão de PO.
10/02-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►A VW solicitou alteração na pintura dos postes das grades para Preto:
Munsell N1 ou RAL 9004 (apresentação .pdf Padronização da cor das ilhas Armação)
► Atualizados furos sapata para D.15 para passagem dos chumbadores, des.
51-38H_101853_________0000_________V00_BG_GRADE_PROTECAO_090226_Sheet_2</t>
    </r>
  </si>
  <si>
    <t>BB37-VW-ANCH-STW-UB2-0081-2025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</si>
  <si>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Conforme planilha do SCL Diego datas, valor e fornecedor. aguardando emissão de PO. 
10/02- Rev01 ►A VW solicitou alteração na pintura dos postes das grades para Preto:
Munsell N1 ou RAL 9004 (apresentação .pdf Padronização da cor das ilhas Armação)
► Atualizados furos sapata para D.15 para passagem dos chumbadores, des.
51-38H_101853_________0000_________V00_BG_GRADE_PROTECAO_090226_Sheet_2</t>
    </r>
  </si>
  <si>
    <t>PEDESTAL APLICADOR</t>
  </si>
  <si>
    <t>VW427-PATAGONIA-AUFBAU-0062-2025</t>
  </si>
  <si>
    <t>GERAL</t>
  </si>
  <si>
    <t>CONJ. SUPORTES TCP DIVERSOS</t>
  </si>
  <si>
    <t>VW427-PATAGONIA-AUFBAU-0063-2025</t>
  </si>
  <si>
    <t>SUPORTE FIXACAO MODULO SENSTRONIC</t>
  </si>
  <si>
    <t>RENAULT-BBB29_XDF-0127-2025</t>
  </si>
  <si>
    <t>CONJ. NOVOS
SUPORTES SENSORES
DISP. GEO.</t>
  </si>
  <si>
    <t>RENAULT-BBB29_XDF-0128-2025</t>
  </si>
  <si>
    <t>BRBRRBA32</t>
  </si>
  <si>
    <t>Suportes portão sopradoras</t>
  </si>
  <si>
    <t>EV1272</t>
  </si>
  <si>
    <t>07/02- Conclúida pela imecor por foto no whatsapp.</t>
  </si>
  <si>
    <t>Fabricar prolongadores</t>
  </si>
  <si>
    <t>EV1289</t>
  </si>
  <si>
    <t>EV1279</t>
  </si>
  <si>
    <t>DRESS</t>
  </si>
  <si>
    <t>EV1270</t>
  </si>
  <si>
    <t>ELEMENTO DE CERCA COM
POSTE</t>
  </si>
  <si>
    <t>STL-BB26-AUMENTO-PROD-281-0101-2025</t>
  </si>
  <si>
    <r>
      <rPr>
        <rFont val="Calibri"/>
        <color theme="1"/>
        <sz val="12.0"/>
      </rPr>
      <t xml:space="preserve">30/01-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Por favor colocar esse pedido em espera, o layout está em definição com o cliente aportando modificações.</t>
    </r>
  </si>
  <si>
    <t>EV1268</t>
  </si>
  <si>
    <t>10/02 - Itens sendo enviados para pintura (JatoPrint) hoje.
04/02 - Matéria prima comprada e recebida parcialmente. Coleta o restante 04/02.</t>
  </si>
  <si>
    <t>STW-2835</t>
  </si>
  <si>
    <t>BUFFER STW</t>
  </si>
  <si>
    <t>BB37-VW-ANCH-STW-UB2-0082-2025</t>
  </si>
  <si>
    <r>
      <rPr>
        <rFont val="Calibri"/>
        <color theme="1"/>
        <sz val="12.0"/>
      </rPr>
      <t xml:space="preserve">16/02-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conforme apresentação .pptERA DIVENTA-BUFFER_ST2835_REV_00</t>
    </r>
  </si>
  <si>
    <t>PCK05</t>
  </si>
  <si>
    <t>Disp. Geo</t>
  </si>
  <si>
    <t>EV1292</t>
  </si>
  <si>
    <t>EV1295</t>
  </si>
  <si>
    <t>Mesa de Passagem e inversão</t>
  </si>
  <si>
    <t>EV1296</t>
  </si>
  <si>
    <t>STW-2610</t>
  </si>
  <si>
    <t>BB37-VW-ANCH-STW-UB2-0083-2025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</si>
  <si>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Datas conforme planilha do SCL Diego.
11/02- Rev01 Modificação conforme apresentação .ppt MODIF_GARRA_PINCA_ST2610_260204
Atualizado comerciais no Sheet. 
05/02 - Aprovado o fornecedor via e-mail do Marcelo.</t>
    </r>
  </si>
  <si>
    <t>RAMPA</t>
  </si>
  <si>
    <t>STL-BB26-AUMENTO-PROD-281-0102-2025</t>
  </si>
  <si>
    <t>02/202/2026</t>
  </si>
  <si>
    <t>Dispositivo de Respot</t>
  </si>
  <si>
    <t>EV1297</t>
  </si>
  <si>
    <t>PINO GUIA DO CUBO</t>
  </si>
  <si>
    <t>EV1262</t>
  </si>
  <si>
    <r>
      <rPr>
        <rFont val="Calibri"/>
        <color theme="1"/>
        <sz val="12.0"/>
      </rPr>
      <t xml:space="preserve">02/02 - Aprovação do trabalho na WR, comprazo de entrega em 14/02/2026, mesmo com a informação de ser feito o trabalho de forma gradativa conforme liberação de peças retiradas dos pallets da Fiat.
02/02-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Por decisão estratégica da engenharia, será necessário cancelar esta aprovação.</t>
    </r>
  </si>
  <si>
    <t>BASE ROBO</t>
  </si>
  <si>
    <t>BB37-VW-ANCH-STW-UB2-0084-2025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</si>
  <si>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Datas conforme planilha do SCL Diego.
06/01- Aprovado pelo Marcelo por e-mail aguardando emissão de PO.</t>
    </r>
  </si>
  <si>
    <t>RENAULT-BBB29_XDF-012​9-2025</t>
  </si>
  <si>
    <t>ST4445</t>
  </si>
  <si>
    <t>GRIPPER TETO COMUNIZADO</t>
  </si>
  <si>
    <t>VW-B38-ANCHIETA-AUFBAU-0038-2025</t>
  </si>
  <si>
    <r>
      <rPr>
        <rFont val="Calibri"/>
        <color theme="1"/>
        <sz val="12.0"/>
      </rPr>
      <t xml:space="preserve">13/02-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Aprovado por e-mail pelo Marcelo, pendente de emissão de PO.</t>
    </r>
  </si>
  <si>
    <t>Op390</t>
  </si>
  <si>
    <t>Conjuntos para Suporte Camaras</t>
  </si>
  <si>
    <t>EV1293</t>
  </si>
  <si>
    <r>
      <rPr>
        <rFont val="Calibri"/>
        <color theme="1"/>
        <sz val="12.0"/>
      </rPr>
      <t xml:space="preserve">10/02 - Eventual pronta no fornecedor, aguradando informação do pedido de compras para realização da entrega.
03/02- </t>
    </r>
    <r>
      <rPr>
        <rFont val="Calibri"/>
        <b/>
        <color rgb="FFFF0000"/>
        <sz val="12.0"/>
      </rPr>
      <t xml:space="preserve">Entrega: </t>
    </r>
    <r>
      <rPr>
        <rFont val="Calibri"/>
        <color theme="1"/>
        <sz val="12.0"/>
      </rPr>
      <t xml:space="preserve">dia 07/02/2026(CONJUNTO SUPORTE PARA CAMARA COM LENTE KEYENCE - </t>
    </r>
    <r>
      <rPr>
        <rFont val="Calibri"/>
        <b/>
        <color theme="1"/>
        <sz val="12.0"/>
      </rPr>
      <t>Quantidade 03</t>
    </r>
    <r>
      <rPr>
        <rFont val="Calibri"/>
        <color theme="1"/>
        <sz val="12.0"/>
      </rPr>
      <t>)
03/02 -</t>
    </r>
    <r>
      <rPr>
        <rFont val="Calibri"/>
        <b/>
        <color rgb="FFFF0000"/>
        <sz val="12.0"/>
      </rPr>
      <t xml:space="preserve"> Entrega: </t>
    </r>
    <r>
      <rPr>
        <rFont val="Calibri"/>
        <color theme="1"/>
        <sz val="12.0"/>
      </rPr>
      <t xml:space="preserve">dia 13/02/2026(CONJUNTO SUPORTE DE FIXAÇÃO DO LIGHT KEYENCE - </t>
    </r>
    <r>
      <rPr>
        <rFont val="Calibri"/>
        <b/>
        <color theme="1"/>
        <sz val="12.0"/>
      </rPr>
      <t>Quantidade 01</t>
    </r>
    <r>
      <rPr>
        <rFont val="Calibri"/>
        <color theme="1"/>
        <sz val="12.0"/>
      </rPr>
      <t>)</t>
    </r>
  </si>
  <si>
    <t>BB37-VW-ANCH-STW-UB2-0085-2025</t>
  </si>
  <si>
    <t>06/02 - Aprovado o fornecedor via e-mail do Marcelo.</t>
  </si>
  <si>
    <t>PROTEÇÃO BLOCO DE VALVULAS</t>
  </si>
  <si>
    <t>VW427-PATAGONIA-AUFBAU-0064-2025</t>
  </si>
  <si>
    <t>10/02 - Quantidades atualizadas.
04/02- Liberado 2D.</t>
  </si>
  <si>
    <t>STW-2780</t>
  </si>
  <si>
    <t>BB37-VW-ANCH-STW-UB2-0086-2025</t>
  </si>
  <si>
    <t>13/02- Aprovado pelo Marcelo por e-mail, aguardando emissão de PO.</t>
  </si>
  <si>
    <t>OP.020</t>
  </si>
  <si>
    <t>PROTEÇÃO TELA/ SUPORTE</t>
  </si>
  <si>
    <t>STL-BB14-BODY SIDE-012​2-2024</t>
  </si>
  <si>
    <r>
      <rPr>
        <rFont val="Calibri"/>
        <color theme="1"/>
        <sz val="12.0"/>
      </rPr>
      <t xml:space="preserve">05/02-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:Transmissão STL-BB14-BODY SIDE-0122-2024 - CANCELADA - Será mudado para o C.C CBB26</t>
    </r>
  </si>
  <si>
    <t>Fechamento Peças da transmissão VW-0005 - BGB</t>
  </si>
  <si>
    <t>EV1310</t>
  </si>
  <si>
    <r>
      <rPr>
        <rFont val="Calibri"/>
        <color theme="1"/>
        <sz val="12.0"/>
      </rPr>
      <t xml:space="preserve">03/02-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Foi necessário retirar algumas peças do fornecedor que estava fabricando a transmissão 0005 e foi repassado algumas peças para a BGB.</t>
    </r>
  </si>
  <si>
    <t>OP.11</t>
  </si>
  <si>
    <t xml:space="preserve">APOIOS E SUPORTES MESA </t>
  </si>
  <si>
    <t>EV1300</t>
  </si>
  <si>
    <t>SUP.  P/ CONECTOR STAUBLI</t>
  </si>
  <si>
    <t>STL-BB13-UNDERBODY-0094-2024</t>
  </si>
  <si>
    <t>04/02- Liberado 2D.</t>
  </si>
  <si>
    <t>CONSTRUCAO CALÇO DO MONTANTE E REFERENCIA DO COXIM</t>
  </si>
  <si>
    <t>EV1287</t>
  </si>
  <si>
    <t>OP010-020</t>
  </si>
  <si>
    <t>TELAS</t>
  </si>
  <si>
    <t>STL-BB14-BODY SIDE-012​3-2024</t>
  </si>
  <si>
    <t>ST4080</t>
  </si>
  <si>
    <t>VW-B38-ANCHIETA-AUFBAU-0039-2025</t>
  </si>
  <si>
    <r>
      <rPr>
        <rFont val="Calibri"/>
        <color theme="1"/>
        <sz val="12.0"/>
      </rPr>
      <t xml:space="preserve">09/02 - Aprovado via e-mail do Marcelo, sem valor.
09/02-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Entrega 40 dias com antecipação das torres para montagem  prazo a combinar)</t>
    </r>
  </si>
  <si>
    <t>Aufbau - 59</t>
  </si>
  <si>
    <t>PLACA_DOBRADA</t>
  </si>
  <si>
    <t>EV1309</t>
  </si>
  <si>
    <t>Oxicorte</t>
  </si>
  <si>
    <t>EV1203</t>
  </si>
  <si>
    <t>STW-2740</t>
  </si>
  <si>
    <t>PALLET CONVEYOR</t>
  </si>
  <si>
    <t>BB37-VW-ANCH-STW-UB2-0087-2025</t>
  </si>
  <si>
    <r>
      <rPr>
        <rFont val="Calibri"/>
        <color theme="1"/>
        <sz val="12.0"/>
      </rPr>
      <t xml:space="preserve">18/02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Alvaro solicitou peço que suspenda a construção desta transmissão.
Assim que tiver mais informação, passarei.Transmissão ainda sem fornecedor.
Processo paralisado.</t>
    </r>
  </si>
  <si>
    <t>STW-2695</t>
  </si>
  <si>
    <t>BB37-VW-ANCH-STW-UB2-0088-2025</t>
  </si>
  <si>
    <r>
      <rPr>
        <rFont val="Calibri"/>
        <color theme="1"/>
        <sz val="12.0"/>
      </rPr>
      <t xml:space="preserve">16/02-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placa base conforme apresentação .pptMODIF_GEO_ST2695_260210
12/02-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Está excluso Montagem, medição 3D e bordo máquina dos grupos conforme relação abaixo!
05/02- Liberado 2D. </t>
    </r>
  </si>
  <si>
    <t>Telas com 01 poste</t>
  </si>
  <si>
    <t>STL-BB26-AUMENTO-PROD-281-0103-2025</t>
  </si>
  <si>
    <t>Op. 50</t>
  </si>
  <si>
    <t>Construção de peças</t>
  </si>
  <si>
    <t xml:space="preserve">EV1299
</t>
  </si>
  <si>
    <t>PROTEÇÃO PARA TELA</t>
  </si>
  <si>
    <t>STL-BB26-AUMENTO-PROD-281-0104-2025</t>
  </si>
  <si>
    <t>FX020</t>
  </si>
  <si>
    <t>SUPORTE P/ PALLET</t>
  </si>
  <si>
    <t>STL-BB26-AUMENTO-PROD-281-0105-2025</t>
  </si>
  <si>
    <r>
      <rPr>
        <rFont val="Calibri"/>
        <color theme="1"/>
        <sz val="12.0"/>
      </rPr>
      <t xml:space="preserve">06/02-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Prazo de entrega: Serão 02 entregas - (2x+2x) dia 13/02 e (2x+2x) dia 17/02.
06/02-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do desenho 281485D_F-020S10CP5WT-020D10CP5WT-
ASS-A00-281_05_PARTI-A.</t>
    </r>
  </si>
  <si>
    <t>FX020 - KIT_MOD_XXX_FDA_FSA_OP_020R01_ATT</t>
  </si>
  <si>
    <t>SUPORTE GUIA</t>
  </si>
  <si>
    <t>STL-BB26-AUMENTO-PROD-281-0106-2025</t>
  </si>
  <si>
    <r>
      <rPr>
        <rFont val="Calibri"/>
        <color theme="1"/>
        <sz val="12.0"/>
      </rPr>
      <t xml:space="preserve">07/02-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da quantidade dos detalhes (25 e 26), acrescentado o
detalhe 27.
05/02-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C.C.: BRBSTLBET281 (CC PROVISÓRIO)
Código SAP: Verificar</t>
    </r>
  </si>
  <si>
    <t>SUP. PARA APLICAÇÃO DE COLA</t>
  </si>
  <si>
    <t>STL-BB26-AUMENTO-PROD-281-0107-2025</t>
  </si>
  <si>
    <r>
      <rPr>
        <rFont val="Calibri"/>
        <color theme="1"/>
        <sz val="12.0"/>
      </rPr>
      <t xml:space="preserve">12/02 - Em processo final de acabamento e pintura, será enviado nesta data.
09/02- Liberado 2D. 
05/02-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C.C.: BRBSTLBET281 (CC PROVISÓRIO)
Código SAP: Verificar</t>
    </r>
  </si>
  <si>
    <t>FX018</t>
  </si>
  <si>
    <t>PLACA DE FIXAÇÃO/SUPORTE</t>
  </si>
  <si>
    <t>STL-BB26-AUMENTO-PROD-281-0108-2025</t>
  </si>
  <si>
    <r>
      <rPr>
        <rFont val="Calibri"/>
        <color theme="1"/>
        <sz val="12.0"/>
      </rPr>
      <t xml:space="preserve">06/02- Liberado 2D. 
05/02-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C.C.: BRBSTLBET281 (CC PROVISÓRIO)
Código SAP: Verificar</t>
    </r>
  </si>
  <si>
    <t>SUPORTE P/ TALHA</t>
  </si>
  <si>
    <t>VW427-PATAGONIA-AUFBAU-0065-2025</t>
  </si>
  <si>
    <t>CONJ. ADICIONAL
PARA OPEN GATE</t>
  </si>
  <si>
    <t>RENAULT-BBB29_XDF-0130-2025</t>
  </si>
  <si>
    <t>06/02- ORÇAMENTO 3D</t>
  </si>
  <si>
    <t>ESTRUTURA GUIA DO
ELEVADOR</t>
  </si>
  <si>
    <t>RENAULT-BBB29_XDF-0131-2025</t>
  </si>
  <si>
    <t>12/02- Liberado 2D. 
06/02- ORÇAMENTO 3D.</t>
  </si>
  <si>
    <t>CANCELA ELEVADOR</t>
  </si>
  <si>
    <t>RENAULT-BBB29_XDF-0132-2025</t>
  </si>
  <si>
    <t>16/02- Liberado 2D. 
06/02- ORÇAMENTO 3D</t>
  </si>
  <si>
    <t>FX018 / FX020</t>
  </si>
  <si>
    <t>SUPORTE LASER SCANNER</t>
  </si>
  <si>
    <t>STL-BB26-AUMENTO-PROD-281-0109-2025</t>
  </si>
  <si>
    <r>
      <rPr>
        <rFont val="Calibri"/>
        <color theme="1"/>
        <sz val="12.0"/>
      </rPr>
      <t xml:space="preserve">"06/02-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C.C.: BRBSTLBET281 (CC PROVISÓRIO)
Código SAP: Verificar"</t>
    </r>
  </si>
  <si>
    <t>PENDANA</t>
  </si>
  <si>
    <t>EV1301</t>
  </si>
  <si>
    <t>TSDG101</t>
  </si>
  <si>
    <t>DISP. APLICACAO PINO TUCKERS</t>
  </si>
  <si>
    <t>RENAULT-BBB29_R1312_e4WD-0012-2025</t>
  </si>
  <si>
    <t xml:space="preserve">Proteção para suporte dos inversores
</t>
  </si>
  <si>
    <t>EV1305</t>
  </si>
  <si>
    <t>12/02 - Previsão de entrega 14/02.</t>
  </si>
  <si>
    <t>Kit-Modifica</t>
  </si>
  <si>
    <t>EV1320</t>
  </si>
  <si>
    <t xml:space="preserve">16/02/2026 - Data alterada com autorização do Diego Braga para 18/02/2026 </t>
  </si>
  <si>
    <t>STL-BB26-AUMENTO-PROD-281-0110-2025</t>
  </si>
  <si>
    <r>
      <rPr>
        <rFont val="Calibri"/>
        <color theme="1"/>
        <sz val="12.0"/>
      </rPr>
      <t>09/02-</t>
    </r>
    <r>
      <rPr>
        <rFont val="Calibri"/>
        <b/>
        <color rgb="FFFF0000"/>
        <sz val="12.0"/>
      </rPr>
      <t xml:space="preserve"> Obs</t>
    </r>
    <r>
      <rPr>
        <rFont val="Calibri"/>
        <color theme="1"/>
        <sz val="12.0"/>
      </rPr>
      <t>: Humberto Combinei com o fornecedor até dia 14/02. 
06/02- Obs:C.C.: BRBSTLBET281 (CC PROVISÓRIO)
07/02- Liberado 2D.</t>
    </r>
  </si>
  <si>
    <t>CARRINHO MANUAL</t>
  </si>
  <si>
    <t>STL-BB26-AUMENTO-PROD-281-0111-2025</t>
  </si>
  <si>
    <r>
      <rPr>
        <rFont val="Calibri"/>
        <color theme="1"/>
        <sz val="12.0"/>
      </rPr>
      <t xml:space="preserve">13/02/2026 - rodízios entregue no manufacturing
09/02-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Humberto Aprovado, o ideal é recebermos no dia 14/02 e como data limite dia 16/02.
 07/02- Liberado 2D.</t>
    </r>
  </si>
  <si>
    <t>STL-BB26-AUMENTO-PROD-281-0112-2025</t>
  </si>
  <si>
    <r>
      <rPr>
        <rFont val="Calibri"/>
        <color theme="1"/>
        <sz val="12.0"/>
      </rPr>
      <t>09/02-</t>
    </r>
    <r>
      <rPr>
        <rFont val="Calibri"/>
        <b/>
        <color rgb="FF434343"/>
        <sz val="12.0"/>
      </rPr>
      <t xml:space="preserve"> Obs</t>
    </r>
    <r>
      <rPr>
        <rFont val="Calibri"/>
        <color theme="1"/>
        <sz val="12.0"/>
      </rPr>
      <t>: O ideal é recebermos no dia 14/02 e como data limite dia 16/02.
07/02- Liberado 2D.</t>
    </r>
  </si>
  <si>
    <t>CARRINHO INTEROPERACIONAL</t>
  </si>
  <si>
    <t>STL-BB26-AUMENTO-PROD-281-0113-2025</t>
  </si>
  <si>
    <t>13/02/2026 - rodízios entregue no manufacturing
09/02- Aprovado por e-mail pelo Humberto. aguardando emissão de PO. 
07/02- Liberado 2D.</t>
  </si>
  <si>
    <t>VIDRAK</t>
  </si>
  <si>
    <t>ST4260</t>
  </si>
  <si>
    <t>CONJ. NOVAS PLATAFORMAS E ESCADAS</t>
  </si>
  <si>
    <t>VW-B38-ANCHIETA-AUFBAU-0040-2025</t>
  </si>
  <si>
    <t>07/02- Liberado 2D.</t>
  </si>
  <si>
    <t>Controls</t>
  </si>
  <si>
    <t>SUPORTE MULTICONECTOR</t>
  </si>
  <si>
    <t>VW-B38-ANCHIETA-AUFBAU-0041-2025</t>
  </si>
  <si>
    <r>
      <rPr>
        <rFont val="Calibri"/>
        <color theme="1"/>
      </rPr>
      <t xml:space="preserve">13/02- </t>
    </r>
    <r>
      <rPr>
        <rFont val="Calibri"/>
        <b/>
        <color rgb="FFFF0000"/>
      </rPr>
      <t>Obs</t>
    </r>
    <r>
      <rPr>
        <rFont val="Calibri"/>
        <color theme="1"/>
      </rPr>
      <t xml:space="preserve">: Datas conforme planilha do SCL Diego.
10/02- </t>
    </r>
    <r>
      <rPr>
        <rFont val="Calibri"/>
        <b/>
        <color rgb="FFFF0000"/>
      </rPr>
      <t>Obs</t>
    </r>
    <r>
      <rPr>
        <rFont val="Calibri"/>
        <color theme="1"/>
      </rPr>
      <t>: Aprovado pelo Marcelo por e-mail aguardando emissão de PO. 
09/02 - Alteradop quantidade de 230 para 242.
07/02- Liberado 2D.</t>
    </r>
  </si>
  <si>
    <t>BM100</t>
  </si>
  <si>
    <t>DEPOSITO PINÇA</t>
  </si>
  <si>
    <t>RENAULT-BBB29_XDF-0133-2025</t>
  </si>
  <si>
    <r>
      <rPr>
        <rFont val="Calibri"/>
        <color theme="1"/>
        <sz val="12.0"/>
      </rPr>
      <t>12/02- Liberado 2D.</t>
    </r>
    <r>
      <rPr>
        <rFont val="Calibri"/>
        <b/>
        <color theme="1"/>
        <sz val="12.0"/>
      </rPr>
      <t xml:space="preserve"> (Obs: modificado a quantidade do desenho E537343000 era 02 mudou para 01 e acrescentado para construção o desenho E537344000 qtd 01.)</t>
    </r>
    <r>
      <rPr>
        <rFont val="Calibri"/>
        <color theme="1"/>
        <sz val="12.0"/>
      </rPr>
      <t xml:space="preserve">
07/02- 3D PARA ORÇAMENTO.</t>
    </r>
  </si>
  <si>
    <t>SUPORTE_BLOCO_VALVULAS</t>
  </si>
  <si>
    <t>VW427-PATAGONIA-BODYSIDE-0050-2025</t>
  </si>
  <si>
    <t>09/02- Liberado 2D.</t>
  </si>
  <si>
    <t>Placa de interface</t>
  </si>
  <si>
    <t>EV1322</t>
  </si>
  <si>
    <t>TU030</t>
  </si>
  <si>
    <t>CJ. NOVOS ITENS DISP. SOLDA</t>
  </si>
  <si>
    <t>RENAULT-BBB29_R1312_e4WD-0013-2025</t>
  </si>
  <si>
    <t>Op.141</t>
  </si>
  <si>
    <t>PLACA</t>
  </si>
  <si>
    <t>STL-BA16_SUSP. F1H-F2U-0020-2024</t>
  </si>
  <si>
    <t>CARRINHO TRANSPORTE TETO</t>
  </si>
  <si>
    <t xml:space="preserve">VW427-PATAGONIA-AUFBAU-0066-2025 </t>
  </si>
  <si>
    <t>TR053</t>
  </si>
  <si>
    <t>DISP. REBITAGEM MANUAL</t>
  </si>
  <si>
    <t>RENAULT-BBB29_R1312_e4WD-0014-2025</t>
  </si>
  <si>
    <t>09/02- 3D PARA ORÇAMENTO.</t>
  </si>
  <si>
    <t>MOLDURA PARA INVERSOR</t>
  </si>
  <si>
    <t>STL-BB13-UNDERBODY-0095-2024</t>
  </si>
  <si>
    <t>10/02- Liberado 2D.</t>
  </si>
  <si>
    <t>OP.011/ OP130</t>
  </si>
  <si>
    <t>GARRA TRAVESSA/DIANTEIRA / CARGA CALOTA</t>
  </si>
  <si>
    <t>EV1312</t>
  </si>
  <si>
    <t>OP040</t>
  </si>
  <si>
    <t>PINÇAS DO ANEL ELÁSTICO</t>
  </si>
  <si>
    <t>EV1306</t>
  </si>
  <si>
    <t>12/02 - Material cortado, entrará para usinagem 13/02</t>
  </si>
  <si>
    <t xml:space="preserve">EV1327
</t>
  </si>
  <si>
    <t>PROTEÇÃO P/ MESA DE ROLOS</t>
  </si>
  <si>
    <t>STL-PSA-BB22-JJ-PCK02-0124-2024</t>
  </si>
  <si>
    <t>TORRE SENSORES</t>
  </si>
  <si>
    <t>VW427-PATAGONIA-AUFBAU-0067-2025</t>
  </si>
  <si>
    <t>AUA100 E SCA140</t>
  </si>
  <si>
    <t>SUPORTE LEITOR</t>
  </si>
  <si>
    <t>STL-BB13-UNDERBODY-0096-2024</t>
  </si>
  <si>
    <r>
      <rPr>
        <rFont val="Calibri"/>
        <color theme="1"/>
        <sz val="12.0"/>
      </rPr>
      <t xml:space="preserve">13/02- </t>
    </r>
    <r>
      <rPr>
        <rFont val="Calibri"/>
        <b/>
        <color theme="1"/>
        <sz val="12.0"/>
      </rPr>
      <t>Rev01</t>
    </r>
    <r>
      <rPr>
        <rFont val="Calibri"/>
        <color theme="1"/>
        <sz val="12.0"/>
      </rPr>
      <t xml:space="preserve"> Modificação da quantidade do Suporte Leitor RFID era 05 mudou para 04
10/02- Liberado 2D.</t>
    </r>
  </si>
  <si>
    <t>NOVAS UNITS DISP. SOLDA MANUAL</t>
  </si>
  <si>
    <t>RENAULT-BBB29_R1312_e4WD-0010-2025</t>
  </si>
  <si>
    <t>SCA_020_PO01_PO02 - TAKEOUT</t>
  </si>
  <si>
    <t>STL-BB13-UNDERBODY-0097-2024</t>
  </si>
  <si>
    <t>CCG100</t>
  </si>
  <si>
    <t>CONJ. NOVOS ITENS DISP. SOLDA MANUAL</t>
  </si>
  <si>
    <t>RENAULT-BBB29_R1312_e4WD-0015-2025</t>
  </si>
  <si>
    <t>10/02 Liberado 3D.</t>
  </si>
  <si>
    <t>Dispositivo de geometria Manual</t>
  </si>
  <si>
    <t>EV1332</t>
  </si>
  <si>
    <t>12/02 - Em processo de usinagem em terceiro.</t>
  </si>
  <si>
    <t>DISP. DE GEO CAIXA DE RODA</t>
  </si>
  <si>
    <t>RENAULT-BBB29_XDF-0113-2025</t>
  </si>
  <si>
    <t>CONJUNTO DE ADESIVOS DE
IDENTIFICAÇÃO</t>
  </si>
  <si>
    <t>RENAULT-BBB29_XDF-0134-2025</t>
  </si>
  <si>
    <t>CONJ. NOVOS ITENS
DISP. SOLDA MANUAL</t>
  </si>
  <si>
    <t>RENAULT-BBB29_R1312_e4WD-0016-2025</t>
  </si>
  <si>
    <t>SCA 40</t>
  </si>
  <si>
    <t>Molduras paineis</t>
  </si>
  <si>
    <t>EV1324</t>
  </si>
  <si>
    <t>Pedana</t>
  </si>
  <si>
    <t>EV1339</t>
  </si>
  <si>
    <t>STW-2850</t>
  </si>
  <si>
    <t>BB37-VW-ANCH-STW-UB2-0089-2025</t>
  </si>
  <si>
    <r>
      <rPr>
        <rFont val="Calibri"/>
        <color theme="1"/>
        <sz val="12.0"/>
      </rPr>
      <t xml:space="preserve">18/02-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Alvaro solicitou o seguinte peço que suspenda a construção desta transmissão.
Assim que tiver mais informação, passarei.Transmissão ainda sem fornecedor.
Processo paralisado.
11/02- Liberado 2D. </t>
    </r>
  </si>
  <si>
    <t xml:space="preserve">Montagem Dobradiça </t>
  </si>
  <si>
    <t>EV1329</t>
  </si>
  <si>
    <t>ST4515</t>
  </si>
  <si>
    <t>VW-B38-ANCHIETA-AUFBAU-0042-2025</t>
  </si>
  <si>
    <t xml:space="preserve">11/02- Liberado 2D. </t>
  </si>
  <si>
    <t>Longeron (SIDE SILL)</t>
  </si>
  <si>
    <t>STL-PSA-BB21-JJ-PCK05-0072-2024</t>
  </si>
  <si>
    <t>SUPORTE P/ TOMADA</t>
  </si>
  <si>
    <t>STL-BB26-AUMENTO-PROD-281-0114-2025</t>
  </si>
  <si>
    <t>ST4535</t>
  </si>
  <si>
    <t>VW-B38-ANCHIETA-AUFBAU-0043-2025</t>
  </si>
  <si>
    <t>VW-B38-ANCHIETA-AUFBAU-0044-2025</t>
  </si>
  <si>
    <t>Retrabalhos</t>
  </si>
  <si>
    <t>EV1340</t>
  </si>
  <si>
    <t>EV1183</t>
  </si>
  <si>
    <t>FM040</t>
  </si>
  <si>
    <t>RENAULT-BBB29_XDF-0039-2025</t>
  </si>
  <si>
    <t>18/11/25 - Fornecedor acionou o time de qualidade Comau para realizar a liberação dos dispositivos;
14/11/25 - Fornecedor em processo de pintura, rebarbação e repassando rosca e embalagem de peças;
06/11/25 - Processo de separação de peças oxidadas, peças chegando da oxidação, peças em processo de finalização (rebarbação e rosca), Torres em processo de caldeiraria depois vão para usinagem e pintura
30/10/25 - Fornecedor em processo de usiangem, peças sendo enviadas para oxidação;
14/10/25 - Fornecedor em processo de usinagem e caldeiraria e tratamento de peças;
22/09/25 - Liberado desenhos 2D;
29/07/2025 - Arquivos 3D para cotação</t>
  </si>
  <si>
    <t>UB2-ST 2830-2840-2850-2880</t>
  </si>
  <si>
    <t>BB37-VW-ANCH-STW-UB2-0090-2025</t>
  </si>
  <si>
    <r>
      <rPr>
        <rFont val="Calibri"/>
        <color theme="1"/>
        <sz val="12.0"/>
      </rPr>
      <t xml:space="preserve">12/01-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Super Ítem crítico</t>
    </r>
  </si>
  <si>
    <t>DEPOSITO P/ GRIPPER</t>
  </si>
  <si>
    <t>RENAULT-BBB29_XDF-0135-2025</t>
  </si>
  <si>
    <t>PLACA ADAPTADORA</t>
  </si>
  <si>
    <t>VW427-PATAGONIA-AUFBAU-0068-2025</t>
  </si>
  <si>
    <t>ST3400</t>
  </si>
  <si>
    <t>CONJ. NOVOS ITENS DISP. GEO.</t>
  </si>
  <si>
    <t>VW427-PATAGONIA-BODYSIDE-0051-2025</t>
  </si>
  <si>
    <t>Arruela Riser</t>
  </si>
  <si>
    <t>EV1319</t>
  </si>
  <si>
    <t>13/02 - Entregue 30 unidades antecipadas conforme acordado.</t>
  </si>
  <si>
    <t>UB2-ST 2790</t>
  </si>
  <si>
    <t>UNIDADE ATERRAMENTO</t>
  </si>
  <si>
    <t>BB37-VW-ANCH-STW-UB2-0091-2025</t>
  </si>
  <si>
    <t>PALETEIRA</t>
  </si>
  <si>
    <t>EV1343</t>
  </si>
  <si>
    <r>
      <rPr>
        <rFont val="Calibri"/>
        <color theme="1"/>
        <sz val="12.0"/>
      </rPr>
      <t xml:space="preserve">13/02- 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1 unidade para testar liberada amanhã (13/02/2026)
</t>
    </r>
  </si>
  <si>
    <t>Fabricação das peças anexas</t>
  </si>
  <si>
    <t>EV1307</t>
  </si>
  <si>
    <t>AUA40</t>
  </si>
  <si>
    <t>Kit modifica</t>
  </si>
  <si>
    <t>EV1334</t>
  </si>
  <si>
    <t>VOLET INNER</t>
  </si>
  <si>
    <t>EV1344</t>
  </si>
  <si>
    <t>SUP. STANDARD BARREIRA DE LUZ</t>
  </si>
  <si>
    <t>RENAULT-BBB29_XDF-0136-2025</t>
  </si>
  <si>
    <t>PACK07-EST_01</t>
  </si>
  <si>
    <t>DISP. GEO BERÇO DE SOLDA EM
ESTACIONARIA</t>
  </si>
  <si>
    <t>STL-PSA-BB21-JJ-PCK07-0010-2026</t>
  </si>
  <si>
    <t>13/02-ORÇAMENTO 3D.</t>
  </si>
  <si>
    <t>DISP. GEO BERÇO DE SOLDA EM
ESTACIONARIA_01</t>
  </si>
  <si>
    <t>STL-PSA-BB21-JJ-PCK07-0011-2026</t>
  </si>
  <si>
    <t>PACK07-EST_09</t>
  </si>
  <si>
    <t>DISP. GEO BERÇO DE SOLDA EM
ESTACIONARIA_09</t>
  </si>
  <si>
    <t>STL-PSA-BB21-JJ-PCK07-0012-2026</t>
  </si>
  <si>
    <t>STL-PSA-BB21-JJ-PCK07-0013-2026</t>
  </si>
  <si>
    <t>STL-PSA-BB21-JJ-PCK07-0014-2026</t>
  </si>
  <si>
    <t>PACK07-EST_10</t>
  </si>
  <si>
    <t>DISP. GEO BERÇO DE SOLDA EM
ESTACIONARIA_10</t>
  </si>
  <si>
    <t>STL-PSA-BB21-JJ-PCK07-0015-2026</t>
  </si>
  <si>
    <t>STL-PSA-BB21-JJ-PCK07-0016-2026</t>
  </si>
  <si>
    <t>STL-PSA-BB21-JJ-PCK07-0017-2026​</t>
  </si>
  <si>
    <t>PACK07-EST_14</t>
  </si>
  <si>
    <t>DISP. GEO BERÇO DE SOLDA EM
ESTACIONARIA_14</t>
  </si>
  <si>
    <t>STL-PSA-BB21-JJ-PCK07-0018-2026</t>
  </si>
  <si>
    <t>STL-PSA-BB21-JJ-PCK07-0019-2026</t>
  </si>
  <si>
    <t>STL-PSA-BB21-JJ-PCK07-0020-2026</t>
  </si>
  <si>
    <t>DISPOSITIVO DE CONTROLE-
CHECAGEM_09</t>
  </si>
  <si>
    <t>STL-PSA-BB21-JJ-PCK07-0021-2026</t>
  </si>
  <si>
    <t>18/02- Liberado 2D. 
13/02-ORÇAMENTO 3D.</t>
  </si>
  <si>
    <t>BRAÇO P/ PINÇA</t>
  </si>
  <si>
    <t>VW-B38-ANCHIETA-AUFBAU-0045-2025</t>
  </si>
  <si>
    <t>13/02- Liberado 2D.</t>
  </si>
  <si>
    <t>Vedações</t>
  </si>
  <si>
    <t>EV1328</t>
  </si>
  <si>
    <t>DISP. DE CONTROLE- CHECAGEM_01</t>
  </si>
  <si>
    <t>STL-PSA-BB21-JJ-PCK07-0022-2026</t>
  </si>
  <si>
    <t>DISP. DE CONTROLE- CHECAGEM_10</t>
  </si>
  <si>
    <t>STL-PSA-BB21-JJ-PCK07-0023-2026</t>
  </si>
  <si>
    <t>STL-PSA-BB21-JJ-PCK07-0024-2026</t>
  </si>
  <si>
    <t>DISP. DE CONTROLE- CHECAGEM_19</t>
  </si>
  <si>
    <t>STL-PSA-BB21-JJ-PCK07-0025-2026</t>
  </si>
  <si>
    <t>STL-PSA-BB21-JJ-PCK07-0026-2026</t>
  </si>
  <si>
    <t>DISP. DE SOLDA TUCKERSTUD_02-BOX4</t>
  </si>
  <si>
    <t>STL-PSA-BB21-JJ-PCK07-0027-2026</t>
  </si>
  <si>
    <t>STL-PSA-BB21-JJ-PCK07-0028-2026</t>
  </si>
  <si>
    <t>DISP. DE SOLDA TUCKERSTUD_03-BOX8</t>
  </si>
  <si>
    <t>STL-PSA-BB21-JJ-PCK07-0029-2026</t>
  </si>
  <si>
    <t>BRBCBBB35 VW ARG BS</t>
  </si>
  <si>
    <t>ESTRUTURAS
METALICAS COM KBK E
MANIPULADORES</t>
  </si>
  <si>
    <t>VW427-PATAGONIA-BODYSIDE-0052-2025</t>
  </si>
  <si>
    <t>12/02- Liberado 2D.</t>
  </si>
  <si>
    <t>AUA005, SCA005/AUA005, AUA105, SCA005</t>
  </si>
  <si>
    <t>SUPORTE FIXAÇÃO/SENSOR</t>
  </si>
  <si>
    <t>STL-BB13-UNDERBODY-009​8-2024</t>
  </si>
  <si>
    <t>16/02- Liberado 2D.</t>
  </si>
  <si>
    <t>CONJ, NOVOS ITENS GRIPPER
DE MANIPULAÇÃO</t>
  </si>
  <si>
    <t>VW427-PATAGONIA-BODYSIDE-0053-2025</t>
  </si>
  <si>
    <t>OP130</t>
  </si>
  <si>
    <t>CALHA E FUNIAL DA CALOTA</t>
  </si>
  <si>
    <t>EV1337</t>
  </si>
  <si>
    <t>Pintura chapa</t>
  </si>
  <si>
    <t>EV1336</t>
  </si>
  <si>
    <t>16/02- Regularização, material entregue conforme e-mail.</t>
  </si>
  <si>
    <t xml:space="preserve">CONJ. ADICIONAL
</t>
  </si>
  <si>
    <t>STL-BB13-UNDERBODY-009​9-2024</t>
  </si>
  <si>
    <t>ESCADA DE ACESSO</t>
  </si>
  <si>
    <t>STL-PSA-BB21-JJ-PCK05-007​3-2024</t>
  </si>
  <si>
    <t>UB2-ST2860</t>
  </si>
  <si>
    <t>CARRINHO TAKEOUT</t>
  </si>
  <si>
    <t>BB37-VW-ANCH-STW-UB2-0092-2025</t>
  </si>
  <si>
    <t>FM050</t>
  </si>
  <si>
    <t>CONJ. ADICIONAL P/
DISPOSITIVO</t>
  </si>
  <si>
    <t>RENAULT-BBB29_XDF-0137-2025</t>
  </si>
  <si>
    <t>OP95</t>
  </si>
  <si>
    <t>GARRAS DA PINCA</t>
  </si>
  <si>
    <t>EV1242</t>
  </si>
  <si>
    <r>
      <rPr>
        <rFont val="Calibri"/>
        <color theme="1"/>
        <sz val="12.0"/>
      </rPr>
      <t xml:space="preserve">16/02 Obs: Prazo de entrega: </t>
    </r>
    <r>
      <rPr>
        <rFont val="Calibri"/>
        <b/>
        <color rgb="FFFF0000"/>
        <sz val="12.0"/>
      </rPr>
      <t>URGENTE</t>
    </r>
    <r>
      <rPr>
        <rFont val="Calibri"/>
        <color theme="1"/>
        <sz val="12.0"/>
      </rPr>
      <t xml:space="preserve"> !</t>
    </r>
  </si>
  <si>
    <t>URGENTE</t>
  </si>
  <si>
    <t>CONSTRUIR WLCUG-00012N1710</t>
  </si>
  <si>
    <t>EV1347</t>
  </si>
  <si>
    <t>STW-ST2570</t>
  </si>
  <si>
    <t>PALLET_ST2570_USTW_VW427</t>
  </si>
  <si>
    <t>BB37-VW-ANCH-STW-UB2-0093-2025</t>
  </si>
  <si>
    <t>STT4450</t>
  </si>
  <si>
    <t>DISP. GEO SOLDA MIG</t>
  </si>
  <si>
    <t>VW-B38-ANCHIETA-AUFBAU-0046-2025</t>
  </si>
  <si>
    <t>Cotação brackets</t>
  </si>
  <si>
    <t>EV1298</t>
  </si>
  <si>
    <t>VW-B38-ANCHIETA-AUFBAU-0047-2025</t>
  </si>
  <si>
    <t>CONSOLE ROLETE</t>
  </si>
  <si>
    <t>VW-B38-ANCHIETA-AUFBAU-0048-2025</t>
  </si>
  <si>
    <t>FABRICAÇÃO DAS PEÇAS EM ANEXO</t>
  </si>
  <si>
    <t>EV1352</t>
  </si>
  <si>
    <t>KIT FX020-PALETEIRA</t>
  </si>
  <si>
    <t>EV1355</t>
  </si>
  <si>
    <t>PACK07-EST-19</t>
  </si>
  <si>
    <t>DISP. DE CONTROLE-CHECAGEM_19</t>
  </si>
  <si>
    <t>STL-PSA-BB21-JJ-PCK07-0030-2026</t>
  </si>
  <si>
    <t>DISPOSITIVO DE CONTROLE-
CHECAGEM_19</t>
  </si>
  <si>
    <t>STL-PSA-BB21-JJ-PCK07-0031-2026</t>
  </si>
  <si>
    <t>CONJ. GRADES_PORTAS CERCA PERIMETRAL</t>
  </si>
  <si>
    <t>BB37-VW-ANCH-STW-UB2-0094-2025</t>
  </si>
  <si>
    <t xml:space="preserve">18/02- Liberado 2D. </t>
  </si>
  <si>
    <t>OP13</t>
  </si>
  <si>
    <t>RETRABALHO 2 CHAPAS</t>
  </si>
  <si>
    <t>EV1353</t>
  </si>
  <si>
    <t>Stirnwand</t>
  </si>
  <si>
    <t>CONJ. GRADES_PORTAS CERCA PERIMETRAL STW</t>
  </si>
  <si>
    <t>BB37-VW-ANCH-STW-UB2-0095-2025​</t>
  </si>
  <si>
    <t>Solda + pintura</t>
  </si>
  <si>
    <t>EV1358</t>
  </si>
  <si>
    <t>19/02- Obs: Regularização materila já entregue.</t>
  </si>
  <si>
    <t xml:space="preserve">TOTAL </t>
  </si>
  <si>
    <t xml:space="preserve">Transmissão / Eventual </t>
  </si>
  <si>
    <t xml:space="preserve">Reprogramação </t>
  </si>
  <si>
    <t>BRBCBBA96</t>
  </si>
  <si>
    <t>DBL/UAR09</t>
  </si>
  <si>
    <t>MANIPULADOR</t>
  </si>
  <si>
    <t>BA96_DBL CUST 1312-0020-2024</t>
  </si>
  <si>
    <t>02/12/25 - CANCELAMENTO VIA E-MAIL</t>
  </si>
  <si>
    <t>UNTERBAU</t>
  </si>
  <si>
    <t>BB37-VW-ANCH-STW-UB2-0001-2025</t>
  </si>
  <si>
    <t>18/12/2025 - 3 em desempeno e 7 em usinagem.
09/12/2025 - Preparação da matéria prima em andamento.
02/12- revisão da transmissão ficando apenas as 10bases de 975, conforme negociado por compras
28/11- Rev01 Cancelado a construção das bases 11-39D 20819-5 e 11-39D 20819-6 e modificado a qtd da base 11-39D 20819-4 era 14 mudou para 10.</t>
  </si>
  <si>
    <t>WP0003</t>
  </si>
  <si>
    <t>PCT 01 CJ FREIO</t>
  </si>
  <si>
    <t>EV0806</t>
  </si>
  <si>
    <t>07/11 - Em processo de usinagem e acabamento, entregas sendo realizadas parciais.
24/10 - Fornecedor irá alinhar novas datas de entrega com Gesualdo nesta data.
18/10 - Em processo de usinagem
14/10 - Iniciou processo de usinagem nesta data.
OS 328</t>
  </si>
  <si>
    <t>PACOTE 02</t>
  </si>
  <si>
    <t>PALLET CONJ. FREIO</t>
  </si>
  <si>
    <t>EV0807</t>
  </si>
  <si>
    <t>07/11 - Em processo de usinagem e acabamento, entregas sendo realizadas parciais.
24/10 - Fornecedor irá alinhar novas datas de entrega com Gesualdo nesta data.
18/10 - Em processo de usinagem e tratamento térmico
14/10 - Vai iniciar processo de usinagem em terceiro 15/10.
OS 329</t>
  </si>
  <si>
    <t>PACOTE 03</t>
  </si>
  <si>
    <t>EV0808</t>
  </si>
  <si>
    <t>07/11 - Em processo de usinagem e acabamento, entregas sendo realizadas parciais.
24/10 - Fornecedor irá alinhar novas datas de entrega com Gesualdo nesta data.
18/10 - Em processo de usinagem e tratamento térmico
14/10 - Peças pré-usinadas retorna do tratamento térmico hoje, restante irá iniciar processo de usinagem 15/10.
OS 330</t>
  </si>
  <si>
    <t>PACOTE 04</t>
  </si>
  <si>
    <t>EV0809</t>
  </si>
  <si>
    <t>07/11 - Em processo de usinagem e acabamento, entregas sendo realizadas parciais.
24/10 - Fornecedor irá alinhar novas datas de entrega com Gesualdo nesta data.
18/10 - Em processo de usinagem e tratamento térmico
14/10 - Em processo de usinagem, peça de latão pronta.
OS 331</t>
  </si>
  <si>
    <t>EV0845</t>
  </si>
  <si>
    <t>05/12/2025 - Será entregue hoje.
27/11/2025 - Em processo de tratamento superficial.</t>
  </si>
  <si>
    <t>OP28</t>
  </si>
  <si>
    <t>Construção Suportes</t>
  </si>
  <si>
    <t>EV0883</t>
  </si>
  <si>
    <t xml:space="preserve">11/11/25 - Fornecedor com as peças finalizadas irá acionar o time de qualidade Comau para realizar a liberação embalar e nos enviar;
04/11/25 - Fornecedor em processo de usinagem, peças em tratamento de zinco, peças de corte e dobra nao foram comprada pelo time de compras Madi, a mesmo esta sendo adquirido hoje para poder chegar amanhã e realizar a dobra e depois o tratamento de zinco. 
27/10/25 - Fornecedor em processo de usinagem de 2 peças para adiantar o processo e depois a entrega do restante;
</t>
  </si>
  <si>
    <t>OP. 28</t>
  </si>
  <si>
    <t>Montagem gravitacionais</t>
  </si>
  <si>
    <t>EV0894</t>
  </si>
  <si>
    <t>04/11/2025 - Processo de calandra iniciando</t>
  </si>
  <si>
    <t>ROBOTICA</t>
  </si>
  <si>
    <t>ACOPLAMENTO</t>
  </si>
  <si>
    <t>EV0906</t>
  </si>
  <si>
    <t>09/12/2025 -  Enviado para retrabalho.
07/11 - Aguardando envio do acoplamento para inicio do processo de retrabalho.
28/10 - Aguardando envio do acoplamento para inicio do processo de retrabalho.
23/10 - Aguardando envio do acoplamento para inicio do processo de retrabalho.</t>
  </si>
  <si>
    <t>OP.28</t>
  </si>
  <si>
    <t>EV0907</t>
  </si>
  <si>
    <t>24/11/2025 - 1ª paltaforma ficará pronta na pintura  amanhã 25/11/2025, a 2ª está indo para pintura hoje 24/11/2025.
07/11 - Em processo de caderaria, falta soldar e pintar.
28/10 - Material comprado, previsão de entrega 29/10.
23/10 - Em processo de compra de material
OS 367</t>
  </si>
  <si>
    <t>EV0934</t>
  </si>
  <si>
    <t>07/11 - Em processo de usinagem, previsão de antecipação de entrega para 14/11.
28/10 - Em processo de compra de material e corte de matéria prima interno
OS 372</t>
  </si>
  <si>
    <t>OP228</t>
  </si>
  <si>
    <t>REAÇÃO PISTÃO</t>
  </si>
  <si>
    <t>EV0935</t>
  </si>
  <si>
    <t>10/11/2025 - Chapa enviada para anodizar, previsto para amanhã, hoje será feito entraga parcial.
04/11/2025 - Estrutura enghelego já disponível, início da usinagem.
29/10 -  fica registrado que os itens 19 ao 26 e 41 e 42 (itens comerciais) do conjunto WLCUG-00001N2152, estão excluso do fornecimento.</t>
  </si>
  <si>
    <t>TRECHO DE TRANSPORTES</t>
  </si>
  <si>
    <t>EV0940</t>
  </si>
  <si>
    <t>27/11/2025 - Será entregue hoje até as 16 horas.
04/11/2025 - Preparação da matéria prima.</t>
  </si>
  <si>
    <t>Dressador - Fiat</t>
  </si>
  <si>
    <t>EV0942</t>
  </si>
  <si>
    <t>04/11/2025 - Preparação da matéria prima.</t>
  </si>
  <si>
    <t>BARRA ESTABILIZADORA</t>
  </si>
  <si>
    <t>EV0957</t>
  </si>
  <si>
    <t>07/11/2025 - Será entregue amanhã 08/11/2025 devido a retoques na pintura.
07/11/2025 - Será entregue hoje as 15 horas
4/11/2025 - Processo de usinagem em andamento.</t>
  </si>
  <si>
    <t>FABRICAÇÃO DE PEÇAS USINADAS</t>
  </si>
  <si>
    <t>EV0962</t>
  </si>
  <si>
    <t>08/11 - Enviado para MG nesta data
03/11 - Será enviado dia 06/11</t>
  </si>
  <si>
    <t>OP.20/OP.30</t>
  </si>
  <si>
    <t>RETOOLING SUSPENSÃO</t>
  </si>
  <si>
    <t>EV0963</t>
  </si>
  <si>
    <t>11/11/2025 - Usinagem em andamento.</t>
  </si>
  <si>
    <t>AUA 040</t>
  </si>
  <si>
    <t>KIT APOIO</t>
  </si>
  <si>
    <t xml:space="preserve">EV0980
</t>
  </si>
  <si>
    <t>07/11 - Enviado para MG nesta data</t>
  </si>
  <si>
    <t>EV0981</t>
  </si>
  <si>
    <t>24/11/25 - Fornecedor acionou o time da qualidade Comau para realizar a liberação da adicional; 
11/11/25 - Itens já foram solicitados por compras, aguardando chegar para entregar juntamente com a transmissão FAM B-0111;
04/11/25 - Itens já foram solicitados por compras, aguardando chegar para entregar juntamente com a transmissão FAM B-0111;</t>
  </si>
  <si>
    <t>OP.80/250</t>
  </si>
  <si>
    <t>SENSORIAMENTO</t>
  </si>
  <si>
    <t>EV0988</t>
  </si>
  <si>
    <t>26/11/2025 - Será entregue hoje no fim do dia.
25/11 - Será entregue hoje as 15 horas.
12/11/2025 - Preparação da matéria prima em andamento.</t>
  </si>
  <si>
    <t>Gancho Front Cradle</t>
  </si>
  <si>
    <t>EV0989</t>
  </si>
  <si>
    <t>06/11 - Enviado para MG nesta data</t>
  </si>
  <si>
    <t>AUA120 / SCA250</t>
  </si>
  <si>
    <t>PROTEÇÃO POLICARBONATO</t>
  </si>
  <si>
    <t>EV0990</t>
  </si>
  <si>
    <t>DORSAL 1</t>
  </si>
  <si>
    <t>SUPORTE PARA CABOS</t>
  </si>
  <si>
    <t>EV0991</t>
  </si>
  <si>
    <t>25/11 - Enviado para MG nesta data</t>
  </si>
  <si>
    <t>EV0992</t>
  </si>
  <si>
    <t>02/12/2025 - Peças em processo de zincagem, previsão de entrega as 15 horas.
12/11/2025 - Caldeiraria e usinagem em andamento.
05/11/2025 - Gestão dos desenhos e matéria prima em andamento.</t>
  </si>
  <si>
    <t>SETUP APERTADEIRA</t>
  </si>
  <si>
    <t>EV0995</t>
  </si>
  <si>
    <t>OP.141</t>
  </si>
  <si>
    <t>retrabalho bloco reacao</t>
  </si>
  <si>
    <t>EV0998</t>
  </si>
  <si>
    <t>CTE001</t>
  </si>
  <si>
    <t>CHAPAS</t>
  </si>
  <si>
    <t>EV1006</t>
  </si>
  <si>
    <t>07/11 - Enviado nesta data</t>
  </si>
  <si>
    <t>OP.560</t>
  </si>
  <si>
    <t>EV1008</t>
  </si>
  <si>
    <t>YD120</t>
  </si>
  <si>
    <t>EV1009</t>
  </si>
  <si>
    <t>FXA060</t>
  </si>
  <si>
    <t>APOIO DE TESTE</t>
  </si>
  <si>
    <t>EV1010</t>
  </si>
  <si>
    <t>OP.30</t>
  </si>
  <si>
    <t>EV1011</t>
  </si>
  <si>
    <t>EV1012</t>
  </si>
  <si>
    <t>PROTEÇÃO DE BARREIRAS</t>
  </si>
  <si>
    <t>EV1013</t>
  </si>
  <si>
    <t>CHAPAS DE FIXAÇÃO</t>
  </si>
  <si>
    <t>EV1014</t>
  </si>
  <si>
    <t>Local de Entrega: Comau Tijolinho</t>
  </si>
  <si>
    <t>EV1015</t>
  </si>
  <si>
    <t>17/11 - Será enviado dia 18/11</t>
  </si>
  <si>
    <t>EV1016</t>
  </si>
  <si>
    <t>BRBCBBB10</t>
  </si>
  <si>
    <t>EV1022</t>
  </si>
  <si>
    <t>EV1023</t>
  </si>
  <si>
    <t>OP.02</t>
  </si>
  <si>
    <t>Construções Adequação</t>
  </si>
  <si>
    <t>EV1024</t>
  </si>
  <si>
    <t>26/11/2025 - Será entregue até as 16 horas</t>
  </si>
  <si>
    <t>PCK06</t>
  </si>
  <si>
    <t>Novas Peças</t>
  </si>
  <si>
    <t>EV1027</t>
  </si>
  <si>
    <t>BANCO TAMBOR</t>
  </si>
  <si>
    <t>EV1028</t>
  </si>
  <si>
    <t>01/12 - Coluna está na pintura e restante oxidação.
OS 403
14/11 - RETRABALHO</t>
  </si>
  <si>
    <t>EV1029</t>
  </si>
  <si>
    <t>CONSTRUÇÃO ESPAÇADOR</t>
  </si>
  <si>
    <t>EV1030</t>
  </si>
  <si>
    <t>14/11/2025 - entregue no manufacturing</t>
  </si>
  <si>
    <t>Pés niveladores</t>
  </si>
  <si>
    <t>EV1031</t>
  </si>
  <si>
    <t>SOQUETE</t>
  </si>
  <si>
    <t>EV1032</t>
  </si>
  <si>
    <t>12/12/2025 - AUTORIZADO ENVIAR PEÇA SEM OXIDAÇÃO, PELA ENGENHARIA
11/12/2025 - Os soquetes serão enviados para tratamento térmico hoje. Previsão de entrega 15/12/2025
01/12 - Em processo de usinagem
OS 404</t>
  </si>
  <si>
    <t>Castanha Top Mount</t>
  </si>
  <si>
    <t>EV1033</t>
  </si>
  <si>
    <t>24/11 - Enviado para MG nesta data</t>
  </si>
  <si>
    <t>Chapa fechamento SKID</t>
  </si>
  <si>
    <t xml:space="preserve">EV1036
</t>
  </si>
  <si>
    <t>L1-20-30 Corner</t>
  </si>
  <si>
    <t xml:space="preserve">Poka-yoke </t>
  </si>
  <si>
    <t>EV1037</t>
  </si>
  <si>
    <t>Extensão do Balancim</t>
  </si>
  <si>
    <t xml:space="preserve">EV1038
</t>
  </si>
  <si>
    <t>Apoio apertadeira</t>
  </si>
  <si>
    <t>EV1039</t>
  </si>
  <si>
    <t>PORCAS</t>
  </si>
  <si>
    <t>EV1041</t>
  </si>
  <si>
    <t>17/11 - Será enviado nesta data</t>
  </si>
  <si>
    <t>Pallet Short Block</t>
  </si>
  <si>
    <t>EV1042</t>
  </si>
  <si>
    <t>CHAPA FIXAÇÃO</t>
  </si>
  <si>
    <t>EV1043</t>
  </si>
  <si>
    <t>GRUPO 85</t>
  </si>
  <si>
    <t>APOIOS COM IMAS Ø15X8</t>
  </si>
  <si>
    <t>EV1044</t>
  </si>
  <si>
    <t>AUA160</t>
  </si>
  <si>
    <t>PINOS DA STAFFA</t>
  </si>
  <si>
    <t>EV1045</t>
  </si>
  <si>
    <t>EV1047</t>
  </si>
  <si>
    <t>GRUPO DO REFORÇO DO RADIADOR (IGREJINHA</t>
  </si>
  <si>
    <t>EV1048</t>
  </si>
  <si>
    <t>Suporte Mesa Rolos</t>
  </si>
  <si>
    <t>EV1049</t>
  </si>
  <si>
    <t>Mola Take</t>
  </si>
  <si>
    <t>EV1052</t>
  </si>
  <si>
    <t>EV1053</t>
  </si>
  <si>
    <t>Nylon de Apoio</t>
  </si>
  <si>
    <t>EV1056</t>
  </si>
  <si>
    <t>01/12/2025 - Entregue no manufacturing</t>
  </si>
  <si>
    <t>SUPORTE PROLONGADOR</t>
  </si>
  <si>
    <t>EV1057</t>
  </si>
  <si>
    <t>Gripper</t>
  </si>
  <si>
    <t>EV1058</t>
  </si>
  <si>
    <t>Disp. GRUPO 002/003</t>
  </si>
  <si>
    <t>EV1059</t>
  </si>
  <si>
    <t>OP080</t>
  </si>
  <si>
    <t>EV1060</t>
  </si>
  <si>
    <t>GANCHO</t>
  </si>
  <si>
    <t>EV1063</t>
  </si>
  <si>
    <t>OP20/25 REAR</t>
  </si>
  <si>
    <t>Guia produto</t>
  </si>
  <si>
    <t>EV1064</t>
  </si>
  <si>
    <t>27/11 - Enviado via Sedex para Rio de Janeiro PSA</t>
  </si>
  <si>
    <t>Remarcas visita</t>
  </si>
  <si>
    <t>EV1065</t>
  </si>
  <si>
    <t>27/11 - Enviado nesta data aereo</t>
  </si>
  <si>
    <t>Disp:  GRUPO 004/005</t>
  </si>
  <si>
    <t>EV1066</t>
  </si>
  <si>
    <t>CONSTRUÇÃO DE PEÇA</t>
  </si>
  <si>
    <t>EV1067</t>
  </si>
  <si>
    <t>DISP. GRUPO 001</t>
  </si>
  <si>
    <t>EV1068</t>
  </si>
  <si>
    <t>SPG010G201</t>
  </si>
  <si>
    <t>Diso.: GRUPO 006/007.</t>
  </si>
  <si>
    <t>EV1069</t>
  </si>
  <si>
    <t>SPG010G201.</t>
  </si>
  <si>
    <t>DISP.GRUPO 008/009</t>
  </si>
  <si>
    <t>EV1070</t>
  </si>
  <si>
    <t>Suporte fibra + arame</t>
  </si>
  <si>
    <t>EV1071</t>
  </si>
  <si>
    <t>04/12/2025 - Entregue hoje.
03/12/2025 - Será entregue hoje.</t>
  </si>
  <si>
    <t>EV1073</t>
  </si>
  <si>
    <t>EV1075</t>
  </si>
  <si>
    <t>16/12 - Estrutura Engelegho pronta.
09/12/2025 - 1ª Entrega: Dispositivo montado exceto os rodízios - 19/12/2025
2ª Entrega: Rodízios Comerciais da Hannover - 07/02/2026</t>
  </si>
  <si>
    <t>OP.228</t>
  </si>
  <si>
    <t>EV1076</t>
  </si>
  <si>
    <t>29/11/2025 - Usinagem em andamento.</t>
  </si>
  <si>
    <t>RETRABALHO NR12</t>
  </si>
  <si>
    <t>EV1077</t>
  </si>
  <si>
    <t>PALLET SUSPENSAO</t>
  </si>
  <si>
    <t>EV1080</t>
  </si>
  <si>
    <t>16/12 - Em processo de Jateamento, previsão de entrega 19/12
09/12/2025 - Processo de construção em andamento.</t>
  </si>
  <si>
    <t>Apoio Braço</t>
  </si>
  <si>
    <t>EV1081</t>
  </si>
  <si>
    <t>Regularização de Ajuste Pino</t>
  </si>
  <si>
    <t>EV1083</t>
  </si>
  <si>
    <t>25/11- Local de montagem Santo André</t>
  </si>
  <si>
    <t>PCK02</t>
  </si>
  <si>
    <t>USINAGEM VOLANTE</t>
  </si>
  <si>
    <t>EV1085</t>
  </si>
  <si>
    <t>OP90 e OP150</t>
  </si>
  <si>
    <t>EV1086</t>
  </si>
  <si>
    <t>SUP. PARA GANCHEIRA DE MOVIMENTAÇÃO</t>
  </si>
  <si>
    <t>EV1088</t>
  </si>
  <si>
    <t>Gancho Rear</t>
  </si>
  <si>
    <t>EV1089</t>
  </si>
  <si>
    <t>04/12/2025 - Em processo de pintura, será entregue 05/12/2025.</t>
  </si>
  <si>
    <t xml:space="preserve">DORSAL 1 </t>
  </si>
  <si>
    <t>EV1090</t>
  </si>
  <si>
    <t>Sistema Anti-Giro</t>
  </si>
  <si>
    <t>EV1091</t>
  </si>
  <si>
    <t>BP030</t>
  </si>
  <si>
    <t>Remarcas</t>
  </si>
  <si>
    <t>EV1094</t>
  </si>
  <si>
    <t xml:space="preserve">09/12/2025 - Será entregue antecipado 11/12
</t>
  </si>
  <si>
    <t>GARRA DE BLOQUEIO</t>
  </si>
  <si>
    <t>EV1096</t>
  </si>
  <si>
    <t xml:space="preserve">Orçamento GM
</t>
  </si>
  <si>
    <t>EV1099</t>
  </si>
  <si>
    <t xml:space="preserve">OP.560
</t>
  </si>
  <si>
    <t>Construção de peça</t>
  </si>
  <si>
    <t>EV1100</t>
  </si>
  <si>
    <t>OP 30 e op130 e 150 tras</t>
  </si>
  <si>
    <t>EV1101</t>
  </si>
  <si>
    <t>Fabricação das peças</t>
  </si>
  <si>
    <t>EV1103</t>
  </si>
  <si>
    <t>UNIT-250</t>
  </si>
  <si>
    <t>Pino</t>
  </si>
  <si>
    <t>EV1104</t>
  </si>
  <si>
    <t>09/12/2025 - processo de construção sendo finalizado.</t>
  </si>
  <si>
    <t>GARRAS</t>
  </si>
  <si>
    <t>EV1105</t>
  </si>
  <si>
    <t>Manipulador CC2X</t>
  </si>
  <si>
    <t>EV1106</t>
  </si>
  <si>
    <t>SUP. BLOCO DE VALVULAS</t>
  </si>
  <si>
    <t>EV1108</t>
  </si>
  <si>
    <t>Suporte bloco de válvula</t>
  </si>
  <si>
    <t>EV1109</t>
  </si>
  <si>
    <t>SPG010G01</t>
  </si>
  <si>
    <t>EV1110</t>
  </si>
  <si>
    <t>Prolongador PIAB</t>
  </si>
  <si>
    <t>EV1114</t>
  </si>
  <si>
    <t>OP.250</t>
  </si>
  <si>
    <t>Fabricação de 2 peças</t>
  </si>
  <si>
    <t>EV1115</t>
  </si>
  <si>
    <t>AUA010G102</t>
  </si>
  <si>
    <t>Sup. bloco de válvulas gripper</t>
  </si>
  <si>
    <t>EV1116</t>
  </si>
  <si>
    <t>EV1117</t>
  </si>
  <si>
    <t>SET-UP GARRA  ZF</t>
  </si>
  <si>
    <t>EV1119</t>
  </si>
  <si>
    <t>EV1120</t>
  </si>
  <si>
    <t>FDA/FSA060T04_031</t>
  </si>
  <si>
    <t>CONJUNTO DE PEÇAS P/ DISPOSITIVO</t>
  </si>
  <si>
    <t>EV1121</t>
  </si>
  <si>
    <t>EV1124</t>
  </si>
  <si>
    <t>12/12/2025 - Será entregue hoje.
09/12/2025 - processo de construção sendo finalizado.</t>
  </si>
  <si>
    <t>EV1125</t>
  </si>
  <si>
    <t>Suporte Gripper</t>
  </si>
  <si>
    <t xml:space="preserve">EV1131
</t>
  </si>
  <si>
    <t>12/12/2025 - Será entregue antecipado hoje.</t>
  </si>
  <si>
    <t>EV1134</t>
  </si>
  <si>
    <t>Arqueadora</t>
  </si>
  <si>
    <t>EV1135</t>
  </si>
  <si>
    <r>
      <rPr>
        <rFont val="Calibri"/>
        <color theme="1"/>
        <sz val="12.0"/>
      </rPr>
      <t xml:space="preserve">12/12- </t>
    </r>
    <r>
      <rPr>
        <rFont val="Calibri"/>
        <b/>
        <color theme="1"/>
        <sz val="12.0"/>
      </rPr>
      <t>Excluso:</t>
    </r>
    <r>
      <rPr>
        <rFont val="Calibri"/>
        <color theme="1"/>
        <sz val="12.0"/>
      </rPr>
      <t xml:space="preserve"> 6 molas de 2kgf , ⌀ 8, curso de 6mm.</t>
    </r>
  </si>
  <si>
    <t>OP.210</t>
  </si>
  <si>
    <t>EV1136</t>
  </si>
  <si>
    <t>USINAGEM - TORNO CNC -</t>
  </si>
  <si>
    <t>EV1137</t>
  </si>
  <si>
    <t>CERCA</t>
  </si>
  <si>
    <t>STL-BB13-RESPOT-F1H-F2U-000​9-2024</t>
  </si>
  <si>
    <t>24/12 - Previsão de envio 27/12</t>
  </si>
  <si>
    <t>EV1141</t>
  </si>
  <si>
    <t>16/12 - Em processo de PCP e corte de matéria prima</t>
  </si>
  <si>
    <t>CJ. SENSOR</t>
  </si>
  <si>
    <t>EV1143</t>
  </si>
  <si>
    <t>23/12 - Peças reprovadas na zincagem, serão refeitas
16/12 - Em processo de usinagem.</t>
  </si>
  <si>
    <t>SUPORTE/EIXO</t>
  </si>
  <si>
    <t xml:space="preserve">EV1145
</t>
  </si>
  <si>
    <t>15/12/2025 - Início do processo de usinagem</t>
  </si>
  <si>
    <t>Fabricação peças</t>
  </si>
  <si>
    <t>EV1147</t>
  </si>
  <si>
    <t>SCA40</t>
  </si>
  <si>
    <t>Pinos das Bilancellas</t>
  </si>
  <si>
    <t>EV1151</t>
  </si>
  <si>
    <t>Proteção Motor</t>
  </si>
  <si>
    <t>EV1152</t>
  </si>
  <si>
    <t>FXA010</t>
  </si>
  <si>
    <t>Novos Itens</t>
  </si>
  <si>
    <t>EV1153</t>
  </si>
  <si>
    <t>frete aéreo</t>
  </si>
  <si>
    <t>EV1154</t>
  </si>
  <si>
    <t>PEÇAS FALTANTES</t>
  </si>
  <si>
    <t>EV1155</t>
  </si>
  <si>
    <t>EV1158</t>
  </si>
  <si>
    <t>30/12/25 - Fornecedor finalizou as peças e o time de qualidade Comau já realizou a liberação;
29/12/25 - Fornecedor com peças prontas aguardando a finalização de 1 item que irá para o tratamento, após isso estará aguardando a liberação da qualidade Comau e o retorno de quando será coletada;
9/12/25 - Fornecedor está no processo de PCP  e compra de matéria prima;</t>
  </si>
  <si>
    <t>Suporte limpa tocha</t>
  </si>
  <si>
    <t>EV1160</t>
  </si>
  <si>
    <t>23/12 - Em processo de calderaria.</t>
  </si>
  <si>
    <t>Aquisição de barra</t>
  </si>
  <si>
    <t>EV1162</t>
  </si>
  <si>
    <t>OP.260</t>
  </si>
  <si>
    <t>EV1164</t>
  </si>
  <si>
    <t>30/12/25 - Fornecedor finalizou as peças e o time de qualidade Comau já realizou a liberação;
29/12/25 - Fornecedor com a eventual finalizada aguardando a liberação da qualidade Comau e o retorno de quando será coletada;
19/12/25 - Fornecedor está no processo de PCP  e compra de matéria prima;</t>
  </si>
  <si>
    <t xml:space="preserve">Gripper </t>
  </si>
  <si>
    <t>EV1165</t>
  </si>
  <si>
    <t>Cotação Ariel</t>
  </si>
  <si>
    <t>EV1102</t>
  </si>
  <si>
    <t xml:space="preserve">13/12 - Previsão de envio para MG 29/12, entrega 03/01 </t>
  </si>
  <si>
    <t>ESTRUTURA TRACKMOTION</t>
  </si>
  <si>
    <t>RENAULT-BBB29_XDF-0089-2025</t>
  </si>
  <si>
    <t xml:space="preserve">31/12/2025 - ENVIO PARCIAL SOMENTE DAS PLACAS PARA PISO
22/12/2025 - Processo de caldeiraria em andamento.
11/12/2025 - Tubos da estrutura em fase de caldeiraria, usinagem das chapas em andamento.
02/12/2025 - Preparação da matéria prima </t>
  </si>
  <si>
    <t>Telas Respot</t>
  </si>
  <si>
    <t>EV1189</t>
  </si>
  <si>
    <r>
      <rPr>
        <rFont val="Calibri"/>
        <color theme="1"/>
        <sz val="12.0"/>
      </rPr>
      <t xml:space="preserve">29/12- Obs; </t>
    </r>
    <r>
      <rPr>
        <rFont val="Calibri"/>
        <b/>
        <color theme="1"/>
        <sz val="12.0"/>
      </rPr>
      <t>Excluso</t>
    </r>
    <r>
      <rPr>
        <rFont val="Calibri"/>
        <color theme="1"/>
        <sz val="12.0"/>
      </rPr>
      <t>: policarbonato, colunas</t>
    </r>
  </si>
  <si>
    <t>GAIOLA</t>
  </si>
  <si>
    <t>GM-A86-Tracker MCM MY26-0013-2024</t>
  </si>
  <si>
    <t>CJ. ADICIONAL PARA ESCADA DE ACESSO</t>
  </si>
  <si>
    <t>GM-A98_GVT CARBON CLOSURES-0105-2024</t>
  </si>
  <si>
    <t>09/12/25 - Fornecedor informou que o trabalho será realizada em um conjunto adicional de escada existente dentro do site;</t>
  </si>
  <si>
    <t>GM-GM-A86-POC-ROCKER-000​2-2025</t>
  </si>
  <si>
    <t xml:space="preserve">Rev01.: Acrescentado o desenho la868139s.f01.0010 para construção. </t>
  </si>
  <si>
    <t>DISPOSITIVO DE GEO BP010</t>
  </si>
  <si>
    <t>GM-GM-A86-POC-ROCKER-0004-2025</t>
  </si>
  <si>
    <t>06/01/26 - Fornecedor em processo de montagem aguardando retorno da eng. Comau sobre as alterações que serão refeitos;
22/12/25 - Fornecedor em processo de montagem, ainda falta um grampo a cargo Comau;
12/12/25 - Devido aos atrasos alguns itens estão sendo produzidos pela Metromec- para entrega dia 15/12.
08/12/25 - Fornecedor em processo de repasse de rosca, furo e tipagem, estrutura pintada e peças oxidadas, e processo de montagem das placas na estrutura;
27/11/25 - Fornecedor em processo de usinagem, estrutura sendo usinada previsão de ir para pintura até amanhã no final do dia;
18/11/25 - Fornecedor em processo de usinagem interna e pulverizando peças para terceiros;
06/11/25 - Fornecedor com matéria prima chegando hoje final da tarde e amanhã, fornecedor irá trabalhar em regime de hora extra durante a semana (segunda a quinta) e aos sábados.</t>
  </si>
  <si>
    <t>Rocker Inner</t>
  </si>
  <si>
    <t>GM-GM-A86-POC-ROCKER-000​5-2025</t>
  </si>
  <si>
    <t>04/12/25 - Fornecedor acionou o time de qualidade Comau para realizar a liberação;</t>
  </si>
  <si>
    <t>CV490</t>
  </si>
  <si>
    <t>RENAULT-BBB29_XDF-0003-2025</t>
  </si>
  <si>
    <t>06/11/25 - Fornecedor processo de chegada de matéria prima;
16/10 - Liberado desenho 2D;
26/09/25 - Forncedor aguardando desenhos para dar inicio ao processo de compra de matéria prima;
04/07 - 3D PARA ORÇAMENTO</t>
  </si>
  <si>
    <t>CV800</t>
  </si>
  <si>
    <t>DISP GRAFAGEM</t>
  </si>
  <si>
    <t>RENAULT-BBB29_XDF-0004-2025</t>
  </si>
  <si>
    <t>27/11/25 - Fornecedor com a transmissão pronta, carregamento agendado para amanhã;
06/11/25 - Fornecedor em processo de caldeiraria;
04/07 - 3D PARA ORÇAMENTO</t>
  </si>
  <si>
    <t>PBD200</t>
  </si>
  <si>
    <t>RENAULT-BBB29_XDF-0008-2025</t>
  </si>
  <si>
    <t>18/11/25 - Ficou acordado o envio da transmissão para ser montado e medido no manufacturing, ainda faltando comerciais Comau; 
14/11 - REV 01 - MODIFICAÇÃO CONFORME APRESENTAÇÃO KIT+MOD 
03/11/25 - Fornecedor aguandando itens comerciais para finalizar a montagem do dispositivo;
15/10/25 - Fornecedor em processo de usinagem e caldeiraria;
30/09 - Liberado desenho 2D
04/07 - 3D PARA ORÇAMENTO</t>
  </si>
  <si>
    <t>PBG200</t>
  </si>
  <si>
    <t>RENAULT-BBB29_XDF-0010-2025</t>
  </si>
  <si>
    <t>18/11/25 - Ficou acordado o envio da transmissão para ser montado e medido no manufacturing, ainda faltando comerciais Comau; 
03/11/25 - Fornecedor aguandando itens comerciais para finalizar a montagem do dispositivo;
15/10/25 - Fornecedor em processo de usinagem e caldeiraria, processo de pintura de peças;
14/10 - MODIFICAÇÃO CONFORME APRESENTAÇÃO . PPT "KIT_MOD_E536011000_M01"(PROTEÇÃO DE SENSOR
25/09 - LIBERADO DESENHO 2D
04/07 - 3D PARA ORÇAMENTO</t>
  </si>
  <si>
    <t>PLCD200</t>
  </si>
  <si>
    <t>RENAULT-BBB29_XDF-0012-2025</t>
  </si>
  <si>
    <t>18/11/25 - Ficou acordado o envio da transmissão para ser montado e medido no manufacturing, ainda faltando comerciais Comau; 
03/11/25 - Fornecedor aguandando itens comerciais para finalizar a montagem do dispositivo;
15/10/25 - Fornecedor em processo de usinagem e caldeiraria;
04/07 - 3D PARA ORÇAMENTO</t>
  </si>
  <si>
    <t>PLC490</t>
  </si>
  <si>
    <t>RENAULT-BBB29_XDF-0014-2025</t>
  </si>
  <si>
    <t>18/11/25 - Ficou acordado o envio da transmissão para ser montado e medido no manufacturing, ainda faltando comerciais Comau; 
03/11/25 - Fornecedor aguandando itens comerciais para finalizar a montagem do dispositivo;
15/10/25 - Fornecedor em processo de usinagem e caldeiraria, processo de pintura de peças;
22/10 - REV: Modificação conforme apresentação .ppt“KIT_MOD_E536013000_M01”
 22/09 - LIBERADO DESENHO 2D
10/07 - 3D PARA COTAÇÃO</t>
  </si>
  <si>
    <t>FM45/BM30</t>
  </si>
  <si>
    <t>MESA TRANSLAÇÃO</t>
  </si>
  <si>
    <t>RENAULT-BBB29_XDF-0017-2025</t>
  </si>
  <si>
    <t>02/12/- Liberado 2D
18/11/25 - Ficou acordado o envio da transmissão para ser montado e medido no manufacturing, ainda faltando comerciais Comau; 
03/11/25 - Fornecedor aguandando itens comerciais para finalizar a montagem do dispositivo;
15/10/25 - Fornecedor em processo de usinagem e caldeiraria;
11/09 - Liberado desenho 2D
10/07 - 3D PARA COTAÇÃO</t>
  </si>
  <si>
    <t>RENAULT-BBB29_XDF-0019-2025</t>
  </si>
  <si>
    <t xml:space="preserve">26/11 - Será feito Buy-off nesta data, entrega prevista até 28/11.
18/11 - Enviado e-mail com status, alerta sobre os itens que ainda estão em processo de usinagem e falta de organização e separação de material.
11/11 - Enviado e-mail com status, alerta referente aos itens que ainda iriam chegar para calderaria e usinagem
07/11 - Enviado e-mail com status, planejamento realizado e todos os itens foram terceirizados
17/10 - Realizado uma reunião de alinhamento de estratégia para concluir o trabalho no prazo de entrega acordado, PCP está pronto e definido os fornecedores.
17/10 - MODIFICAÇÃO CONFORME APRESENTAÇÃO PPT "KIT_MOD_LOAD_A02_E54350_BM30_CONVEYOUR_REV_B"
15/09 - Liberado 2D
10/07 - 3D PARA COTAÇÃO
</t>
  </si>
  <si>
    <t>BMG-D039</t>
  </si>
  <si>
    <t>DISP PREP</t>
  </si>
  <si>
    <t>RENAULT-BBB29_XDF-0020-2025</t>
  </si>
  <si>
    <t>06/11/25 - Fornecedor em processo de pintura e usinagem;
14/10 - LIBERADO DESENHO 2D;
14/07 - 3D PARA ORÇAMENTO;</t>
  </si>
  <si>
    <t>B08-BM30</t>
  </si>
  <si>
    <t>RENAULT-BBB29_XDF-0022-2025</t>
  </si>
  <si>
    <t>21/11/25 - Ficou acordado o envio da transmissão para ser montado e medido no manufacturing, ainda faltando comerciais Comau; 03/11/25 - Fornecedor em processo de pintura, peças em usinagem e peças prontas para montagem;
07/10 - LIBERADO DESENHO 2D     14/07 - 3D PARA ORÇAMENTO</t>
  </si>
  <si>
    <t>RENAULT-BBB29_XDF-0025-2025</t>
  </si>
  <si>
    <t>15/12/25 - Fornecedor solicitou ao time da qualidade Comau para realizar a liberação das esteiras;
09/12/25 - Fornecedor em processo de montagem dos transportadores;
01/08/2025 - REV01. “BB29-RDB-XDF-BR-1209-FORNECIMENTO 2TRANSPORTADORES A PALLET</t>
  </si>
  <si>
    <t>TUNKERS DO BRASIL</t>
  </si>
  <si>
    <t>73452 / 73453</t>
  </si>
  <si>
    <t>AIG015</t>
  </si>
  <si>
    <t>RENAULT-BBB29_XDF-0027-2025</t>
  </si>
  <si>
    <t>13/11/25 - Fornecedor acionou o time de qualidade Comau para realizar a liberação;
06/11/25 - Fornecedor em processo de finalização de PU e pintura das peças e guarda corpo;
28/10/25 - Fornecedor em processo de usinagem e tratamento de peças, início do processo de pintura;
15/10/25 - Fornecedor em processo de usinagem e caldeiraria;
26/09/25 - Fornecedor em processo de compra e chegada da matéria prima;
17/09/25 - Transmissão RENAULT-BBB29_XDF-0027-2025 foi unificada com a transmissão RENAULT-BBB29_XDF-0026-2025;
16/09 - Arquivos 2D liberados nesta data
25/07/2025 - Arquivos 3D para cotação</t>
  </si>
  <si>
    <t>2705 / 2706</t>
  </si>
  <si>
    <t>CONJ. UNIDADES</t>
  </si>
  <si>
    <t>RENAULT-BBB29_XDF-0038-2025</t>
  </si>
  <si>
    <t>22/10/25 - Fornecedor acionou o time de qualidade Comau para realizar a liberação da transmissão;
13/10/25 - Fornecedor em processo final de usinagem e tratamento das peças, porém existem alguns pilotos para serem finalizados e passar por tratamento;
01/10/25 - Fornecedor em processo de usinagem;
29/07/2025 - Arquivos 3D para cotação"</t>
  </si>
  <si>
    <t>RENAULT-BBB29_XDF-0040-2025</t>
  </si>
  <si>
    <t>SM-PA012-SM-2025-038-R00</t>
  </si>
  <si>
    <t>EV1078</t>
  </si>
  <si>
    <t>23/12 - Em processo de acabamento, falta pintura.
16/12 - Estrutura de reforma em processo de jateamento, restante das peças em processo de usinagem em terceiro.
02/12 - Incluso: Retrabalho na estrutura 00101N2525</t>
  </si>
  <si>
    <t>RENAULT-BBB29_XDF-0048-2025</t>
  </si>
  <si>
    <t>09/12 - Em processo de acabamento e tratamento superficial.
15/10 - LIBERADO 2D
13/09 - 3D PARA ORÇAMENTO</t>
  </si>
  <si>
    <t>RENAULT-BBB29_XDF-0049-2025</t>
  </si>
  <si>
    <t>09/12 - Finalizando usinagem e em processo de acabamento e tratamento superficial.
14/10 - LIBERADO 2D    
13/09 - 3D PARA ORÇAMENTO</t>
  </si>
  <si>
    <t>DISP. GEO UNDERBODY</t>
  </si>
  <si>
    <t>RENAULT-BBB29_XDF-0051-2025</t>
  </si>
  <si>
    <t>12/11/25 - Fornecedor acionou o time de qualidade Comau para realizar a liberação do dispositivo;
10/11/25 - Fornecedor em processo de pintura e peças em tratamento de oxidação;
03/11/25 - Fornecedor em processo de pintura das e tratamento das peças;
29/10/25 - Fornecedor em processo de usinagem, processo de pintura e tratamento de peças;
20/10/25 - Fornecedor em processo de usinagem e caldeiraria;
06/10 - LIBERADO DESENHO 2D  13/09 - 3D PARA ORÇAMENTO</t>
  </si>
  <si>
    <t>PLC200</t>
  </si>
  <si>
    <t>DISP. GEO PREPARACAO</t>
  </si>
  <si>
    <t>RENAULT-BBB29_XDF-0053-2025</t>
  </si>
  <si>
    <t>12/11/25 - Fornecedor acionou o time de qualidade Comau para realizar a liberação do dispositivo;
10/11/25 - Fornecedor em processo de pintura e peças em tratamento de oxidação;
03/11/25 - Fornecedor em processo de pintura das e tratamento das peças;
29/10/25 - Fornecedor em processo de usinagem, processo de pintura e tratamento de peças;
20/10/25 - Fornecedor em processo de usinagem e caldeiraria;
09/10 - LIBERADO DESENHO 2D   13/09 - 3D PARA ORÇAMENTO</t>
  </si>
  <si>
    <t>SUPORTE FOTOCELULA</t>
  </si>
  <si>
    <t>RENAULT-BBB29_XDF-0104-2025</t>
  </si>
  <si>
    <t>FM20</t>
  </si>
  <si>
    <t>CONJ. DISP. GEO ASSOALHO</t>
  </si>
  <si>
    <t>RENAULT-BBB29_XDF-0056-2025</t>
  </si>
  <si>
    <t>12/11/25 - Fornecedor acionou o time de qualidade Comau para realizar a liberação do dispositivo;
10/11/25 - Fornecedor em processo de pintura e peças em tratamento de oxidação;
03/11/25 - Fornecedor em processo de pintura das e tratamento das peças;
29/10/25 - Fornecedor em processo de usinagem, processo de pintura e tratamento de peças;
20/10/25 - Fornecedor em processo de usinagem e caldeiraria;</t>
  </si>
  <si>
    <t>PALLET TRANSPORTADOR</t>
  </si>
  <si>
    <t>RENAULT-BBB29_XDF-0058-2025</t>
  </si>
  <si>
    <t>03/12/25 - Fornecedor em processo de separação de peças e tratamento dos pilotos, usinagem dos PU's;
10/11/25 - Fornecedor em processo de oxidação das peças;
03/11/25 - Fornecedor em processo de chegada de matéria prima e usinagem de peças;
20/10 - LIBERADO 2D 
16/09 - Arquivos 3D para Cotação</t>
  </si>
  <si>
    <t>RENAULT-BBB29_XDF-0059-2025</t>
  </si>
  <si>
    <t>03/12/25 - Fornecedor em processo de separação de peças e tratamento dos pilotos;
10/11/25 - Fornecedor em processo de oxidação das peças;
03/11/25 - Fornecedor em processo de chegada de matéria prima e usinagem de peças;
20/10 - LIBERADO 2D 
16/09 - Arquivos 3D para Cotação</t>
  </si>
  <si>
    <t>MANIPULADOR
LONGERONET</t>
  </si>
  <si>
    <t>RENAULT-BBB29_XDF-0061-2025</t>
  </si>
  <si>
    <t>RENAULT-BBB29_XDF-0062-2025</t>
  </si>
  <si>
    <t>MANIPULADOR CAIXA DE RODA</t>
  </si>
  <si>
    <t>RENAULT-BBB29_XDF-0063-2025</t>
  </si>
  <si>
    <t>FM60</t>
  </si>
  <si>
    <t>MANIPULADOR CAIXA DE
RODA L3H2_L2H2-FM60</t>
  </si>
  <si>
    <t>RENAULT-BBB29_XDF-0064-2025</t>
  </si>
  <si>
    <t>CONJ. UNIDADES DISPOSITIVO</t>
  </si>
  <si>
    <t>RENAULT-BBB29_XDF-0075-2025</t>
  </si>
  <si>
    <t>02/12-Rev01 Cancelado a revisão.
 01/12- Rev01 Modificação conforme apresentação KIT_MOD_FM50_RESPOT_E536467900_C14/11 - Enviado para MG nesta data
03/11 - Será enviado dia 15/11
23/09 - Liberado desenho 2D</t>
  </si>
  <si>
    <t>CONJ. SUPORTES PARA COMPONENTES ELETRICO</t>
  </si>
  <si>
    <t>RENAULT-BBB29_XDF-0078-2025</t>
  </si>
  <si>
    <t>10/12/25 - Fornecedor solicitou ao time de qualidade Comau a liberação;
04/12/25 - Fornecedor em processo de caldeiraria;</t>
  </si>
  <si>
    <t>CV900</t>
  </si>
  <si>
    <t>DISPOSITIVO DOBRADIÇA</t>
  </si>
  <si>
    <t>RENAULT-BBB29_XDF-0080-2025</t>
  </si>
  <si>
    <t>15/12/2025 - Finalizando usinagem, pinos estão no tratamento de titânio, previsto de chegar até 19/12/2025
27/11/2025 - Estrutura em fase de pintura, demais itens em usinagem e tratamento térmico.
19/11/2025 - Usinagem em andamento. Pinos serão enviados para tratamento de  nitreto de titânio dia 24/11/2025.
31/10/2025 - Caldeiraria finalizada, restante dos materiais previsto para chegar dia 04/11/25
20/10 - LIBERADO 2D 30/09 - LIBERADO DESENHO 3D</t>
  </si>
  <si>
    <t>USIP</t>
  </si>
  <si>
    <t>ESTRUTURA FOSSO</t>
  </si>
  <si>
    <t>RENAULT-BBB29_XDF-0084-2025</t>
  </si>
  <si>
    <t>01/12/25 - Fornecedor em processo de pintura, o mesmo entrou em contato com o time de qualidade Comau para realizar a liberação na quarta feira dia 03/12/25;
01/10 - LIBERADO DESENHO 2D</t>
  </si>
  <si>
    <t>Base do robô da BM110</t>
  </si>
  <si>
    <t>RENAULT-BBB29_XDF-0085-2025</t>
  </si>
  <si>
    <t>04/12/2025 - Entregue hoje no almoxarifado Comau.
02/12/2025 - Processo de usinagem finalizado. Será enviado para pintura.
25/11/2025 - Processo de caldeiraria em andamento.
18/11/2025 - Processo de compra de matéria prima em andamento.</t>
  </si>
  <si>
    <t>Docking Gripper</t>
  </si>
  <si>
    <t>RENAULT-BBB29_XDF-0086-2025</t>
  </si>
  <si>
    <t>17/12/25 - Fornecedor acionou o time de qualidade Comau para realizar a liberação do dispositivo;
14/11/25 - Fornecedor em processo de PCP;</t>
  </si>
  <si>
    <t>BASE DE ROLO</t>
  </si>
  <si>
    <t>RENAULT-BBB29_XDF-0087-2025</t>
  </si>
  <si>
    <t>16/12 - Peças estão em tratamento térmico serão coletadas amanhã, alguns itens liberados e falta finalizar usinagem e acabamento.
13/12 - Entrega parcial realizada dia 12/12, restante dos itens em processo de usinagem, acabamento, inspeção e oxidação, previsão de entrega final 17/12.
29/11/2025 - Usinagem e pintura em andamento. Será antecipado as peças maiores.
27/11/2025 - Finalizando caldeiraria. Usinagem em andamento.
cio 432</t>
  </si>
  <si>
    <t>RENAULT-BBB29_XDF-0090-2025</t>
  </si>
  <si>
    <t>27/11 - Será enviado para MG dia 05/12, previsão de entrega 10/12.</t>
  </si>
  <si>
    <t>DISP.GRIPPER</t>
  </si>
  <si>
    <t>RENAULT-BBB29_XDF-0093-2025</t>
  </si>
  <si>
    <t>22/12/25 - Peças serão recolhidas hoje no fornecedor;
08/12/25 - Fornecedor em processo de usinagem das peças e estrutura já caldeirada;
27/11/25 - Fornecedor com os tubos esperando o corte para serem calderados;
18/11/25 - Fornecedor esta em processo de PCP e aguardando cehegada da matéria prima;</t>
  </si>
  <si>
    <t>RENAULT-BBB29_XDF-0094-2025</t>
  </si>
  <si>
    <t>22/12/25 - Peças serão recolhidas hoje no fornecedor;
08/12/25 - Fornecedor em processo de separação de materia prima pra  usinagem e estrutura iniciou caldeiraria;
01/12- Rev02
Modificação conforme apresentação em .ppt:
KIT-002_E536474000_BM030_DOCK_GRIPPER_TRAV_SUP_STEP 2_B0024/11- Modificação conforme apresentação em .ppt: MOD-001-E536474000-
DOCKING_GRIPPER_TRAV_SUP-STEP218/11/25 - Fornecedor esta em processo de PCP e aguardando chegada da matéria prima;</t>
  </si>
  <si>
    <t>CONJ. SUPORTES</t>
  </si>
  <si>
    <t>RENAULT-BBB29_XDF-0098-2025</t>
  </si>
  <si>
    <t>10/12/25 - Fornecedor solicitou ao time de qualidade Comau a liberação;
04/12/25 - Fornecedor em processo de caldeiraria e inicio de pintura;</t>
  </si>
  <si>
    <t>FM/BM</t>
  </si>
  <si>
    <t>SUPORTE ANTENA RFID</t>
  </si>
  <si>
    <t>RENAULT-BBB29_XDF-0101-2025</t>
  </si>
  <si>
    <t>11/12/2025 - Será entregue antecipado dia 12/12/2025</t>
  </si>
  <si>
    <t>BM28</t>
  </si>
  <si>
    <t>MESA APLICAÇÃO</t>
  </si>
  <si>
    <t>RENAULT-BBB29_XDF-0102-2025</t>
  </si>
  <si>
    <t>08/12/2025 - Entrega antecipada da transmissão.
02/12/2025 - Processo de usinagem em andamento, pintura da estrutura finalizada.
17/11/2025 - Caldeiraria e usinagem em andamento.
091</t>
  </si>
  <si>
    <t>EV1149</t>
  </si>
  <si>
    <t>23/12 - Em processo de usinagem</t>
  </si>
  <si>
    <t>Mesa rolo</t>
  </si>
  <si>
    <t>ESTICADOR DE CORRENTE</t>
  </si>
  <si>
    <t>RENAULT-BBB29_XDF-0112-2025</t>
  </si>
  <si>
    <t>16/12 - Enviado nesta data.
06/12- Rev01 Modificação conforme apresentação em .ppt: KIT-
001_MOD_ESTICADOR DE CORREIA03/12- Liberado 2D.</t>
  </si>
  <si>
    <t>CONJUNTO DE PEÇAS</t>
  </si>
  <si>
    <t>STL-BA16_SUSP. F1H-F2U-0019-2024</t>
  </si>
  <si>
    <t>AUC020</t>
  </si>
  <si>
    <t>STL-BB13-JOINING-000​9-2024</t>
  </si>
  <si>
    <t>STL-BB13-JOINING-0010-2024</t>
  </si>
  <si>
    <t>31/11/2025</t>
  </si>
  <si>
    <t>STL-BB13-UNDERBODY-006​6-2024</t>
  </si>
  <si>
    <t>12/11 - Enviado para MG nesta data
03/11 - Será enviado dia 14/11
14/10 - QUANTIDADES MODIFICADAS TRATA-SE DE MO0D ELEVADORES(AUA005/SCA005)</t>
  </si>
  <si>
    <t>CONJ.ADIC. PARA SKID</t>
  </si>
  <si>
    <t>STL-BB13-UNDERBODY-0068-2024</t>
  </si>
  <si>
    <t>AUA_010_T01</t>
  </si>
  <si>
    <t>STL-BB13-UNDERBODY-0071-2024</t>
  </si>
  <si>
    <t>06/11 - Enviado nesta data</t>
  </si>
  <si>
    <t>AUA010</t>
  </si>
  <si>
    <t>PAINEL</t>
  </si>
  <si>
    <t>STL-BB13-UNDERBODY-0074-2024</t>
  </si>
  <si>
    <t>AUA 010</t>
  </si>
  <si>
    <t>CERCA DE FECHAMENTO</t>
  </si>
  <si>
    <t>STL-BB13-UNDERBODY-0075-2024</t>
  </si>
  <si>
    <t>AUA010T02</t>
  </si>
  <si>
    <t>STL-BB13-UNDERBODY-0080-2024</t>
  </si>
  <si>
    <t>17/11 - Enviado para MG 14/11</t>
  </si>
  <si>
    <t>KIT F1H</t>
  </si>
  <si>
    <t>CONJ. SUPORTES CONTROLS</t>
  </si>
  <si>
    <t>STL-BB13-UNDERBODY-0083-2024</t>
  </si>
  <si>
    <t>SUP.  ELETROCALHA</t>
  </si>
  <si>
    <t>STL-BB13-UNDERBODY-0085-2024</t>
  </si>
  <si>
    <t>03/12/2025 - Será entregue hoje.
29/11/2025 - Em processo de chanfro e abertura de rosca</t>
  </si>
  <si>
    <t>OP. 10-90-100</t>
  </si>
  <si>
    <t>CONJUNTO CERCA PERIMETRAL</t>
  </si>
  <si>
    <t>STL-BB13-UNDERBODY-0086-2024</t>
  </si>
  <si>
    <t>13/12 - Enviado para MG nesta data</t>
  </si>
  <si>
    <t>AUA 40-50 SCA 020</t>
  </si>
  <si>
    <t>PLACA DE PISO</t>
  </si>
  <si>
    <t>STL-BB13-UNDERBODY-0088-2024</t>
  </si>
  <si>
    <t>16/12 - Em processo de corte a laser.</t>
  </si>
  <si>
    <t>EQUIP. EXAUST. SOLDA</t>
  </si>
  <si>
    <t>STL-BB13-UPPERBODY-0004-2024</t>
  </si>
  <si>
    <t xml:space="preserve">13/10 - Fernando informou via e-mail que o projetista da Nederman irá fazer uma visita dia 14/10 para esclarecimentos técnicos e está trabalhando para entregar o projeto até o final do mês de novembro.
23/09/2025 - Cronograma recebido.
14/08/2025 - Rev01 Modificação conforme protocolo BB13 ST BR ML 11 21 - aquisição equipamento exaustão cabine de solda laser upperbody sca120_rev02
</t>
  </si>
  <si>
    <t>NEDERMAN</t>
  </si>
  <si>
    <t>NF 19867</t>
  </si>
  <si>
    <t>SCA200</t>
  </si>
  <si>
    <t>STL-BB13-UPPERBODY-0037-2024</t>
  </si>
  <si>
    <t>30/10/25 - Fornecedor aguardando retorno do Sr. Filipe sobre a aprovação para realizar o mapeamento de cargas;
24/10/25 - Fornecedor informou que ainda está aguardando a aprovação do projeto;
30/09/25 - Fornecedor em processo de elaboração do projeto;
28/07/2025 - Rev01- Atualizado protocolo técnico: “BB13 ST BR ML 11 28 - F1H-F2U_Estrutura aérea para talhas-rev2”</t>
  </si>
  <si>
    <t>SCA040R06, SCA60R3 e SCA60R04</t>
  </si>
  <si>
    <t>STL-BB13-UPPERBODY-0048-2024</t>
  </si>
  <si>
    <t>CONJ. SUP. KBK'S</t>
  </si>
  <si>
    <t>STL-BB14-BODY SIDE-0001-2024</t>
  </si>
  <si>
    <t>10/04 - REV Modificação conforme KIT_MOD_001_SFZ_010_T01-B00-F1H.pptx</t>
  </si>
  <si>
    <t>CARRINHO EXTRAÇÃO</t>
  </si>
  <si>
    <t>STL-BB14-BODY SIDE-0097-2024</t>
  </si>
  <si>
    <t>29/10 - Montagem e solda da estrutura finalizada, inciando processo de usinagem. 
06/10 - MUDANÇA DE DESENHO</t>
  </si>
  <si>
    <t>VIBAZ</t>
  </si>
  <si>
    <t>STL-BB14-BODY SIDE-0100-2024</t>
  </si>
  <si>
    <t>PORTA STANDARD</t>
  </si>
  <si>
    <t>STL-BB14-BODY SIDE-0101-2024</t>
  </si>
  <si>
    <t>07/11 - Enviado nesta data
03/11 - Será enviado dia 06/11</t>
  </si>
  <si>
    <t>TRILHO PARA PORTÃO</t>
  </si>
  <si>
    <t>STL-BB14-BODY SIDE-0102-2024</t>
  </si>
  <si>
    <t>PAINEL DE CERCA</t>
  </si>
  <si>
    <t>STL-BB14-BODY SIDE-0103-2024</t>
  </si>
  <si>
    <t>OP. 10, 20, 30, 40, 50 e 60 Bodysides inner EX</t>
  </si>
  <si>
    <t>CJ. DE PLACAS P/ PISO</t>
  </si>
  <si>
    <t>STL-BB14-BODY SIDE-0​104-2024</t>
  </si>
  <si>
    <t>10/11/2025 - Está faltando pintar a face da última plataforma, previsto para entregar hoje no fim da tarde.
04/11/2025 - Preparação da matéria prima.</t>
  </si>
  <si>
    <t>CONJUNTO PARA CERCA PERIMETRAL</t>
  </si>
  <si>
    <t>STL-BB14-BODY SIDE-0106-2024</t>
  </si>
  <si>
    <t>CABINE DE SOLDA</t>
  </si>
  <si>
    <t>PROLONGADOR</t>
  </si>
  <si>
    <t>STL-BB14-BODY SIDE-0114-2024</t>
  </si>
  <si>
    <t>BODY SIDE OP.10</t>
  </si>
  <si>
    <t>STL-BB14-BODY SIDE-0115-2024</t>
  </si>
  <si>
    <t>TAIL LAMP - SFZ010T01-T02</t>
  </si>
  <si>
    <t>CONJ. ADICIONAL</t>
  </si>
  <si>
    <t>STL-BB14-TAIL LAMP-000​5-2024</t>
  </si>
  <si>
    <t>EQUIP SOLDA</t>
  </si>
  <si>
    <t>STL-BB26-AUMENTO-PROD-281-0050-2025</t>
  </si>
  <si>
    <t>REFAL INDUSTRIA</t>
  </si>
  <si>
    <t>PA012_TDM_061_R00</t>
  </si>
  <si>
    <t>STL-CABA19-RET DIESEL FAM-B-0056-2025</t>
  </si>
  <si>
    <t>COOPERFER</t>
  </si>
  <si>
    <t>STL-CABA19-RET DIESEL FAM-B-0111-2025</t>
  </si>
  <si>
    <t>24/11/25 - Fornecedor acionou o time da qualidade Comau para realizar a liberação do dispositivo; 
18/11/25 - Fornecedor em inicio do processo de montagem;
11/11/25 - Fornecedor em processo de usinagem e oxidação das peças, previsão de inicio de montagem na proxima semana; 
04/11/25 - Fornecedor em processo de usinagem, houve perda de peças devido a alteração de peças conforme troca de email do fornecedor com o Sr. Helio;
27/10/25 - Fornecedor em processo de usinagem das peças, fornecedor pulverizou bastante peças em terceiros para poder usinar;
09/10/25 - Fornecedor com a matéria prima chegando , iniciando o processo de usinagem;</t>
  </si>
  <si>
    <t>DISP. DE CARREGAMENTO</t>
  </si>
  <si>
    <t>STL-PSA-BB21-JJ-PCK01-009​2-2024</t>
  </si>
  <si>
    <t>03/11 - Será enviado dia 22/11</t>
  </si>
  <si>
    <t>OP15</t>
  </si>
  <si>
    <t>STL-PSA-BB21-JJ-PCK01-009​3-2024</t>
  </si>
  <si>
    <t>28/11/2025 - Entrega concluída.
17/11/2025 - Processo de usinagem e pintura em andamento.
11/11/2025 - Telaio aguardando usinagem, demais itens em processo de usinagem.
87</t>
  </si>
  <si>
    <t>GRIPPER UNITAV ST022</t>
  </si>
  <si>
    <t>STL-PSA-BB21-JJ-PCK01-0094-2024</t>
  </si>
  <si>
    <t>OP05</t>
  </si>
  <si>
    <t>STL-PSA-BB21-JJ-PCK01-0095-2024</t>
  </si>
  <si>
    <t>27/11 - Será enviado para MG dia 08/12</t>
  </si>
  <si>
    <t>OP22</t>
  </si>
  <si>
    <t>STL-PSA-BB21-JJ-PCK01-009​9-2024</t>
  </si>
  <si>
    <t xml:space="preserve">10/12/2025 - Será entregue hoje a tarde.
02/12/2025 - Usinagem em andamento.
19/11/2025 - materia prima já em compras.
94
</t>
  </si>
  <si>
    <t>STL-PSA-BB21-JJ-PCK01-0100-2024</t>
  </si>
  <si>
    <t>10/11/2025 - Finalizando processo de pintura, previsto para entregar amanhã 11/10/2025.</t>
  </si>
  <si>
    <t>OP045</t>
  </si>
  <si>
    <t xml:space="preserve">CONJUNTO ADICIONAL </t>
  </si>
  <si>
    <t>STL-PSA-BB21-JJ-PCK01-0107-2024</t>
  </si>
  <si>
    <t>10/12 - Enviado para MG nesta data</t>
  </si>
  <si>
    <t>STL-PSA-BB21-JJ-PCK01-0108-2024</t>
  </si>
  <si>
    <t>06/16/2025</t>
  </si>
  <si>
    <t>16/12 - Em processo de corte a laser e iniciará processo de caldeiraria no final do dia.</t>
  </si>
  <si>
    <t>Ouvrant\OP050</t>
  </si>
  <si>
    <t>STL-PSA-BB21-JJ-PCK01-0110-2024</t>
  </si>
  <si>
    <t>CAPOT 080</t>
  </si>
  <si>
    <t>DISP. TESTE</t>
  </si>
  <si>
    <t>STL-PSA-BB21-JJ-PCK02-0083-2024</t>
  </si>
  <si>
    <t>EQ APLI SOLDA</t>
  </si>
  <si>
    <t>STL-PSA-BB21-JJ-PCK05-0001-2024</t>
  </si>
  <si>
    <t>17/11/25 - Buyoff das máquinas de solda, aguardando ajustes para poder realizaros testes de solda. Fornecedor também informou que será realizado os ajustes finais em campo e isso pode levar um pouco mais de tempo devido a não realizar 100% dos testes e ajustes das maquinas do que o acordado;
30/10/25 - Acompanhamento dos dispositivos junto com a engenharia para verificação do mesmo;
18/09/25 - Fornecedor com uma das maquinas prontas aguardando o envio de peças para realizar os testes, a outra esta em parte de montagem;
 Alinhado com a eng Comau, data 06/08</t>
  </si>
  <si>
    <t>SBI SOLUCOES</t>
  </si>
  <si>
    <t>CONJ. GRADES E
COMPONENTES PARA CERCA</t>
  </si>
  <si>
    <t>STL-PSA-BB21-JJ-PCK05-0069-2024</t>
  </si>
  <si>
    <t>22/12/2025 - Cortes e ajustes nas chapas de policarbonato
11/12/2025 - Pintura finalizada aguardando chapa de acrílico chegar dia 15/12/2025.
02/12/2025 - Caldeiraria em andamento, chapa de policarbonato chegará até segunda feira 08/12/2025.</t>
  </si>
  <si>
    <t>STL-PSA-BB21-JJ-PCK06-0016-2024</t>
  </si>
  <si>
    <t>19/05 - No syncplicity , IGS para medição
27/02 - "3D final para orçamento" 
09/04 - liberados desenhos 2D</t>
  </si>
  <si>
    <t>STL-PSA-BB21-JJ-PCK06-0043-2024</t>
  </si>
  <si>
    <t>STL-PSA-BB21-JJ-PCK06-0078-2024</t>
  </si>
  <si>
    <t>27/11 - Será enviado para MG dia 05/12</t>
  </si>
  <si>
    <t>STL-PSA-BB22-JJ-PCK02-0010-2024</t>
  </si>
  <si>
    <t>04/11/2025 - Foi criado um no pedido de compras apenas para pagamento do adicional referente a está transmissão;</t>
  </si>
  <si>
    <t>CPT080</t>
  </si>
  <si>
    <t>DISP TESTE SOLDA</t>
  </si>
  <si>
    <t>STL-PSA-BB22-JJ-PCK02-0083-2024</t>
  </si>
  <si>
    <t>18/08/2025 - Rev01 Modificação conforme apresentação KIT-001-G246109000_CPT_OP80_M01</t>
  </si>
  <si>
    <t>OP80</t>
  </si>
  <si>
    <t>STL-PSA-BB22-JJ-PCK02-0085-2024</t>
  </si>
  <si>
    <t>18/08/2025 - Rev01 Modificação conforme apresentação KIT-001-G246110000_VLT_OP80_M01</t>
  </si>
  <si>
    <t>AR050</t>
  </si>
  <si>
    <t>STL-PSA-BB22-JJ-PCK02-0087-2024</t>
  </si>
  <si>
    <t>18/08/2025 - Rev01 Modificação conforme apresentação KIT-001-G246091000_PAR_OP50_M01</t>
  </si>
  <si>
    <t>PORTA AV</t>
  </si>
  <si>
    <t>BANCO VERIFICAÇÃO</t>
  </si>
  <si>
    <t>STL-PSA-BB22-JJ-PCK02-0088-2024</t>
  </si>
  <si>
    <t>18/08 - Modificação conforme apresentação KIT-001-G246070000_PAV_OP50_M01</t>
  </si>
  <si>
    <t>STL-PSA-BB22-JJ-PCK02-0097-2024</t>
  </si>
  <si>
    <t xml:space="preserve">19/11/2025 - entregue na Comau hoje as 8:55.
07/11/2025 - Aguardando a liberação da verba para alterar o pedido para finalizar a pintura.
05/11/2025 - Caldeiraria sendo finalizada.
28/10/2025 - Preparação da matéria prima em andamento.
</t>
  </si>
  <si>
    <t>OP.20</t>
  </si>
  <si>
    <t>BRACKET PARA PEDESTAL</t>
  </si>
  <si>
    <t>STL-PSA-BB22-JJ-PCK02-011​5-2024</t>
  </si>
  <si>
    <t>03/12/2025 - Pintura finalizada, será entregue antecipado 04/12/2025.
29/11/2025 - Finalizando caldeiraria, será iniciado usinagem dia 01/12/2025
cio 465</t>
  </si>
  <si>
    <t>op025</t>
  </si>
  <si>
    <t>SUPORTE PARA PINÇA</t>
  </si>
  <si>
    <t>STL-PSA-BB22-JJ-PCK02-0116-2024</t>
  </si>
  <si>
    <t>14/12/0202</t>
  </si>
  <si>
    <t>OP028</t>
  </si>
  <si>
    <t>DISP. PARA APLICAÇÃO
DE SOLDA</t>
  </si>
  <si>
    <t>STL-PSA-BB22-JJ-PCK02-011​7-2024</t>
  </si>
  <si>
    <t>27/11- Cancelar esta transmissão, foi solicitado pela @Isabela Campos De Matos Mariotto junto a STLL - DEYVISON, que não forneceremos a bancada, na reunião de alinhamento da FETE12</t>
  </si>
  <si>
    <t>BASE</t>
  </si>
  <si>
    <t>VW-B38-ANCHIETA-AUFBAU-0001-2025</t>
  </si>
  <si>
    <t xml:space="preserve">22/12/2025 - Bases serão entregue hoje, processo de retoques em andamento.
15/12/2025 - 10 bases de 975 será entregue 17/12/2025 e 10 bases de 750 entregue 20/12/2025.
15/12/2025 - 4 bases concluindo pintura
5 bases aguardando para usinar
3 bases abrindo roscas
8 bases usinadas faltando furacão
11/12/2025- Processo de usinagem em andamento.
09/12/2025 - Caldeiraria e usinagem em andamento.
04/12/2025 - Caldeiraria em andamento.
02/12/2025 - Matéria prima será preparada 03/12/2025
14/11 - Autorizado fornecedor Irmãos Ayres via e-mail
14/11 - Rev01.: Modificado o código dos desenhos.
</t>
  </si>
  <si>
    <t>OP-370</t>
  </si>
  <si>
    <t>Fabricação</t>
  </si>
  <si>
    <t>EV1146</t>
  </si>
  <si>
    <t>08/01/2026 - Entrega antecipada solicitada pelo Paulo Jhonatan.</t>
  </si>
  <si>
    <t>GI008_TMD_007</t>
  </si>
  <si>
    <t>RODA DE TRAÇÃO</t>
  </si>
  <si>
    <t>VW-CBBB19-GLASS-CELL-0009-2024</t>
  </si>
  <si>
    <t>RICARDO JOSE FELTRIN (VALE DO IGUAÇU )</t>
  </si>
  <si>
    <t>NF 3630</t>
  </si>
  <si>
    <t>SUPORTE PARA
TALHA</t>
  </si>
  <si>
    <t>VW-CBBB19-GLASS-CELL-0022-2024</t>
  </si>
  <si>
    <t>11/11/25 - Fornecedor acionou o time de qualidade Comau para realizar a liberação, pedido de compra foi feito depois;</t>
  </si>
  <si>
    <t>BRBCBBB20</t>
  </si>
  <si>
    <t>VW-CBBB19-GLASS-CELL-0023-2024</t>
  </si>
  <si>
    <t xml:space="preserve">27/11 - Será enviado dia 09/12
12/11 - Rev01.: Acrescentado para construção o desenho 57-38N_515231_A01_TRAC_LINHA_DET27_ITEM 115
</t>
  </si>
  <si>
    <t>VW-CBBB19-GLASS-CELL-0024-2024</t>
  </si>
  <si>
    <t>27/11 - Será enviado dia 09/12</t>
  </si>
  <si>
    <t>VW-CBBB19-GLASS-CELL-0025-2024</t>
  </si>
  <si>
    <t>27/11 - Será enviado dia 13/12</t>
  </si>
  <si>
    <t>VW247-PATAGONIA-BODYSIDE-0001-2025</t>
  </si>
  <si>
    <t>05/12- Rev01 Modificação 59-38N_565463, Conforme apresentação“ERA DIVENTA - 59-15D_47334ST3400_GEO.pptx”
Não afeta comerciais</t>
  </si>
  <si>
    <t>Aplicação de pino</t>
  </si>
  <si>
    <t>EV1170</t>
  </si>
  <si>
    <t>CONJ. UNIDADE DE
POSICIONAMENTO</t>
  </si>
  <si>
    <t>VW427-PATAGONIA-AUFBAU-0007-2025</t>
  </si>
  <si>
    <t>17/12/2025 - Transmissão entregue no manufacturing agora.
16/12/2025 - Fianalizando hoje a usinagem da placa de alumínio.
13/12/2025 - Usinagem da placa de alumínio em andamento. Será entregue parcial o restante da transmissão
11/12- Em Fabricação. 
09/12/2025 - Usinagem finalizada, previsão de ser entregue até 12/12/2025
02/12/2025 - Usinagem em andamento.
26/11/2025 - desenhos 2D disponíveis para construção.
13/11 - Prazo de entrega: 30 dias após a liberação dos desenhos definitivos</t>
  </si>
  <si>
    <t>ST4105/4110/4120/4125/4150/4160/4180/4290/4300/4310/4320/4330/4410/4430/4440.</t>
  </si>
  <si>
    <t>VW427-PATAGONIA-AUFBAU-0010-2025</t>
  </si>
  <si>
    <t>22/12/25 - Fornecedor em processo de pintura e oxidação das peças;
15/12/25 - Fornecedor em processo final de usiangem e se preparando para realizar a pintura;
08/12/25 - Fornecedor em processo de usinagem da estrutura de base, torres em processo de caldeiraria e peças menores em usinagem;
02/12/25 - Fornecedor em processo de recebimento de materia prima e também de caldeiraria das estrututras;
27/11- Rev01  Alterados quantidades para 11 (era13)
► Modificado projeto conforme apresentação .ppt
ERA_DIVENTA_ST4105_BODENSPAN-Documentação atualizada no
Sync</t>
  </si>
  <si>
    <t>Rudnei</t>
  </si>
  <si>
    <t>VW427-PATAGONIA-AUFBAU-0015-2025</t>
  </si>
  <si>
    <t>17/12/25 - Fornecedor acionou o time de qualidade Comau para realizar a liberação do dispositivo, as bases estão sendo feitas em minas e serão pintadas na Jato print, serão entregues na Comau na segunda feira;
11/12- Em Fabricação. 
09/12-Rev01 Documentação atualizada conforme apresentação .pptKIT_59-15D_473807____A00_ZSB_ST4520_CENTRAGEM_CARGO_BOX_REV-001 09/12/25 - Fornecedor em processo de usinagem de peças menores, peças em tratamento, as estruturas estão sendo usinadas em terceiros;
02/12/25 - Fornecedor em processo de caldeiraria e usinagem dos UHMW;
27/11 - Liberado desenho 2D</t>
  </si>
  <si>
    <t>PROTEÇAO P/ VALV.</t>
  </si>
  <si>
    <t>VW427-PATAGONIA-AUFBAU-0018-2025</t>
  </si>
  <si>
    <t>11/12- Disponível. 
26/11/2025 - Transmissão entregue</t>
  </si>
  <si>
    <t>Controls-AUFBAU_ROOF/LATERAIS_CARGO</t>
  </si>
  <si>
    <t>PROTEÇÃO PARA VÁLVULA</t>
  </si>
  <si>
    <t>VW427-PATAGONIA-AUFBAU-0019-2025</t>
  </si>
  <si>
    <t>11/12- Disponível.
26/11/2025 - Transmissão entregue</t>
  </si>
  <si>
    <t>DISP. INDEX GRIPPER</t>
  </si>
  <si>
    <t>VW427-PATAGONIA-AUFBAU-0029-2025</t>
  </si>
  <si>
    <t>24/12 - Enviado pra MG nesta data
09/12- LIBERADO 2D
01/12/2025 - Caldeiraria e usinagem em andamento.
27/11 - Previsão de envio 23/12
26/11- LIBERADO 2D 
14/11 - Prazo de entrega: 30 dias após os desenhos definitivos</t>
  </si>
  <si>
    <t>CONJ. SUPORTES PARA TUBOLACAO</t>
  </si>
  <si>
    <t>VW427-PATAGONIA-AUFBAU-0037-2025</t>
  </si>
  <si>
    <t xml:space="preserve">                             </t>
  </si>
  <si>
    <t>16/12 - Enviado nesta data</t>
  </si>
  <si>
    <t>OP/ROBO</t>
  </si>
  <si>
    <t>VW427-PATAGONIA-AUFBAU-0043-2025</t>
  </si>
  <si>
    <t>14/01/2026 - 4 bases em processo de pintura, 2 iniciaram a usinagem agora e ficam prontas até às 15 horas.
2 bases em processo de solda.
17/12/2025 - Aprovado, aguardando emissão de pedido.
11/12- Em Cotação Compras.</t>
  </si>
  <si>
    <t>VW427-PATAGONIA-AUFBAU-0044-2025</t>
  </si>
  <si>
    <t>14/01/2026 - 4 bases em processo de pintura, 2 iniciaram a usinagem agora e ficam prontas até às 15 horas.
2 bases em processo de solda.
17/12/2025 - Aprovado, aguardando emissão de pedido.
11/12- Em Cotação.</t>
  </si>
  <si>
    <t>GARAGEM</t>
  </si>
  <si>
    <t>VW427-PATAGONIA-AUFBAU-0047-2025</t>
  </si>
  <si>
    <t>DISP. DE GEOMETRIA</t>
  </si>
  <si>
    <t>VW427-PATAGONIA-BODYSIDE-0001-2025</t>
  </si>
  <si>
    <t>11/12- Montagem/ bordo Máquina 08/12/2025 - Fornecedor solicitou a liberação ao time de qualidade Comau, fornecedor irá fabricar o novo suporte após a revisão e mandar posteriormente;
05/12 Rev01 Modificação 59-38N_565463, Conforme apresentação
“ERA DIVENTA - 59-15D_473345 - ST3400_GEO.pptx”
Não afeta comerciais;
03/12/25 - Fornecedor em processo de pintura das placas de base, torres pintadas, e peças em processo de oxidação;
28/11/25 - Fornecedor em processo de usinagem;
14/11/25 - Fornecedor em processo de usinagem;
10/10 - LIBERADO 3D</t>
  </si>
  <si>
    <t>VW427-PATAGONIA-BODYSIDE-0004-2025</t>
  </si>
  <si>
    <t>18/12/25 - Fornecedor solicitou ao time de qualidade Comau a liberação das 2 ultimas placas;
09/12/25 - Fornecedor acionou o time de qualidade Comau para realizar a liberação do dispositivo, porém ainda faltam 2 placas de base que serão enviadas na proxima semana;
08/12-Rev03 Modifica conforme apresentação .ppt KIT_MOD_DISPOSITIVO_ST3560_59-15D_473469_  
03/12- REV02Acrescentado comerciais
 03/12/25 - Fornecedor em processo de pintura e separação de peças, retornonde peças em oxidação. Chegou uma base que esta sendo pintada e outra chega amanhã para entrar na pintura, outras 2 bases irão no dia 15/12;
03/12- REV:Usar grampo V2 63.1 BR3 A40 T12 para os 24 grampos solicitados V 63.1BR2 A40 T12 e inverter o braço
26/11/25 - Fornecedor em processo de usinagem das bases em terceiros, torres em processo de pintura, peças em oxidação, peças sendo separadas para embalagem;
19/11- REV Modificação units 59-38N_566751/59-38N_572655/59-38N_572657
Conforme apresentação “KIT_MOD_DISPOSITIVO_ST3560_59-
15D_473469”
Novas fotocélulas acrescentadas10/ 
11/25 - Fornecedor em processo de usinagem das peças;</t>
  </si>
  <si>
    <t>VW427-PATAGONIA-BODYSIDE-0006-2025</t>
  </si>
  <si>
    <t>16/12/2025 - 7 bases liberadas para entrega, o restante em processo de pintura.
13/12/2025 -  Início do processo de pintura.
11/11- Em Fabricação 09/12/2025 -  Processo de pintura será iniciado 10/12/2025, pois as tintas não tinham chegado.
02/12/2025 - Caldeiraria e usinagem em andamento.
27/11/2025 - Caldeiraria e soldagem em andamento.
25/11/2025 - Processo de caldeiraria em andamento.
18/11/2025 - Processo de compra de matéria prima em andamento.</t>
  </si>
  <si>
    <t>VW427-PATAGONIA-AUFBAU-0014-2025</t>
  </si>
  <si>
    <t>25/11 - Transmissão cancelada</t>
  </si>
  <si>
    <t>DOUBLE RACK</t>
  </si>
  <si>
    <t>VW427-PATAGONIA-AUFBAU-0033-2025</t>
  </si>
  <si>
    <t>07/01 - Solicitação de cancelamento da transmissão
11/12- Aguardando Emissão de PO. 
02/12- Aguardando revisão de valores 'Marcelo".</t>
  </si>
  <si>
    <t>Fabricação de 3 peças</t>
  </si>
  <si>
    <t>EV1192</t>
  </si>
  <si>
    <t>Barra Celeron</t>
  </si>
  <si>
    <t>EV1186</t>
  </si>
  <si>
    <t>PINOS</t>
  </si>
  <si>
    <t>EV1195</t>
  </si>
  <si>
    <t>PINOS E BUCHAS</t>
  </si>
  <si>
    <t>EV1194</t>
  </si>
  <si>
    <t>KIT TASSELO GRIPPER</t>
  </si>
  <si>
    <t>EV1178</t>
  </si>
  <si>
    <t>Construção peça</t>
  </si>
  <si>
    <t>EV1193</t>
  </si>
  <si>
    <t>Construção Grupo FXA060T04</t>
  </si>
  <si>
    <t>EV1197</t>
  </si>
  <si>
    <t>Estensão Alavanca</t>
  </si>
  <si>
    <t>EV1191</t>
  </si>
  <si>
    <t>Chapas</t>
  </si>
  <si>
    <t>EV1196</t>
  </si>
  <si>
    <t>GRIPPER SAGA_ASUV</t>
  </si>
  <si>
    <t>VW-B38-ANCHIETA-AUFBAU-001​9-2025</t>
  </si>
  <si>
    <t>Op.10</t>
  </si>
  <si>
    <t>Lateral F1H</t>
  </si>
  <si>
    <t>EV1210</t>
  </si>
  <si>
    <t>EV1199</t>
  </si>
  <si>
    <t>EV1095</t>
  </si>
  <si>
    <r>
      <rPr>
        <rFont val="Calibri"/>
        <color theme="1"/>
        <sz val="12.0"/>
      </rPr>
      <t xml:space="preserve">05/01 - </t>
    </r>
    <r>
      <rPr>
        <rFont val="Calibri"/>
        <b/>
        <color theme="1"/>
        <sz val="12.0"/>
      </rPr>
      <t xml:space="preserve">Obs: </t>
    </r>
    <r>
      <rPr>
        <rFont val="Calibri"/>
        <color theme="1"/>
        <sz val="12.0"/>
      </rPr>
      <t>Matéria Prima - Será entregue pela METROMEC dia 05/01/2026.</t>
    </r>
  </si>
  <si>
    <t>Cantoneira</t>
  </si>
  <si>
    <t>EV1205</t>
  </si>
  <si>
    <t xml:space="preserve">Modifica Dossan
</t>
  </si>
  <si>
    <t>EV1200</t>
  </si>
  <si>
    <t>Extensão Apoio</t>
  </si>
  <si>
    <t>EV1217</t>
  </si>
  <si>
    <t xml:space="preserve">Retrabalho de peças </t>
  </si>
  <si>
    <t>EV1218</t>
  </si>
  <si>
    <t>PINO DIN</t>
  </si>
  <si>
    <t>EV1220</t>
  </si>
  <si>
    <t>RETRABALHO RASGO DE CHAVETA</t>
  </si>
  <si>
    <t>EV1082</t>
  </si>
  <si>
    <t xml:space="preserve">Itens construtivos </t>
  </si>
  <si>
    <t>EV1208</t>
  </si>
  <si>
    <t>SET-UP GARRA ZF</t>
  </si>
  <si>
    <t>EV1224</t>
  </si>
  <si>
    <t>EV1219</t>
  </si>
  <si>
    <t>ST2140</t>
  </si>
  <si>
    <t>BB37-VW-ANCH-STW-UB2-0018-2025</t>
  </si>
  <si>
    <r>
      <rPr>
        <rFont val="Calibri"/>
        <color theme="1"/>
        <sz val="12.0"/>
      </rPr>
      <t xml:space="preserve">29/01- </t>
    </r>
    <r>
      <rPr>
        <rFont val="Calibri"/>
        <b/>
        <color rgb="FFFF0000"/>
        <sz val="12.0"/>
      </rPr>
      <t>Por favor, cancele</t>
    </r>
    <r>
      <rPr>
        <rFont val="Calibri"/>
        <color theme="1"/>
        <sz val="12.0"/>
      </rPr>
      <t xml:space="preserve"> esta transmissão e faça uma nova liberação.
Vou cancelar o processo anterior em compras.
29/01- OBS: Este desenho foi alterado de como ele foi para cotação e como está hoje.Esta totalmente diferente. A cotação que temos não serve para este novo projeto.
27/12 - 3D para orçamento.</t>
    </r>
  </si>
  <si>
    <t>Suporte de bloco</t>
  </si>
  <si>
    <t>EV1177</t>
  </si>
  <si>
    <r>
      <rPr>
        <rFont val="Calibri"/>
        <color theme="1"/>
        <sz val="12.0"/>
      </rPr>
      <t>24/12-</t>
    </r>
    <r>
      <rPr>
        <rFont val="Calibri"/>
        <b/>
        <color rgb="FFFF0000"/>
        <sz val="12.0"/>
      </rPr>
      <t xml:space="preserve"> Obs:</t>
    </r>
    <r>
      <rPr>
        <rFont val="Calibri"/>
        <color theme="1"/>
        <sz val="12.0"/>
      </rPr>
      <t xml:space="preserve"> Prazo de entrega: Conf. transmissões</t>
    </r>
  </si>
  <si>
    <t>Bronze D63</t>
  </si>
  <si>
    <t>EV1221</t>
  </si>
  <si>
    <t>Cotação buchas</t>
  </si>
  <si>
    <t>EV1241</t>
  </si>
  <si>
    <t>STL-BA16_SUSP. F1H-F2U-0013-2024</t>
  </si>
  <si>
    <t>OP-120</t>
  </si>
  <si>
    <t>GUIA DOS SOQUETES</t>
  </si>
  <si>
    <t>EV1159</t>
  </si>
  <si>
    <t xml:space="preserve">23/12 - Em processo de usinagem </t>
  </si>
  <si>
    <t>VW427-PATAGONIA-AUFBAU-0003-2025</t>
  </si>
  <si>
    <t>17/12/2025 - Usinagem em andamento, início da pintura 19/12/2025.
16/12/2025 - Usinagem em andamento. Mesa e torres iniciará a pintura 18/12/2025
13/12/2025 - Usinagem em andamento. Mesa e torres iniciará processo de pintura
11/12- Em Fabricação. 
09/12/2025 -  Processo de usinagem andamento, hoje chegará os tubos de apoio.
02/12/2025 - Compra de matéria prima em andamento.</t>
  </si>
  <si>
    <t>OP.20 OP.30</t>
  </si>
  <si>
    <t>COMPLEMENTO</t>
  </si>
  <si>
    <t>EV1132</t>
  </si>
  <si>
    <t>GRIPPER INNER FENDER</t>
  </si>
  <si>
    <t>VW427-PATAGONIA-AUFBAU-0013-2025</t>
  </si>
  <si>
    <t>28/01 - liberação MFG com TPM de comerciais.
15/12 - Em processo de usinagem
01/12/2025 - Caldeiraria e usinagem em andamento.
27/11 - previsão de envio 19/12
13/11 - Prazo de entrega: 35 dias após a liberação dos desenhos definitivos.</t>
  </si>
  <si>
    <t>OP20 / OP130</t>
  </si>
  <si>
    <t>BANDEJA VIB</t>
  </si>
  <si>
    <t>STL-BA16_SUSP. F1H-F2U-0015-2024</t>
  </si>
  <si>
    <t>12/11/25 - Fornecedor fez a liberação da OP130, porem ainda esta aguardando o envio das peças da OP20 para poder fazer o retrabalho;
23/10/25 - Conforme informações do fornecedor a operação da calota já está pronta, porém a das buchas ainda está faltando o envio do equipamento para o fornecedor realizar as alterações;</t>
  </si>
  <si>
    <t>BROVIND</t>
  </si>
  <si>
    <t>SCE120</t>
  </si>
  <si>
    <t>STL-BB13-RESPOT-F1H-F2U-0008-2024</t>
  </si>
  <si>
    <t>23/12/2025 - Promeira base em processo de usinagem.</t>
  </si>
  <si>
    <t>EV1018</t>
  </si>
  <si>
    <t>13/01 - Finalizando processo de torno, em seguida será enviado para tratamento térmico e eletroerosão.
23/12 - Em processo de compra de matéria prima</t>
  </si>
  <si>
    <t>PAINEL DIVERSOS</t>
  </si>
  <si>
    <t>1292 - 1300</t>
  </si>
  <si>
    <t>FRAMING GATE</t>
  </si>
  <si>
    <t>VW427-PATAGONIA-AUFBAU-0017-2025</t>
  </si>
  <si>
    <t>26/12/2025 - Pintura aplicando tinta de acabamento, será entregue amanhã 27/12/2025.
17/12/2025 - Processo de usinagem das 2 estruturas em andamento, está sendo usinanadas em 2 máquinas para agilizar o processo.
16/12/2025 - Processo de usinagem em andamento. Hoje iniciará a usinagem nas laterais da estrutura.
13/12/2025 - Usinagem da primeira estrutura foi finalizado a face central. Será feito em 2 máquinas para agilizar a usinagem.
11/12- Em Fabricação. 
10/12-Rev02 ► Atualizada estrutura conforme apresentação .ppt KIT_59-15D_473565______________________A01_ZSB_ST4140_BSI_FRAMER_REV-001 0
9/12/2025 - Será feito hoje alívio de tensão, e iniciar a usinagem.
08/12/2025 - Caldeiraria finalizada. 09/12/2025 será feito alívio de tensão, para poder iniciar a usinagem.
02/12/2025 - Caldeiraria em andamento.
28/11- Rev01  Atualizada estrutura conforme apresentação .ppt
KIT_59-38N_569103_________0051_000_____A00_CONJUNTO_SOLDADO_REV-001
28/11/2025 - Preparação da materia prima em andamento.
24/11/2025 - Desenhos válidos para construção</t>
  </si>
  <si>
    <t>STL-BB26-AUMENTO-PROD-281-0098-2025</t>
  </si>
  <si>
    <t>OP090</t>
  </si>
  <si>
    <t>STL-PSA-BB21-JJ-PCK05-0043-2024</t>
  </si>
  <si>
    <t xml:space="preserve">24/12 - Previsão de envio 27/12
14/12 - Previsão de envio para MG 23/12
</t>
  </si>
  <si>
    <t>STL-PSA-BB21-JJ-PCK05-0046-2024</t>
  </si>
  <si>
    <t>PLACA PALLET</t>
  </si>
  <si>
    <t>EV0859</t>
  </si>
  <si>
    <t>14/01/2026 - Será enviado para tratamento térmico hoje.</t>
  </si>
  <si>
    <t>BASE ROBÔ</t>
  </si>
  <si>
    <t>VW427-PATAGONIA-AUFBAU-0022-2025</t>
  </si>
  <si>
    <t>16/12/2025 - Em processo de pintura e usinagem.
13/12/2025 - Início do processo de pintura. Finalizando processo caldeiraria e usinagem.
11/12- Em Fabricação. 
+-09/12/2025 - Usinagem em andamento. Inicio da pintura 10/12/2025, faltam 4 bases paraq calandrar.
02/12/2025 - Caldeiraria e usinagem em andamento.
25/11/2025 - processo de caldeiraria em andamento.
19/11/2025 - Liberada para construção.
14/11- PRAZO DE ENTREGA: 30 DIAS</t>
  </si>
  <si>
    <t>CJ. ADICIONAL P/ CERCA</t>
  </si>
  <si>
    <t>VW-B38-ANCHIETA-AUFBAU-0003-2025</t>
  </si>
  <si>
    <t>03/12-Rev01 Modificação conforme planilha: VW-
lista_grades_AB3B_3b_NIVUS_V02-03.12.2025.xlsx</t>
  </si>
  <si>
    <t>VW-B38-ANCHIETA-AUFBAU-0008-2025</t>
  </si>
  <si>
    <t>VW427-PATAGONIA-AUFBAU-0023-2025</t>
  </si>
  <si>
    <t xml:space="preserve">26/12/2025 - Será entregue hoje parcial 95% da transmissão
17/12/2025 - Processo de usinagem em andamento.
10/12/2025 - Usinagem interna e externa em andamento.
03/12/2025 - Matéria prima chegará hoje
24/11/2025 - Desenhos liberados para construção.
18/11 - Prazo de entrega: 30 dias após liberação dos desenhos definitivos
</t>
  </si>
  <si>
    <t>EV1184</t>
  </si>
  <si>
    <t xml:space="preserve">Kit modifica </t>
  </si>
  <si>
    <t>EV1185</t>
  </si>
  <si>
    <t>13/01 - Em processo de pintura</t>
  </si>
  <si>
    <t>VW427-PATAGONIA-AUFBAU-0042-2025</t>
  </si>
  <si>
    <t>23/12 - Finalizando acabamento, falta pintura gargalo, previsão de entrega 27/12
16/12 - Em processo de corte a laser.
CIO 480</t>
  </si>
  <si>
    <t>VW427-PATAGONIA-BODYSIDE-0002-2025</t>
  </si>
  <si>
    <t>22/12/25 - Fornecedor em processo de separação e embalagem, placas já pintadas, peças serão retrabalhata fora de especificações do RAL amarelo 1003;
11/12- Em Fabricação 
09/12/25 - Fornecedor em processo de usinagem das placas e torres;
09/12- Rev01 Modifica conforme apresentação .ppt
KIT_MOD_DISPOSITIVO_ST3520_59-15D_473455 
02/12/25 - Fornecedor em processo de usinagem das torres, peças menores sendo usinadas em terceiros, placas aguardando para entrar em maquina;
28/11/25 - Fornecedor em processo de usinagem das placas e torres, bases da estrutura já caldeiradas, peças menores em terceiros;</t>
  </si>
  <si>
    <t>VW-B38-ANCHIETA-AUFBAU-0002-2025</t>
  </si>
  <si>
    <t>12/12- Em Fabricação. 
09/12/2025 - Preparação da matéria prima em andamento.
02/12- revisão da transmissão ficando apenas as 10bases de 975, conforme negociado por compras</t>
  </si>
  <si>
    <t>Pacote Construção 02</t>
  </si>
  <si>
    <t>EV1181</t>
  </si>
  <si>
    <t>19/01 - Peças prontas, serão pintadas hoje.
16/01 - Gargalo calderaria, irá soldar 17/01-
OS 461 - 
14/01/2026 - Em processo de usinagem e  oxidação</t>
  </si>
  <si>
    <t>BRBCBBB31</t>
  </si>
  <si>
    <t>TORNO DOOSAN</t>
  </si>
  <si>
    <t>EV0975</t>
  </si>
  <si>
    <t>06/01/2026 - reprogramada entrega para dia 31/01/2026.</t>
  </si>
  <si>
    <t>EV1206</t>
  </si>
  <si>
    <t>13/01 - Em processo de corte de matéria prima e calderaria.</t>
  </si>
  <si>
    <t>Porta Painel</t>
  </si>
  <si>
    <t>EV1214</t>
  </si>
  <si>
    <t>19/01 - Pronta será entregue nesta data
OS 04</t>
  </si>
  <si>
    <t>Box ST3730</t>
  </si>
  <si>
    <t>VW427-PATAGONIA-BODYSIDE-004​4-2025</t>
  </si>
  <si>
    <t>21/01- Liberado 2D. 
31/12 - 3D para orçamento</t>
  </si>
  <si>
    <t>Pacote Construção 09</t>
  </si>
  <si>
    <t>EV1225</t>
  </si>
  <si>
    <t>OS 15
14/01/2026 - Matéria prima chegará hoje</t>
  </si>
  <si>
    <t xml:space="preserve">SCA020 </t>
  </si>
  <si>
    <t>KIT modifica GRIPPER</t>
  </si>
  <si>
    <t>EV1226</t>
  </si>
  <si>
    <t>13/01 - Em processo de usinagem</t>
  </si>
  <si>
    <t>RETRABALHO LINHA FREIO</t>
  </si>
  <si>
    <t>EV1234</t>
  </si>
  <si>
    <t>28/01 - Eventual entregue 14/01.</t>
  </si>
  <si>
    <t>RETRABALHO</t>
  </si>
  <si>
    <t>EV1237</t>
  </si>
  <si>
    <t>Suporte sensor</t>
  </si>
  <si>
    <t>EV1235</t>
  </si>
  <si>
    <t>Complementar skid</t>
  </si>
  <si>
    <t>EV1232</t>
  </si>
  <si>
    <r>
      <rPr>
        <rFont val="Calibri"/>
        <color theme="1"/>
        <sz val="12.0"/>
      </rPr>
      <t xml:space="preserve">14/01-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UM KIT DIA 19/01/2026 O RESTANTE DIA 23/01/2026</t>
    </r>
  </si>
  <si>
    <t>SCA 080</t>
  </si>
  <si>
    <t>Chapas anti piso</t>
  </si>
  <si>
    <t>EV1212</t>
  </si>
  <si>
    <t>ST4320</t>
  </si>
  <si>
    <t>VW-B38-ANCHIETA-AUFBAU-0035-2025</t>
  </si>
  <si>
    <t>CHAVETAS PARA REFORMA TRECHO</t>
  </si>
  <si>
    <t>EV1252</t>
  </si>
  <si>
    <t>28/01 - previst entrrega para 30/01.</t>
  </si>
  <si>
    <t>PORTÃO VERTICAL</t>
  </si>
  <si>
    <t>STL-BB13-UNDERBODY-0063-2024</t>
  </si>
  <si>
    <t>04/12/25 - Fornecedor acionou o time de qualidade Comau para realizar a liberação;
29/10/25 - Fornecedor em processo de usiangem das peças, tubos em preparação para corte.;
Rev02 - Modificação somente para 04 PORTÕES conforme. KIT-002_AUA_005_CANCELA_HORIZONTAL. - 30/10 
Rev01 - Modificação conforme KIT-001_AUA_005_CANCELA_HORIZONTAL_rev01. - 17/10</t>
  </si>
  <si>
    <t>CABINE LASER - Chapas passa parede</t>
  </si>
  <si>
    <t>EV1250</t>
  </si>
  <si>
    <t>Sapatas cerca buffer</t>
  </si>
  <si>
    <t>EV1258</t>
  </si>
  <si>
    <t>Fabricação de 1 peça</t>
  </si>
  <si>
    <t>EV1261</t>
  </si>
  <si>
    <r>
      <rPr>
        <rFont val="Calibri"/>
        <color theme="1"/>
        <sz val="12.0"/>
      </rPr>
      <t xml:space="preserve">28/01 - Peça em máquina, entrega no prazo.
23/01 -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 xml:space="preserve">: Prazo de entrega: 28/01/2026 as 15:00 HS </t>
    </r>
  </si>
  <si>
    <t>RABO DE ANDORINHA ROBO ABB</t>
  </si>
  <si>
    <t>VW427-PATAGONIA-AUFBAU-0059-2025</t>
  </si>
  <si>
    <r>
      <rPr>
        <rFont val="Calibri"/>
        <color theme="1"/>
        <sz val="12.0"/>
      </rPr>
      <t>23/01 -</t>
    </r>
    <r>
      <rPr>
        <rFont val="Calibri"/>
        <b/>
        <color rgb="FFFF0000"/>
        <sz val="12.0"/>
      </rPr>
      <t xml:space="preserve"> Obs</t>
    </r>
    <r>
      <rPr>
        <rFont val="Calibri"/>
        <color theme="1"/>
        <sz val="12.0"/>
      </rPr>
      <t>: Favor cancelar. Confirmamos que esse construtivo é fornecido pela VW.</t>
    </r>
  </si>
  <si>
    <t>EV1249</t>
  </si>
  <si>
    <t>Regularização urgente</t>
  </si>
  <si>
    <t xml:space="preserve">EV1266
</t>
  </si>
  <si>
    <t>EV1278</t>
  </si>
  <si>
    <t>Retrabalho de Peças Avulsas</t>
  </si>
  <si>
    <t>EV1222</t>
  </si>
  <si>
    <t>Kit-modifica</t>
  </si>
  <si>
    <t>EV1286</t>
  </si>
  <si>
    <t>Conj. Novos Itens</t>
  </si>
  <si>
    <t>EV1228</t>
  </si>
  <si>
    <r>
      <rPr>
        <rFont val="Calibri"/>
        <color theme="1"/>
        <sz val="12.0"/>
      </rPr>
      <t xml:space="preserve">02/02- </t>
    </r>
    <r>
      <rPr>
        <rFont val="Calibri"/>
        <b/>
        <color rgb="FFFF0000"/>
        <sz val="12.0"/>
      </rPr>
      <t>Obs</t>
    </r>
    <r>
      <rPr>
        <rFont val="Calibri"/>
        <color theme="1"/>
        <sz val="12.0"/>
      </rPr>
      <t>: Por decisão estratégica da engenharia, será necessário cancelar esta aprovação.</t>
    </r>
  </si>
  <si>
    <t>GM-A98_GVT CARBON CLOSURES-0098-2024</t>
  </si>
  <si>
    <t>PLACA SEG</t>
  </si>
  <si>
    <t>GM-A98_GVT CARBON CLOSURES-0100-2024</t>
  </si>
  <si>
    <t>BRBCBBB01</t>
  </si>
  <si>
    <t>CONJ. FIX.DOBRADIÇA</t>
  </si>
  <si>
    <t>GM-BB01_GMI700_PUBOX-0002-2024</t>
  </si>
  <si>
    <t>TRASPORTADOR PALLET</t>
  </si>
  <si>
    <t>GM-BB01_GMI700_PUBOX-0017-2024</t>
  </si>
  <si>
    <t>PLACAS ACRILICO</t>
  </si>
  <si>
    <t>GM-BB01_GMI700_PUBOX-0031-2024</t>
  </si>
  <si>
    <t>XJ030</t>
  </si>
  <si>
    <t>CJ ITENS</t>
  </si>
  <si>
    <t>GM-BB01_GMI700_PUBOX-0035-2024</t>
  </si>
  <si>
    <t>06/02 - FECHADO VIA CONTRATO DO PROJETO</t>
  </si>
  <si>
    <t>XJ040</t>
  </si>
  <si>
    <t>RODA/SUP</t>
  </si>
  <si>
    <t>GM-BB01_GMI700_PUBOX-0036-2024</t>
  </si>
  <si>
    <t>GM-BB01_GMI700_PUBOX-0040-2024</t>
  </si>
  <si>
    <t>BRBCBBB08</t>
  </si>
  <si>
    <t>AA05/10/40/50/60</t>
  </si>
  <si>
    <t>PORTA DOC. E CAIX.</t>
  </si>
  <si>
    <t>GM-BB08-POL.TRAKER MY26-0008-2024</t>
  </si>
  <si>
    <t>GM-BB08-POL.TRAKER MY26-0026-2024</t>
  </si>
  <si>
    <t>Fornecedor</t>
  </si>
  <si>
    <t xml:space="preserve">Relação de fornecedores - Qualidade </t>
  </si>
  <si>
    <t>Nome</t>
  </si>
  <si>
    <t>Saturação</t>
  </si>
  <si>
    <t>Saturação %</t>
  </si>
  <si>
    <t>Capacidade</t>
  </si>
  <si>
    <t>Nota avaliação</t>
  </si>
  <si>
    <t>AC CORTE LASER EIRELI - ME</t>
  </si>
  <si>
    <t>https://docs.google.com/spreadsheets/d/1jFup92_7xc7K-eGCUIbwIdcgOsyly2rWAEGh_VDpyUA/edit?gid=33980226#gid=33980226</t>
  </si>
  <si>
    <t xml:space="preserve">ADER </t>
  </si>
  <si>
    <t>ADZ INDUSTRIA E COMERCIO LTDA</t>
  </si>
  <si>
    <t>AGES INDUSTRIA E SERVICOS LTDA</t>
  </si>
  <si>
    <t>ALFA EQUIPAMENTOS</t>
  </si>
  <si>
    <t>ARTE USINAGEM INDUSTRIAL LTDA.</t>
  </si>
  <si>
    <t>BM MULTIMETAIS LTDA</t>
  </si>
  <si>
    <t>BONFER FERRAMENTARIA</t>
  </si>
  <si>
    <t>BRUMA JATO</t>
  </si>
  <si>
    <t>C B A ASSUNCAO FERRAMENTARIA E DISP</t>
  </si>
  <si>
    <t>x</t>
  </si>
  <si>
    <t>C.HENRIQUE BODEMEIER &amp; CIA LTDA</t>
  </si>
  <si>
    <t>CAM DO BRASIL CONSTRUCAO EQUIPAMENTOS MECANICOS LTDA</t>
  </si>
  <si>
    <t>CHRILU SOLUCOES ERGONOMICAS LTDA</t>
  </si>
  <si>
    <t>COLLETTI INDUSTRIA E COMERCIO DE EQUIP. INDUSTRIAIS EIRELI</t>
  </si>
  <si>
    <t>CONTRIC MODENA PAINÉIS E INSTALAÇÕE</t>
  </si>
  <si>
    <t>COOP. DE TRAB. DOS PROD. DE ART. DE</t>
  </si>
  <si>
    <t>CORDELLA AUTOMAÇÃO LTDA</t>
  </si>
  <si>
    <t>CORREMAQ</t>
  </si>
  <si>
    <t>CYDAK DO BRASIL LTDA</t>
  </si>
  <si>
    <t>DKFER SERVICOS DE USINAGEM LTDA</t>
  </si>
  <si>
    <t>DR PROMAQ INDUSTRIA E COMERCIO LTDA</t>
  </si>
  <si>
    <t>EBV</t>
  </si>
  <si>
    <t>EDSON ARENA USINAGEM EIRELI</t>
  </si>
  <si>
    <t>EJP</t>
  </si>
  <si>
    <t>ESTAMOLD INDUSTRIA E COMERCIO LTDA - EPP</t>
  </si>
  <si>
    <t>ETJ INDUSTRIA MECANICA DE PRECISAO</t>
  </si>
  <si>
    <t>FELIX INDUSTRIAL LTDA</t>
  </si>
  <si>
    <t>FERRAMENTARIA AMÉRICA LATINA</t>
  </si>
  <si>
    <t>FORTALE USINAGEM E FERRAMENTARIA LT</t>
  </si>
  <si>
    <t>GASPEC MECANICA INDUSTRIAL DE PRECI</t>
  </si>
  <si>
    <t>GLADII</t>
  </si>
  <si>
    <t>HLM METALURGICA LTDA</t>
  </si>
  <si>
    <t>ICON</t>
  </si>
  <si>
    <t>INDUSTRIA MECANICA ANGULO LTDA</t>
  </si>
  <si>
    <t>INGERSOLL-RAND COMERCIO E SERVICOS</t>
  </si>
  <si>
    <t>IRMAOS BASSO USINAGEM LTDA - EPP</t>
  </si>
  <si>
    <t>JA MATALÚRGICA</t>
  </si>
  <si>
    <t>JPP</t>
  </si>
  <si>
    <t>K3ESTRUTURAL</t>
  </si>
  <si>
    <t>KMV ENGENHARIA DE EQUIPAMENTOS IND.</t>
  </si>
  <si>
    <t>LEMOR INDUSTRIA MECANICA LTDA</t>
  </si>
  <si>
    <t>LOSUNG BRASIL SISTEMAS INDUSTRIAIS</t>
  </si>
  <si>
    <t>LS CONTROL AUTOMACAO E SOLDA EM TERMO PLASTICO LTDA</t>
  </si>
  <si>
    <t>LS-PLAQUETAS LTDA</t>
  </si>
  <si>
    <t>MATRIMEC</t>
  </si>
  <si>
    <t>MAXIMO USINAGEM E CALDEIRARIA LTDA</t>
  </si>
  <si>
    <t>MBS METALS USINAGEM E FERRAMENTARIA</t>
  </si>
  <si>
    <t xml:space="preserve">MECÂNICA NUNES </t>
  </si>
  <si>
    <t>METALCROMO</t>
  </si>
  <si>
    <t>METALTEZZA USINAGEM LTDA - EPP</t>
  </si>
  <si>
    <t>METALURGICA JOSEENSE</t>
  </si>
  <si>
    <t>METALURGICA MIKRO</t>
  </si>
  <si>
    <t>METROMEC INDUSTRIAL - EIRELI - EPP</t>
  </si>
  <si>
    <t>MIBBUENO</t>
  </si>
  <si>
    <t>MICTI INDUSTRIA METALURGICA LTDA</t>
  </si>
  <si>
    <t>MINASJATO BRASIL JATEAMENTO E PINTU</t>
  </si>
  <si>
    <t>MODELAÇO</t>
  </si>
  <si>
    <t>MONFORTE</t>
  </si>
  <si>
    <t>MULTIMOLDES FERRAMENTARIA</t>
  </si>
  <si>
    <t>NIMSAY METALURGICA EIRELI</t>
  </si>
  <si>
    <t>OLITEC PAINEIS ELETRICOS LTDA EPP</t>
  </si>
  <si>
    <t xml:space="preserve">OTIMIZE INDUSTRIA, COMERCIO E SERVICOS LTDA </t>
  </si>
  <si>
    <t>PAINELBRAS ENGENHARIA E COMERCIO LTDA</t>
  </si>
  <si>
    <t>PAINELBRAS SOLUCOES ELETRICAS LTDA</t>
  </si>
  <si>
    <t>PATRIZZI</t>
  </si>
  <si>
    <t>PORTINARI ARTEFATOS DE METAL E PINT</t>
  </si>
  <si>
    <t xml:space="preserve">PRECIMEC </t>
  </si>
  <si>
    <t>RECIFER</t>
  </si>
  <si>
    <t>RICARDO JOSE FELTRIN (VALE DO IGUAÇU USINAGENS E PROJETOS)</t>
  </si>
  <si>
    <t>SALLES TORNEARIA</t>
  </si>
  <si>
    <t>SAMES EQUIP.DE PULVERIZACAO E EXTRU</t>
  </si>
  <si>
    <t>SCOPO USINAGEM /DESAN</t>
  </si>
  <si>
    <t>SEMAN INDUSTRIA DE EQUIPAMENTOS IND</t>
  </si>
  <si>
    <t>SIGMA SINALIZACAO INDUSTRIAL</t>
  </si>
  <si>
    <t>SINAL PLACAS E ADESIVOS LTDA - EPP</t>
  </si>
  <si>
    <t>SINUELO SERVICE EIRE</t>
  </si>
  <si>
    <t>TECNOMAK INDUSTRIA E EQUIPAMENTOS INDUSTRIAIS EIRELI</t>
  </si>
  <si>
    <t>TECNORIO</t>
  </si>
  <si>
    <t>TEX EQUIP.ELETR. IND. E COMERCIO LT</t>
  </si>
  <si>
    <t>cor</t>
  </si>
  <si>
    <t xml:space="preserve">TM INDUSTRIAL </t>
  </si>
  <si>
    <t>TOX PRESSOTECHNIK DO BRASIL IND.LTD</t>
  </si>
  <si>
    <t>TREAL EQUIPAMENTOS ESPECIAIS EIRELI</t>
  </si>
  <si>
    <t>UFER USINAGEM E FERRAMENTARIA LTDA</t>
  </si>
  <si>
    <t>ULTRA JATO</t>
  </si>
  <si>
    <t>ULTRATEC FERRAMENTARIA IND.E COMERC</t>
  </si>
  <si>
    <t>UNIACO LTDA</t>
  </si>
  <si>
    <t>UNIMAQ AUTOMAÇÃO - USINAGEM</t>
  </si>
  <si>
    <t>UNITEMPERA TRATAMENTO TERMICO DE METAIS LTDA - EPP</t>
  </si>
  <si>
    <t>UNIVERSAL PINTURA ELETROSTATICA LTDA</t>
  </si>
  <si>
    <t>USIFAR USINAGEM FABRICACAO AUTOMACAO RECUPERACAO LTDA</t>
  </si>
  <si>
    <t>USIFER</t>
  </si>
  <si>
    <t>USIFORTE USINAGEM CALDERARIA E FERR</t>
  </si>
  <si>
    <t>USIMOR USINAGEM INDUSTRIA E COMERCIO LTDA</t>
  </si>
  <si>
    <t>USINAGEM ALMEIDA</t>
  </si>
  <si>
    <t>USIND</t>
  </si>
  <si>
    <t>USINER INDÚSTRIA MECÂNICA LTDA</t>
  </si>
  <si>
    <t>USITOP USINAGEM E FERRAMENTARIA LTD</t>
  </si>
  <si>
    <t>VIBAZ FABRICAÇÃO DE EMBALAGENS</t>
  </si>
  <si>
    <t>VIBAZ PLÁSTICO E AÇO</t>
  </si>
  <si>
    <t>VJ MAQUINAS INDUSTRIAIS E PROJETOS LTDA</t>
  </si>
  <si>
    <t>VPA FERRAMENTARIA LTDA - ME</t>
  </si>
  <si>
    <t>WA CARDANHA</t>
  </si>
  <si>
    <t>ZAC IND. COM. DE ARTEFATOS DE BORRA</t>
  </si>
  <si>
    <t>ZIRTAM INDUSTRIAL LTDA</t>
  </si>
  <si>
    <t>ZIRTAN</t>
  </si>
  <si>
    <t>P&amp;D SOLUÇÕES (Painéis)</t>
  </si>
  <si>
    <t xml:space="preserve">Imecor </t>
  </si>
  <si>
    <t xml:space="preserve">Notas </t>
  </si>
  <si>
    <t>9 horas por máquina - CONV</t>
  </si>
  <si>
    <t xml:space="preserve">10 horas por máquina - CNC </t>
  </si>
  <si>
    <t xml:space="preserve">Fresa convencional </t>
  </si>
  <si>
    <t>Fresa CNC</t>
  </si>
  <si>
    <t xml:space="preserve">Torno convencional </t>
  </si>
  <si>
    <t>Torno CNC</t>
  </si>
  <si>
    <t xml:space="preserve">Mandriladora </t>
  </si>
  <si>
    <t xml:space="preserve">Retifica </t>
  </si>
  <si>
    <t>Calderaria</t>
  </si>
  <si>
    <t>6 dias por semana</t>
  </si>
  <si>
    <t xml:space="preserve">24 dias por mês </t>
  </si>
  <si>
    <t xml:space="preserve">Carga diária </t>
  </si>
  <si>
    <t xml:space="preserve">Carga semanal </t>
  </si>
  <si>
    <t>Carga mensal</t>
  </si>
  <si>
    <t xml:space="preserve">Saturação atual </t>
  </si>
  <si>
    <t xml:space="preserve">Horas </t>
  </si>
  <si>
    <t xml:space="preserve">Valor </t>
  </si>
  <si>
    <t xml:space="preserve">Total h/mês </t>
  </si>
  <si>
    <t>Custo h</t>
  </si>
  <si>
    <t>Valor Total</t>
  </si>
  <si>
    <t>METROMEC</t>
  </si>
  <si>
    <t>METROMEC / AMX</t>
  </si>
  <si>
    <t>WR INDÚSTRIA</t>
  </si>
  <si>
    <t>8 horas por máquina - CONV</t>
  </si>
  <si>
    <t xml:space="preserve">8 horas por máquina - CNC </t>
  </si>
  <si>
    <t>Fornecedor trabalha com terceirização das peças também em terceiros</t>
  </si>
  <si>
    <t>HBR</t>
  </si>
  <si>
    <t>GRANATO LASER</t>
  </si>
  <si>
    <t>11 horas por máquina - CONV</t>
  </si>
  <si>
    <t xml:space="preserve">11 horas por máquina - CNC </t>
  </si>
  <si>
    <t>5 dias por semana</t>
  </si>
  <si>
    <t xml:space="preserve">20 dias por mês </t>
  </si>
  <si>
    <t>THIAGO CEZAR</t>
  </si>
  <si>
    <t>REBORG</t>
  </si>
  <si>
    <t>LM-CAME</t>
  </si>
  <si>
    <t>LM -CAME</t>
  </si>
  <si>
    <t xml:space="preserve">Qualidade </t>
  </si>
  <si>
    <t xml:space="preserve">Cumprimento dos prazos </t>
  </si>
  <si>
    <t xml:space="preserve">Suporte / Flexibilidade </t>
  </si>
  <si>
    <t>Conformidade documental</t>
  </si>
  <si>
    <t>Adequação aos requisitos</t>
  </si>
  <si>
    <t xml:space="preserve">Classificação final </t>
  </si>
  <si>
    <t xml:space="preserve">BLOQUEADO </t>
  </si>
  <si>
    <t xml:space="preserve">AMX </t>
  </si>
  <si>
    <t>BROVIND DO BRASIL INDUSTRIA E COMER</t>
  </si>
  <si>
    <t>Atividade</t>
  </si>
  <si>
    <t>Peso</t>
  </si>
  <si>
    <t>CALDEROL - INDUSTRIA E COMERCIO EIR</t>
  </si>
  <si>
    <t>Qualidade</t>
  </si>
  <si>
    <t xml:space="preserve">Fornecedor não sendo utilizado </t>
  </si>
  <si>
    <t xml:space="preserve">Conformidade documentos </t>
  </si>
  <si>
    <t xml:space="preserve">Adequação aos requisitos </t>
  </si>
  <si>
    <t>DINSE G.m.b.H.</t>
  </si>
  <si>
    <t>EINTEGRA ENGENHARIA, INTEGRACÃO E ROBÓTICA LTDA</t>
  </si>
  <si>
    <t>H.B.R USINAGEM LTDA - EPP</t>
  </si>
  <si>
    <t>IMECOR SERVICOS DE USINAGEM EIRELI</t>
  </si>
  <si>
    <t>IRMAOS AYRES S/A CONSTRUCOES INDUST</t>
  </si>
  <si>
    <t>JATOPRINT JATEAMENTO E PINTURA LTDA - ME</t>
  </si>
  <si>
    <t>L. M. COSTA CPF 008.685.258-20 - EP</t>
  </si>
  <si>
    <t>LE MONTAGENS COMERCIO E INSTALACOES</t>
  </si>
  <si>
    <t>LM CAME INDUSTRIA E COMERCIO DE CON</t>
  </si>
  <si>
    <t>MADI USINAGEM E CALDEIRARIA LTDA - EPP</t>
  </si>
  <si>
    <t xml:space="preserve">MEC NC - PAINÉIS </t>
  </si>
  <si>
    <t>MECSYSTEMS ENGENHARIA INDÚSTRIA &amp; COMÉRCIO LTDA - EPP</t>
  </si>
  <si>
    <t>METALURGICA GRANATO LTDA</t>
  </si>
  <si>
    <t>PRIMECOR PINTURAS INDUSTRIAIS LTDA</t>
  </si>
  <si>
    <t>REALY USINAGEM EIRELI - ME</t>
  </si>
  <si>
    <t>REIS &amp; BORGES LTDA - ME</t>
  </si>
  <si>
    <t xml:space="preserve">Novo </t>
  </si>
  <si>
    <t>SBI SOLUCOES EM EQUIPAMENTOS DE SOL</t>
  </si>
  <si>
    <t>SOFIR DO BRASIL CONSTRUCOES</t>
  </si>
  <si>
    <t>SUL FERRAMENTARIA LTDA</t>
  </si>
  <si>
    <t>UFINAP - USINAGEM SERVICE EIRELI -</t>
  </si>
  <si>
    <t>WR INDUSTRIA MECANICA EIRELI - ME</t>
  </si>
  <si>
    <t>Novo</t>
  </si>
  <si>
    <t>ETJ</t>
  </si>
  <si>
    <t>TORMEG</t>
  </si>
  <si>
    <t>NED</t>
  </si>
  <si>
    <t xml:space="preserve">Cadastro </t>
  </si>
  <si>
    <t>LBF</t>
  </si>
  <si>
    <t>REBEQUE</t>
  </si>
  <si>
    <t xml:space="preserve">FEITOSA USINAGEM </t>
  </si>
  <si>
    <t>DASHBOARD – FOLLOW UP</t>
  </si>
  <si>
    <t>% DISPOSITIVOS NO PRAZO</t>
  </si>
  <si>
    <t>Resumo por Status</t>
  </si>
  <si>
    <t>Quantidade</t>
  </si>
  <si>
    <t>No Prazo (1)</t>
  </si>
  <si>
    <t>Atenção (2)</t>
  </si>
  <si>
    <t>Atrasado (3)</t>
  </si>
  <si>
    <t>Follow Up</t>
  </si>
  <si>
    <t>Supllier Quality</t>
  </si>
  <si>
    <t>AC CORTE</t>
  </si>
  <si>
    <t>Ana</t>
  </si>
  <si>
    <t>Luiz</t>
  </si>
  <si>
    <t>Fabio</t>
  </si>
  <si>
    <t>ADZ INDUSTRIA E COMERCIO</t>
  </si>
  <si>
    <t>AGES</t>
  </si>
  <si>
    <t>Jadiel</t>
  </si>
  <si>
    <t>jadiel</t>
  </si>
  <si>
    <t>ARO WELDING</t>
  </si>
  <si>
    <t>ARTE USINAGEM</t>
  </si>
  <si>
    <t>Fábio</t>
  </si>
  <si>
    <t>BM MULTIMETAIS</t>
  </si>
  <si>
    <t>ana</t>
  </si>
  <si>
    <t>C.HENRIQUE BODEMEIER</t>
  </si>
  <si>
    <t>CAM DO BRASIL</t>
  </si>
  <si>
    <t>Daniele</t>
  </si>
  <si>
    <t>CEMAS DO BRASIL</t>
  </si>
  <si>
    <t>CENTERLINE</t>
  </si>
  <si>
    <t>CHRILU</t>
  </si>
  <si>
    <t>COLLETTI</t>
  </si>
  <si>
    <t>NA</t>
  </si>
  <si>
    <t>CONTRIC</t>
  </si>
  <si>
    <t>CORDELLA AUTOMAÇÃO</t>
  </si>
  <si>
    <t>CYDAK DO BRASIL</t>
  </si>
  <si>
    <t>DKFER</t>
  </si>
  <si>
    <t>DR PROMAQ</t>
  </si>
  <si>
    <t>DURR</t>
  </si>
  <si>
    <t>EDSON ARENA</t>
  </si>
  <si>
    <t>ESTAMOLD</t>
  </si>
  <si>
    <t>FELIX</t>
  </si>
  <si>
    <t>FORTALE</t>
  </si>
  <si>
    <t>GASPEC</t>
  </si>
  <si>
    <t>Cristiano</t>
  </si>
  <si>
    <t>GOIZPER</t>
  </si>
  <si>
    <t>HLM METALURGICA</t>
  </si>
  <si>
    <t>INCOPEL</t>
  </si>
  <si>
    <t>INDICON</t>
  </si>
  <si>
    <t>INDUSTRIA MECANICA ANGULO</t>
  </si>
  <si>
    <t>INGERSOLL-RAND</t>
  </si>
  <si>
    <t>IRMAOS BASSO USINAGEM</t>
  </si>
  <si>
    <t>KMV ENGENHARIA</t>
  </si>
  <si>
    <t>LS CONTROL</t>
  </si>
  <si>
    <t>LS-PLAQUETAS</t>
  </si>
  <si>
    <t>MAXIMO USINAGEM E CALDEIRARIA</t>
  </si>
  <si>
    <t>METALTEZZA</t>
  </si>
  <si>
    <t>MICTI INDUSTRIA METALURGICA</t>
  </si>
  <si>
    <t>MINASJATO</t>
  </si>
  <si>
    <t>OTIMIZE</t>
  </si>
  <si>
    <t>PAINELBRAS</t>
  </si>
  <si>
    <t>PALETTI USA</t>
  </si>
  <si>
    <t>PERTEC</t>
  </si>
  <si>
    <t>PORTINARI</t>
  </si>
  <si>
    <t>SAMES</t>
  </si>
  <si>
    <t>SCOPO USINAGEM</t>
  </si>
  <si>
    <t>SEMAN</t>
  </si>
  <si>
    <t>SIGMA</t>
  </si>
  <si>
    <t>SINAL PLACAS</t>
  </si>
  <si>
    <t>SINUELO</t>
  </si>
  <si>
    <t>TEX EQUIP.ELETR.</t>
  </si>
  <si>
    <t>TOX PRESSOTECHNIK</t>
  </si>
  <si>
    <t>UFER</t>
  </si>
  <si>
    <t>UNIACO</t>
  </si>
  <si>
    <t>UNIMAQ</t>
  </si>
  <si>
    <t>UNITEMPERA</t>
  </si>
  <si>
    <t>UNIVERSAL PINTURA</t>
  </si>
  <si>
    <t>USIFAR</t>
  </si>
  <si>
    <t>USIFORTE</t>
  </si>
  <si>
    <t>USIMOR</t>
  </si>
  <si>
    <t>USINER</t>
  </si>
  <si>
    <t>VJ MAQUINAS</t>
  </si>
  <si>
    <t>VPA FERRAMENTARIA</t>
  </si>
  <si>
    <t>WELDMACH</t>
  </si>
  <si>
    <t>ZAC BORRACHAS</t>
  </si>
  <si>
    <t>ZIRTAM INDUSTRIAL</t>
  </si>
  <si>
    <t xml:space="preserve">Ana </t>
  </si>
  <si>
    <t xml:space="preserve">Nome </t>
  </si>
  <si>
    <t xml:space="preserve">Departamento </t>
  </si>
  <si>
    <t>Localização</t>
  </si>
  <si>
    <t xml:space="preserve">Efetivo </t>
  </si>
  <si>
    <t>Categoria</t>
  </si>
  <si>
    <t>Contagem</t>
  </si>
  <si>
    <t xml:space="preserve">Ana Flávia </t>
  </si>
  <si>
    <t xml:space="preserve">Follow-up Construtivo </t>
  </si>
  <si>
    <t xml:space="preserve">Minas Gerais </t>
  </si>
  <si>
    <t>**EM DEFINIÇÃO**</t>
  </si>
  <si>
    <t xml:space="preserve">Jadiel </t>
  </si>
  <si>
    <t>**MAKE / BUY**</t>
  </si>
  <si>
    <t xml:space="preserve">Fabricio Cruz </t>
  </si>
  <si>
    <t>**BUY**</t>
  </si>
  <si>
    <t xml:space="preserve">Kaio </t>
  </si>
  <si>
    <t>**LABOR**</t>
  </si>
  <si>
    <t xml:space="preserve">Rudnei Cardoso </t>
  </si>
  <si>
    <t>São Paulo</t>
  </si>
  <si>
    <t>**MAKE**</t>
  </si>
  <si>
    <t xml:space="preserve">Alexandre </t>
  </si>
  <si>
    <r>
      <rPr>
        <rFont val="Calibri"/>
        <b/>
        <i/>
        <color rgb="FFFFFFFF"/>
        <sz val="12.0"/>
      </rPr>
      <t>BRBCBBB35</t>
    </r>
    <r>
      <rPr>
        <rFont val="Calibri"/>
        <b/>
        <color rgb="FFFFFFFF"/>
        <sz val="12.0"/>
      </rPr>
      <t xml:space="preserve">
Mech- 
Controls- 
Site Manager- 
</t>
    </r>
  </si>
  <si>
    <t xml:space="preserve">Prioridade 1 </t>
  </si>
  <si>
    <t xml:space="preserve">Shutdown </t>
  </si>
  <si>
    <t>PACK</t>
  </si>
  <si>
    <t>DESENHO (2D/3D)</t>
  </si>
  <si>
    <t>PRIORIDADE</t>
  </si>
  <si>
    <t>OP</t>
  </si>
  <si>
    <t>TRANSMISSÃO</t>
  </si>
  <si>
    <t>LIB.
ENG</t>
  </si>
  <si>
    <t>DESCRIÇÃO</t>
  </si>
  <si>
    <t>DESENHO</t>
  </si>
  <si>
    <t>QTY</t>
  </si>
  <si>
    <t>SUPPLIER</t>
  </si>
  <si>
    <t>STATUS DE ENTREGA</t>
  </si>
  <si>
    <t>LOCAL
MONTAGEM</t>
  </si>
  <si>
    <t>DATA 
ENVIO SITE</t>
  </si>
  <si>
    <t xml:space="preserve">PULL SEND
NF </t>
  </si>
  <si>
    <t>OBSERVAÇÕES</t>
  </si>
  <si>
    <t>ENTREGA OC</t>
  </si>
  <si>
    <t>RC</t>
  </si>
  <si>
    <t>PO</t>
  </si>
  <si>
    <t>MODALIDADE</t>
  </si>
  <si>
    <t>VALOR CONSTRUTIVO
MFG</t>
  </si>
  <si>
    <t>MONTAGEM
MEDIÇÃO
DATA BOOK</t>
  </si>
  <si>
    <t>BORDO MÁQUINA</t>
  </si>
  <si>
    <t>PRAZO SERVIÇO MFG (DIAS)</t>
  </si>
  <si>
    <t>VALOR COMPRAS</t>
  </si>
  <si>
    <t>VALOR TOTAL (COMPRAS + MFG)</t>
  </si>
  <si>
    <t>BODYSIDE</t>
  </si>
  <si>
    <t>2D</t>
  </si>
  <si>
    <t>DISPOSITIVO DE GEOMETRIA PARA SOLDA A PONTO</t>
  </si>
  <si>
    <t>59-15D_473345</t>
  </si>
  <si>
    <t>2D+2E</t>
  </si>
  <si>
    <t>AR SANTOS
05/12</t>
  </si>
  <si>
    <t>EM FABRICAÇÃO</t>
  </si>
  <si>
    <t>MG</t>
  </si>
  <si>
    <t>BUY- MONT MEC E BM MAKE</t>
  </si>
  <si>
    <t>15</t>
  </si>
  <si>
    <t>VW247-PATAGONIA-BODYSIDE-0002-2025</t>
  </si>
  <si>
    <t>DISPOSITIVO DE GEOMETRIA PARA SOLDA A PONTO ST3520</t>
  </si>
  <si>
    <t>59-15D_473455</t>
  </si>
  <si>
    <t>1D+1E</t>
  </si>
  <si>
    <t>REBORG
19/12</t>
  </si>
  <si>
    <t>10</t>
  </si>
  <si>
    <t>DISPOSITIVO DE GEOMETRIA PARA SOLDA A PONTO ST3530</t>
  </si>
  <si>
    <t>59-15D473457</t>
  </si>
  <si>
    <t>AR SANTOS
13/12</t>
  </si>
  <si>
    <t>VW247-PATAGONIA-BODYSIDE-0004-2025</t>
  </si>
  <si>
    <t>DISPOSITIVO DE GEOMETRIA PARA SOLDA A PONTO ST3560</t>
  </si>
  <si>
    <t>59-15D_473469</t>
  </si>
  <si>
    <t>MC USINAGEM
05/12</t>
  </si>
  <si>
    <t>24/11 - Revisão enviada para o fornecedor</t>
  </si>
  <si>
    <t>VW247-PATAGONIA-BODYSIDE-0005-2025</t>
  </si>
  <si>
    <t>DISPOSITIVO DE GEOMETRIA PARA SOLDA A PONTO ST3630</t>
  </si>
  <si>
    <t>59-15D_473523</t>
  </si>
  <si>
    <t>PREMIUM RACING
13/12</t>
  </si>
  <si>
    <t>bases robos</t>
  </si>
  <si>
    <t>BASE ROBO H750
BASE ROBO H1250
BASE ROBO H750
BASE ROBO H900</t>
  </si>
  <si>
    <t>39d_20769_3
39d_20769_6
39d_20771_3
39d_20769_4</t>
  </si>
  <si>
    <t>2
2
4
4</t>
  </si>
  <si>
    <t>LM CAME
17/12</t>
  </si>
  <si>
    <t>07/11 - Fornecedores enviados para compras na data de hoje</t>
  </si>
  <si>
    <t>BUY - 100%</t>
  </si>
  <si>
    <t>3D</t>
  </si>
  <si>
    <t>DISPOSITIVO GEO ST3705</t>
  </si>
  <si>
    <t>59-15D473529</t>
  </si>
  <si>
    <t>SALLES
Reborg
35 Dias</t>
  </si>
  <si>
    <t>AGUARDANDO EMISSÃO DE PO</t>
  </si>
  <si>
    <t xml:space="preserve">21/11 - Fornecedor sinalizou problema, estamos buscando alternativas. </t>
  </si>
  <si>
    <t>7</t>
  </si>
  <si>
    <t>27/10/2025</t>
  </si>
  <si>
    <t>DISPOSITIVO DE GEO PARA SOLDA A PONTO TETO ST7040</t>
  </si>
  <si>
    <t>59-15D473588</t>
  </si>
  <si>
    <t>EINTEGRA
20/12</t>
  </si>
  <si>
    <t>05/11 - Cotação finaliza no dia 07/11</t>
  </si>
  <si>
    <t>CONJ. UNIDADE DE POSICIONAMENTO COLUNA B ST4420</t>
  </si>
  <si>
    <t>CJ: sem numero</t>
  </si>
  <si>
    <t>EINTEGRA
10/12</t>
  </si>
  <si>
    <t>SP</t>
  </si>
  <si>
    <t>MFG</t>
  </si>
  <si>
    <t>2</t>
  </si>
  <si>
    <t>DISPOSITIVO INDEX. UNDERBODY ST4420</t>
  </si>
  <si>
    <t>59-15D473575</t>
  </si>
  <si>
    <t>MEC SYSTEMS
30 DIAS</t>
  </si>
  <si>
    <t>AGUARDANDO 2D</t>
  </si>
  <si>
    <t>03/11 - Orçamento de fabricação enviado pelo MFG.
05/11 - Cotação finaliza no dia 07/11</t>
  </si>
  <si>
    <t>5</t>
  </si>
  <si>
    <t>DISPOSITIVO INDEX. UNDERBODY ST4105- ST440</t>
  </si>
  <si>
    <t>59-15D473558</t>
  </si>
  <si>
    <r>
      <rPr>
        <rFont val="Calibri"/>
        <strike/>
        <color theme="1"/>
        <sz val="8.0"/>
      </rPr>
      <t xml:space="preserve">15
</t>
    </r>
    <r>
      <rPr>
        <rFont val="Calibri"/>
        <color theme="1"/>
        <sz val="8.0"/>
      </rPr>
      <t>13</t>
    </r>
  </si>
  <si>
    <t>TITAN
28/12
Aprovado via email</t>
  </si>
  <si>
    <t>12</t>
  </si>
  <si>
    <t>DISPOSITIVO INDEX. UNDERBODY ST4140</t>
  </si>
  <si>
    <t>59-15D473559</t>
  </si>
  <si>
    <t>MEC SYSTEMS
15/12</t>
  </si>
  <si>
    <t>DISPOSITIVO DE GEO TETO ST4420</t>
  </si>
  <si>
    <t>59-15D473579</t>
  </si>
  <si>
    <t>BUY- BORDO MÁQUINA MFG</t>
  </si>
  <si>
    <t>GRIPPER INNER FENDER ST4300</t>
  </si>
  <si>
    <t>59-15D473573</t>
  </si>
  <si>
    <t>IMECOR
15/12</t>
  </si>
  <si>
    <t>CONTRATO- 100% MFG</t>
  </si>
  <si>
    <t>DISPOSITIVO GEO CARGO BOX ST4510</t>
  </si>
  <si>
    <t>Sem numero</t>
  </si>
  <si>
    <t>CANCELADO</t>
  </si>
  <si>
    <t>07/11 - Fornecedores enviados para compras na data de hoje
25/11 - Tranmsissão cancelada pela engenhria na data de hoje.</t>
  </si>
  <si>
    <t>DISPOSITIVO GEO CARGO BOX ST4520</t>
  </si>
  <si>
    <t>59-
15D_XXXXXX(sem
numero definitivo)</t>
  </si>
  <si>
    <t>BGB
20/12</t>
  </si>
  <si>
    <t xml:space="preserve">07/11 - Fornecedores enviados para compras na data de hoje
21/11 - Fornecedor sinalizou problema, estamos buscando alternativas. </t>
  </si>
  <si>
    <t>FRAMING GATE BODYSIDE INNER ST4140</t>
  </si>
  <si>
    <t>59-38N_569103</t>
  </si>
  <si>
    <t>EINTEGRA
24/12</t>
  </si>
  <si>
    <t>PROTEÇAO P/ VALV. DE ESFERA 250X500MM</t>
  </si>
  <si>
    <t>11-38H 891970/2</t>
  </si>
  <si>
    <t>GRANATO
07/12</t>
  </si>
  <si>
    <t>PROTEÇAO P/ VALV. DE ESFERA 250X200MM</t>
  </si>
  <si>
    <t>11-38H 891970/1</t>
  </si>
  <si>
    <t>DISP. GEO FIXTURE CARGO BOX ST4510</t>
  </si>
  <si>
    <t>59-15D473587</t>
  </si>
  <si>
    <t>SALLES
METROMEC
29/12</t>
  </si>
  <si>
    <t xml:space="preserve">21/11 - Fornecedor sinalizou problemas, estamos buscando alternativas. </t>
  </si>
  <si>
    <t>BASE ROBO H250
BASE ROBO H500
BASE ROBO H750
BASE ROBO H975
BASE ROBO H1250
BASE ROBO H1250</t>
  </si>
  <si>
    <t>39D_20819-1
39D_20819-2
39D_20819-3
39D_20819-4
39D_20819-5
39D_20762-6</t>
  </si>
  <si>
    <t>3
7
4
2
2
2</t>
  </si>
  <si>
    <t>LM CAME
Autorizado via email</t>
  </si>
  <si>
    <t>DISPOSITIVO INDEX. UNDERBODY ST4510</t>
  </si>
  <si>
    <t>59-15D473580</t>
  </si>
  <si>
    <t>DISP. GEO FRAMING GATE BODYSIDE OUTER ST4140</t>
  </si>
  <si>
    <t>59-15D473567</t>
  </si>
  <si>
    <t>PREMIUM USINAGEM
09/12</t>
  </si>
  <si>
    <t>DISP. INDEX GRIPPER INNER FENDER ST4300</t>
  </si>
  <si>
    <t>59-15D473805</t>
  </si>
  <si>
    <t>IMECOR
29/12</t>
  </si>
  <si>
    <t>DISPOSITIVO INDEX. UNDERBODY ST4520</t>
  </si>
  <si>
    <t>sem numero</t>
  </si>
  <si>
    <t>MEC SYSTEMS
27/12</t>
  </si>
  <si>
    <t>Aguardando quantidade da 4540 / 4560</t>
  </si>
  <si>
    <t>DISPOSITIVO INDEX. UNDERBODY ST4530</t>
  </si>
  <si>
    <t>MEC SYSTEMS
26/12</t>
  </si>
  <si>
    <t>CJ. UNIDADES DISP. GEO FRAMING GATE BODYSIDE INNER ST4140</t>
  </si>
  <si>
    <t>53-15D_222221</t>
  </si>
  <si>
    <t>IMECOR
24/12</t>
  </si>
  <si>
    <t>CJ. UNIDADES DISP. GEO FRAMING GATE BODYSIDE OUTER ST4140</t>
  </si>
  <si>
    <t>53-15D_555551- UNIDADES</t>
  </si>
  <si>
    <t xml:space="preserve">BASE ROBO H250
BASE ROBO H500
</t>
  </si>
  <si>
    <t>39D 20762-1
39D_20819-2</t>
  </si>
  <si>
    <t>6
2</t>
  </si>
  <si>
    <t>SUPORTE-VW-ARG_001-MONTADO
SUPORTE-VW-ARG_002
SUPORTE-VW-ARG_003
SUPORTE-VW-ARG_004
SUPORTE-VW-ARG_005
SUPORTE-VW-ARG_001-MONTADO
SUPORTE-VW-ARG_002
SUPORTE-VW-ARG_003
SUPORTE-VW-ARG_004
SUPORTE-VW-ARG_005</t>
  </si>
  <si>
    <t>VW-ARG_001
VW-ARG_002
VW-ARG_003
VW-ARG_004
VW-ARG_005
VW-ARG_001
VW-ARG_002
VW-ARG_003
VW-ARG_004
VW-ARG_005</t>
  </si>
  <si>
    <t>40
80
60
20
50
12
24
20
10
10</t>
  </si>
  <si>
    <t>Verificando construção na Argentina</t>
  </si>
  <si>
    <t>AGUAR. RETORNO PM</t>
  </si>
  <si>
    <t xml:space="preserve">Contains  =&gt; parte .... da busca ... ! </t>
  </si>
  <si>
    <t>Pedido</t>
  </si>
  <si>
    <t>IM</t>
  </si>
  <si>
    <r>
      <rPr>
        <rFont val="Calibri"/>
        <color theme="1"/>
      </rPr>
      <t>Você pode inserir estes gráficos na sua planilha:</t>
    </r>
    <r>
      <rPr>
        <rFont val="Calibri"/>
        <color theme="1"/>
      </rPr>
      <t xml:space="preserve">
1. </t>
    </r>
    <r>
      <rPr>
        <rFont val="Calibri"/>
        <b/>
        <color theme="1"/>
      </rPr>
      <t>Comparação de Prazos: Entrega Original vs. Reprogramação</t>
    </r>
    <r>
      <rPr>
        <rFont val="Calibri"/>
        <color theme="1"/>
      </rPr>
      <t xml:space="preserve"> (</t>
    </r>
    <r>
      <rPr>
        <rFont val="Roboto Mono, Consolas, monospace"/>
        <color rgb="FF0842A0"/>
      </rPr>
      <t>comparacao_prazos_fornecedor.json</t>
    </r>
    <r>
      <rPr>
        <rFont val="Calibri"/>
        <color theme="1"/>
      </rPr>
      <t>)</t>
    </r>
    <r>
      <rPr>
        <rFont val="Calibri"/>
        <color theme="1"/>
      </rPr>
      <t xml:space="preserve">
2. </t>
    </r>
    <r>
      <rPr>
        <rFont val="Calibri"/>
        <b/>
        <color theme="1"/>
      </rPr>
      <t>Top 10 Fornecedores com Maior Atraso Total Acumulado</t>
    </r>
    <r>
      <rPr>
        <rFont val="Calibri"/>
        <color theme="1"/>
      </rPr>
      <t xml:space="preserve"> (</t>
    </r>
    <r>
      <rPr>
        <rFont val="Roboto Mono, Consolas, monospace"/>
        <color rgb="FF0842A0"/>
      </rPr>
      <t>top_10_atraso_fornecedor.json</t>
    </r>
    <r>
      <rPr>
        <rFont val="Calibri"/>
        <color theme="1"/>
      </rPr>
      <t>)</t>
    </r>
  </si>
  <si>
    <t>Dias</t>
  </si>
  <si>
    <t>Dias Restantes</t>
  </si>
  <si>
    <t>26/01- Liberado 2D. 
26/01 - Rev01- Atualizado qtd ., de 74 par a76.</t>
  </si>
  <si>
    <t>NE</t>
  </si>
  <si>
    <t>28/01- Obs: Prazo de entrega: 60 dias a contar de HOJE.
 19/01- Liberado 2D. 
23/12 - 3D para orçamento</t>
  </si>
  <si>
    <t>29/01/2026 - Processo de aquisição da matéria prima.
09/01- Liberado 2D. 
23/12 - 3D para orçamento</t>
  </si>
  <si>
    <t>29/01/2026 - Processo de aquisição da matéria prima.
29/01- Rev01 Grupos Modificados
Grupo 03/04 - 51-38N_577941
Grupo 05/06 - 51-38N_577943
Grupo 09/10 - 51-38N_577947
Grupo 18 - 51-38N_577956
Conforme apresentação 20260127_Projeto SAGA ASUV UB2 - KIT
MODIFICA - ST2245.
 07/01- Liberado 2D. 
23/12 - 3D para orçamento</t>
  </si>
  <si>
    <t>29/01/- Rev01 Modificação conforme apresentação 20260128_Projeto SAGA ASUV UB2 -
KIT MODIFICA - ST2200
26/01- PRAZO DE ENTREGA: 35 Dias.
06/01 - Liberado 2D. 
23/12- 3D para orçamento</t>
  </si>
  <si>
    <t>29/01- Rev01 Itens modificados - 51-38N_577931_0055_05. Conforme apresentação
20260127_Projeto SAGA ASUV UB2 - KIT MODIFICA - ST220026/01- PRAZO DE ENTREGA: 35 Dias.
06/01- Liberado 2D. 
23/12 - 3D para orçamento</t>
  </si>
  <si>
    <t>23/01- Liberado 2D. 
24/12 - 3D para orçamento</t>
  </si>
  <si>
    <t>09/01- Liberado 2D. 
24/12 - 3D para orçamento</t>
  </si>
  <si>
    <t>29/01- Rev01 Itens modificados ,51-30D_409581_0041-51-30D_409581_0065 
Conforme apresentação.
20260127_Projeto SAGA ASUV UB2 - KIT MODIFICA - ST219316/01- Liberado 2D.
15/01- Obs: Prazo de entrega: 45 dias após liberação dos desenhos 2D 
24/12 - 3D para orçamento</t>
  </si>
  <si>
    <t xml:space="preserve"> </t>
  </si>
  <si>
    <t>29/01- Por favor, cancele esta transmissão e faça uma nova liberação.
Vou cancelar o processo anterior em compras.
29/01- OBS: Este desenho foi alterado de como ele foi para cotação e como está hoje.Esta totalmente diferente. A cotação que temos não serve para este novo projeto.
27/12 - 3D para orçamento.</t>
  </si>
  <si>
    <t>27/01- Liberado 2D. 
27/12 - 3D para orçamento</t>
  </si>
  <si>
    <t>28/01- Obs: Aguardandon emissão de PO. 
28/01- Obs: PRAZO DE ENTREGA: 60 dias a partir de hoje. 
10/01 - Liberados desenhos 2D.
28/12 - 3D para orçamento</t>
  </si>
  <si>
    <t>28/01- Obs: Aguardandon emissão de PO. 
28/01- Obs: PRAZO DE ENTREGA: 60 dias a partir de hoje. 
12/01 - Liberados desenhos 2D.
28/12 - 3D para orçamento</t>
  </si>
  <si>
    <t>29/01- Obs: PRAZO DE ENTREGA: 40 dias. 
07/01 - Liberado 2D. 
28/12 - 3D para orçamento</t>
  </si>
  <si>
    <t>28/01- Obs: Aguardandon emissão de PO. 
28/01- Obs: PRAZO DE ENTREGA: 60 dias a partir de hoje.
13/01-Liberado 2D. 
28/12 - 3D para orçamento</t>
  </si>
  <si>
    <t>29/01- Obs: PRAZO DE ENTREGA: 40 dias. 
16/01- Liberado 2D.
28/12 - 3D para orçamento</t>
  </si>
  <si>
    <t>28/01- Obs: Aguardandon emissão de PO. 
28/01- Obs: PRAZO DE ENTREGA: 60 dias a partir de hoje
07/01- Liberado 2D. 
28/12 - 3D para orçamento</t>
  </si>
  <si>
    <t>30/01- PRAZO DE ENTREGA: 60 dias. 
08/01- Liberado 2D. 
28/12 - 3D para orçamento</t>
  </si>
  <si>
    <t>30/01- PRAZO DE ENTREGA: 60 dias.  
13/01- Liberado 2D. 
28/12 - 3D para orçamento</t>
  </si>
  <si>
    <t>23/01 - Rev01 Modificação conforme apresentação“MODIF_GARRA_PINCA_ST2640_260121” , acrescentado comercial SZKD40 BR4 A18 T12X4015/01- Liberado 2D. 
28/12 - 3D para orçamento</t>
  </si>
  <si>
    <t xml:space="preserve">29/01- Rev01 Modificação conforme apresentação
ERA DIVENTA-GRIPPER_ST2830-20260128.
 28/01- Obs: A garra desta transmissão teve uma modificação.
No link abaixo esta o kit modifica e ela completa para troca na rede.
15/01- Liberado 2D. 
28/12 - 3D para orçamento
</t>
  </si>
  <si>
    <t>22/01- Liberado 2D. 
16/12- Obs: Prazo de entrega: 45 dias após liberação dos desenhos 2D. 
28/12 - 3D para orçamento</t>
  </si>
  <si>
    <t>15/01- Prazo de entrega: 45 dias após liberação dos desenhos 2D. 
28/12 - 3D para orçamento</t>
  </si>
  <si>
    <t>30/01- Rev01 Modificação conforme apresentação .ppt
ERA DIVENTA-GRIPPER_ST2750-20260130.
30/01- Obs: A garra desta transmissão teve uma modificação.
No link abaixo esta o kit modifica e ela completa para troca na rede.
10/01 - Liberados desenhos 2D.
28/12 - 3D para orçamento</t>
  </si>
  <si>
    <t>22/01- Rev01 Modificação conforme apresentação .pptKIT_MOD_GARRA_ST2730_REV01 
28/12 - 3D para orçamento</t>
  </si>
  <si>
    <t>16/01- Liberado 2D. 
15/01- Prazo de entrega: 45 dias após liberação dos desenhos 2D.
  28/12 - 3D para orçamento</t>
  </si>
  <si>
    <t>22/01- Rev01 Modificação conforme indicado na apresentação .pptMODIF_GARRA_PINCA_ST2650_260121 10/01- Liberado 2D. 
28/12 - 3D para orçamento</t>
  </si>
  <si>
    <t>28/01- Rev01 Modificado conforme apresentação .pptMODIF_GARRA_PINCA_ST2620_260127, acrescentado comerciais dos novos
grupos09/01- Liberado 2D. 
28/12 - 3D para orçamento</t>
  </si>
  <si>
    <t>09/01- Liberado 2D. 
28/12 - 3D para orçamento</t>
  </si>
  <si>
    <t>30/01- Rev02 Modificação conforme apresentação .ppt MODIF_GARRA_PINCA_ST2560_260129, não afeta comerciais 
23/01 - Rev01 Modificação conforme apresentação .ppt MODIF_GARRA_PINCA_ST2560_260121 , não afeta comerciais 
07/01- Liberado 2D. 
28/12 - 3D para orçamento</t>
  </si>
  <si>
    <t>16/01- Liberado 2D. 
15/01- Prazo de entrega: 45 dias após liberação dos desenhos 2D. 
28/12 - 3D para orçamento</t>
  </si>
  <si>
    <t>30/01- Rev01 Modificação conforme apresentação .ppt
ERA DIVENTA-GRIPPER_ST2810-20260127 
15/01- Liberado 2D. 
28/12 - 3D para orçamento</t>
  </si>
  <si>
    <t>24/12- Obs: Prazo de entrega: Conf. transmissões</t>
  </si>
  <si>
    <t>23/01- Obs: PROJETO AGUARDANDO DEFINIÇÃO GESUALDO E LUIZ MANOEL. REFERENTE A PROJETO E MONTAGEM22/09 - Em processo de levantamento junto ao projeto. (Gesualdo)</t>
  </si>
  <si>
    <t>27/01 - Falta oxidação
13/01- Obs: entrega: 10 unidades para dia 15/01 e o restante para 28/01</t>
  </si>
  <si>
    <t>06/12- Rev02 Modificações conforme apresentação
“KIT_E553920000=BM030_GEOMETRIA_LATERAL_C00”27/11 - Uma estrutura lateral em processo de pintura e a outra em processo final de solda previsão de enviar para pintura 01/12.
13/11 - REV 1 - Modificação conforme apresentação "Kit_E553920000 - RC 500824931 alterada. 
09/10 - Em processo de PCP e compra de matéria prima.
Observação: Se atentar aos grupos não simétricos (Ver 3d Conjunto geral e Distinta Base).
10/09 - Liberado desenho 2D
14/07 - 3D PARA ORÇAMENTO</t>
  </si>
  <si>
    <t>10/11 - 3D para orçamento</t>
  </si>
  <si>
    <t>14/11 - 3D orçamento</t>
  </si>
  <si>
    <t xml:space="preserve">25/11 - 3D para orçamento </t>
  </si>
  <si>
    <t xml:space="preserve">25/11- Arquivos 3D para Cotação </t>
  </si>
  <si>
    <t>26/01 - Fornecedor relata que está faltando material do tubo (verificar se foi comprada a materia prima - Comau)
20/12- REV01-Alteração sensores units E535982430/ E535982460Conforme apresentação .ppt
KIT_MOD_CF500_CALIBRE_PORTAS_TRAS_PBAR_M01 09/12- Liberado 2D.
03/11/25 - Fornecedor ainda não recebeu os desenhos 2D para construção da transmissão;
29/10/25 - Fornecedor ainda não recebeu os desenhos para construção da transmissão, previsão é liberar na sexta feita;
13/10/25 - Fornecedor aguardando os desenhos 2D para startar a compra dos materiais;
01/10/25 - Fornecedor aguardando os desenhos 2D para startar a compra dos materiais;
10/07 - 3D PARA COTAÇÃO</t>
  </si>
  <si>
    <t>26/01 - Fornecedor relata que está faltando material do tubo (verificar se foi comprada a materia prima - Comau)
08/01 - Rev01 Modificação conforme apresentação .ppt KIT_MOD_FMCF300_E535986210_M01 KIT_MOD_FMCF300_E535987210_M01
02/12- Liberado 2D 
03/11/25 - Fornecedor ainda não recebeu os desenhos 2D para construção da transmissão;
29/10/25 - Fornecedor ainda não recebeu os desenhos para construção da transmissão, previsão é liberar na sexta feita;
13/10/25 - Fornecedor aguardando os desenhos 2D para startar a compra dos materiais;
01/10/25 - Fornecedor aguardando os desenhos 2D para startar a compra dos materiais;
10/07 - 3D PARA COTAÇÃO</t>
  </si>
  <si>
    <t>26/01 - Fornecedor com os berços aguardando materiais comerciais para dar seguimento a montagem
23/01 - Rev01 – Modificação conforme .ppt KIT_MOD_PVG_GRAFFATURA, acrescentado 04 grampos V
63.1 BR2 A10 T1206/01/26 - Fornecedor com os berços aguardando materiais comerciais para dar seguimento a montagem;
22/12/25 - Fornecedor com os berços aguardando materiais comerciais para dar seguimento a montagem, pintura dos berços;
06/11/25 - Fornecedor em processo de caldeiraria e usinagem;
31/10 - LIBERADO 3D 
08/10 - LIBERADO DESENHO 2D                 
03/10/25 - Fornecedor solicitou ao time de qualidade para realizar a liberação dos modelod de isopor dos berços;
28/07/2025 - Arquivos 3D para cotação</t>
  </si>
  <si>
    <t>26/01 - Fornecedor com os berços aguardando materiais comerciais para dar seguimento a montagem
06/01/26 - Fornecedor com os berços aguardando materiais comerciais para dar seguimento a montagem;
22/12/25 - Fornecedor com os berços aguardando materiais comerciais para dar seguimento a montagem, pintura dos berços;
06/11/25 - Fornecedor em processo de caldeiraria e usinagem;
08/10 - LIBERADO DESENHO 2D                  
03/10/25 - Fornecedor solicitou ao time de qualidade para realizar a liberação dos modelod de isopor dos berços;
28/07/2025 - Arquivos 3D para cotação</t>
  </si>
  <si>
    <t>26/01 - Fornecedor com os berços aguardando materiais comerciais para dar seguimento a montagem
06/01/26 - Fornecedor com os berços aguardando materiais comerciais para dar seguimento a montagem;
22/12/25 - Fornecedor com os berços aguardando materiais comerciais para dar seguimento a montagem, pintura dos berços;
06/11/25 - Fornecedor em processo de caldeiraria e usinagem;
06/10 - Liberado desenho 2D das transmissões;
 01/10/25 - Fornecedor solicitou ao time de qualidade para realizar a liberação dos modelo de isopor dos berços;
28/07/2025 - Arquivos 3D para cotação;</t>
  </si>
  <si>
    <t>26/01 - Fornecedor com os berços aguardando materiais comerciais para dar seguimento a montagem
06/01/26 - Fornecedor com os berços aguardando materiais comerciais para dar seguimento a montagem;
22/12/25 - Fornecedor com os berços aguardando materiais comerciais para dar seguimento a montagem, pintura dos berços;
06/11/25 - Fornecedor em processo de caldeiraria e usinagem;
06/10 - LIBERADO DESENHO 2D;
01/10/25 - Fornecedor solicitou ao time de qualidade para realizar a liberação dos modelo de isopor dos berços;
28/07/2025 - Arquivos 3D para cotação;</t>
  </si>
  <si>
    <t>26/01 - Fornecedor com os berços aguardando materiais comerciais para dar seguimento a montagem
06/01/26 - Fornecedor com os berços aguardando materiais comerciais para dar seguimento a montagem;
22/12/25 - Fornecedor com os berços aguardando materiais comerciais para dar seguimento a montagem, pintura dos berços;
06/11/25 - Fornecedor em processo de usinagem, restante do material chegando segunda feira;
13/10/25 - Fornecedor e time de qualidade Comau realizaram a liberação do modelo de isopor do berço;
28/07/2025 - Arquivos 3D para cotação</t>
  </si>
  <si>
    <t>26/01 - Fornecedor com os berços aguardando materiais comerciais para dar seguimento a montagem
06/01/26 - Fornecedor com os berços aguardando materiais comerciais para dar seguimento a montagem;
22/12/25 - Fornecedor com os berços aguardando materiais comerciais para dar seguimento a montagem, pintura dos berços;
06/11/25 - Fornecedor em processo de usinagem, restante do material chegando segunda feira;
31/10 - LIBERADO 3D 
13/10/25 - Fornecedor e time de qualidade Comau realizaram a liberação do modelo de isopor do berço;
06/10 - Liberação 3D STEP berço de grafagem capo      
28/07/2025 - Arquivos 3D para cotação</t>
  </si>
  <si>
    <t>29/01 - Possibilidade de entrega parcial das colunas, tomando ação de tercerização de trbalho para reduzir o prazo de entrega final. (Data correta de entrega 16/02, prazo de 45 dias após o 2D que saiu em 08/01).
08/01-OBS: 2D  PARCIAL - Nas próximas semanas iremos subir os desenhos pendentes.
 08/01- Liberado 2D. 
02/12- REV;Arquivos 3D para Cotação revisado</t>
  </si>
  <si>
    <t>26/01 - Aguardando negociação compras
04/11- LIBERADO 2D</t>
  </si>
  <si>
    <t>26/01 - A visita será realizada no dia 28/01 a fim de atualizarmos o status geral
10/12- Rev01 Modificação conforme apresentação ppt. KIT_MOD_FM39_E536167000_M01
08/12/25 - Fornecedor com a estrutura na caldeiraria;
27/11/25 - Fornecedor com os tubos esperando o corte para serem calderados;
18/11/25 - Fornecedor esta aguardando cehegada da matéria prima;
29/09 - Atualizado desenhos no syncplicity - Liberação de 2Ds construtivos</t>
  </si>
  <si>
    <t>26/01 - Evidencias da compra de matéria prima (tubos) - O protótipo será entregue em 10/02 (para aprovação) e a entrega dos 31 será escalonada (à definir)
27/11-Rev01 Modificação conforme apresentação em .ppt: KIT_MOD_E536472000_SKID – unit E536472250_A_A0_1_1_M01
KIT_MOD_E536472000_SKID – unit E536472250_A_A0_1_1_M01 18/11/25 - Foi solicitado para o fornecedor para a construção devido a necessidade de alteração do projeto;
13/10/25 - Fornecedor aguardando os desenhos 2D para startar a compra dos materiais;
17/09/2025 - Arquivos 3D para Cotação</t>
  </si>
  <si>
    <t xml:space="preserve">               </t>
  </si>
  <si>
    <t>06/01 - Rev01 Estavam faltando os grupos 850, 970, 980 e 990 , acrescentado os comerciais</t>
  </si>
  <si>
    <t>26/01 - O FUP será realizado em 27/01
21/01/26 - Fornecedor em processo de usinagem das peças;</t>
  </si>
  <si>
    <t xml:space="preserve">23/12/2025 - Usinagem externa dos alumínios finalizando hoje
17/12/2025 - Usinagem dos berços em andamento.  Usinagem externa do restante dos componetes em andamento.
16/12/2025 - Usinagem dos berços de alumínio em andamento. Restante dos itens de alumínio em processo de corte / usinagem externo
13/12/2025 - Usinagem dos berços de alumínio em andamento. Restante dos itens menores usinando externamente.
11/12- Em Fabricação. 
09/12/2025 - Itens de alumínio será coletado hoje na transportadora Jamef.
05/12- A garra sofreu alteração e segue o caminho com o kit de mudança:
\\Ubrbet01bkrp050\BWA\2025-VW427-AUFBAU-PATAGONIA\3_Proj_Mecanico\3.1_Desenvolvimento\CONSTRUCAO\ST4420\59-15D_473579______________________A00_GEO
02/12/2025 - Matéria prima de alumínio chegará até 04/12/2025
25/11/2025 - desenhos 2D disponíveis para construção.
</t>
  </si>
  <si>
    <t>26/01 - O FUP será realizado em 27/01</t>
  </si>
  <si>
    <t>22/12- Liberado 2D. 
22/12 - Rev01 - Alteração sensores units E535982430/ E535982460
Conforme apresentação .ppt
KIT_MOD_CF500_CALIBRE_PORTAS_TRAS_PBAR_M01. Comunicado ao time de Compras para revisar o processo antes do fechamento."
24/11- 3D PARA ORÇAMENTO</t>
  </si>
  <si>
    <t>16/01- Rev01 Modificação estrutura do gripper.
02/01- Liberado 2D.</t>
  </si>
  <si>
    <t>30/01 - Corte e preparação.
29/01 - Fornecedor soliciou envio dos rolamentos para teste de funcionalidade na pré montagem.
27/12- Liberado 2D.
26/11 - 3D para orçamento</t>
  </si>
  <si>
    <t>14/01/2026 - Será entregue hoje devido a problemas na pintura.
12/01/2026 - Item esnviado para pintura, previsto de ficar pronto 13/01/2026</t>
  </si>
  <si>
    <t>​RENAULT-BBB29_XDF-0​113-2025</t>
  </si>
  <si>
    <t>14/01-  Liberado 2D. 
04/12 - 3D para orçamento</t>
  </si>
  <si>
    <t>14/01- Liberado 2D.</t>
  </si>
  <si>
    <t>29/12- LIBERADO 2D. 
04/12 - 3D para orçamento</t>
  </si>
  <si>
    <t>21/01 - Enviado cronograma atualizado nesta data, aguardando retorno do projeto indicando concordancia com o mesmo.
10/01 - Foi enviado um cronograma e atualização de status, previsão de envio 1º fase 02/02.</t>
  </si>
  <si>
    <t>08/09 - Fechada com a China de acordo com o PM.</t>
  </si>
  <si>
    <t>22/01 - Ultima estrutura em usinagem, falta itens das revisões.
27/11 - Parte estrutural maior 80% pronta, itens menores em processo de usinagem e acabamento.
09/10 - Em processo de PCP e compra de matéria prima.
PRAZO DE ENTREGA: 
07/12/25 Item 02 da TR 18 + Hair Croos TR 19
03/01/26 Bases do Item 01 da TR 18
14/01/25 Restante da TR 18  
17/09 - LIBERADO DESENHO 2D
11/07 - Documentação atualizada
10/07 - 3D PARA COTAÇÃO</t>
  </si>
  <si>
    <t>STL-BB13-UNDERBODY-006​9-2024</t>
  </si>
  <si>
    <t>01/12- LIBERADO 2D
13/09 - 3D PARA ORÇAMENTO</t>
  </si>
  <si>
    <t>09/01 - Rev01 Modificação conforme apresentação em ppt. KIT_MOD-001-358F03M0001_CG001_REV_G
05/01 - REV F skids novos.
22/12- Liberado 2D.</t>
  </si>
  <si>
    <t>06/06 - Rev04: Modificação conforme KIT_MOD-004_GEO SCA 040 T04 T05. - 20/10 - PLANILHA DO HUMBERTO "EM TRANSITO"
20/05 - Rev03: Atualizada furação estrutura
24/03 - REv02: Modificação conforme KIT_001_14302502Z_M-040S50005AF-040D40005AF-ASS-B00-F2U
05/03 - Rev01: Substituição desenhos devido a revisão de remarcas</t>
  </si>
  <si>
    <t>STL-BB14-BODYSIDE-0​105-2024</t>
  </si>
  <si>
    <t>23/01 - Obs: EM PROCESSO DE LIBERAÇÃO, ENTREGA HOJE. 
10/12/2025 - Gestão de matéria prima em andamento</t>
  </si>
  <si>
    <t>13/01/2026 - Usinagem em andamento. Matéria prima da base serpa entregue hoje.
16/12/2025 - Preparação da matéria prima em andamento
13/12/2025 - Em processo de extração de desenhos e compra de matéria prima.</t>
  </si>
  <si>
    <t>13/01/2026 - Usinagem em andamento. Matéria prima da base serpa entregue hoje.
16/12/2025 - Preparação da matéria prima em andamento
13/12/2025 - Em processo de extração de desenhos e compra de matéria prima.
11/12- Rev01 Modificação conforme apresentação em ppt. KIT_001_14302724D_M-040S40005AF-
040D30005AF-ASS-B00-F2U</t>
  </si>
  <si>
    <t>27/01 - Em processo de PCP e compra de matéria prima.
13/01 - Liberaddo 2D.</t>
  </si>
  <si>
    <t>STL-BB14-BODY SIDE-011​8-2024</t>
  </si>
  <si>
    <t>05/01 - IMPORTANTE: ESTÁ SENDO APROVADO APENAS A FABRICAÇÃO DE 1+1.
12/12- Obs: Atentar para a quantidade de cada grupo 11 especificado na BOM do conjunto geral (03dx + 03ex).</t>
  </si>
  <si>
    <t>08/01- Rev01 Modificação conforme ppt. KIT_59-15D_473587__A00_ZSB_ST4510_CENTRAGEM_CARGO_BOX_REV-00223/12 - Critico Verificar com Ivan, falta controle de peças
16/12 - Calderaria do Griper pronto falta usinagem, restante em processo de usinagem em terceiros.
09/12/2025 - Usinagem em andamento
06/12- Rev01 Novos itens (tasselos, placas) conforme apresentação .ppt
ERA_DIVENTA_ST4420_GEO_TETO02 
/12/2025 - Caldeiraria e usinagem interna e externa em andamento.
24/11 - Liberado 2D nesta data.
07/11 - 3D para orçamento</t>
  </si>
  <si>
    <t>23/01 - Renegociado a data de entrega com Humberto para 05/02 considerando pré-montagem e envio direto da Minas Jato para Renault.
22/01 - Obs: Processo de pintura no fornecedor Minas Jato. 
20/01 - Em processo de solda, pré montagem e desempeno. 
10/12/2025 - FABRICAÇÃO AUTORIZADA.</t>
  </si>
  <si>
    <t>08/01 - Itens faltantes em processo de produção na Ader, previsão de envio 30/01. 
Montagem sendo realizada no manufacturing.</t>
  </si>
  <si>
    <t>27/01 - Falta material da Açoliver com espessura maior acompanhar de perto. Em processo de calderaria e solda, primeira estrutura será soldada hoje.
15/01 - Prazo de entrega: Item 01- 20/02 == Item 02- 12/02</t>
  </si>
  <si>
    <t xml:space="preserve">26/01 - REV01: Conforme conversado , com rev01 no syncplicity , desenhos atualizados
foi alterado as espessuras das placas bases e removido um pé da base maior.
</t>
  </si>
  <si>
    <t>STL-PSA-BB22-JJ-PCK02-010​9-2024</t>
  </si>
  <si>
    <t>STL-PSA-BB22-JJ-PCK02-011​3-2024</t>
  </si>
  <si>
    <t>VW-ANCHIETA-AUFBAU-0002-2025</t>
  </si>
  <si>
    <t>FENCE - VW SAGA - AB3b(nivus)</t>
  </si>
  <si>
    <t>CJ. Adicional</t>
  </si>
  <si>
    <t>VW-ANCHIETA-AUFBAU-0003-2025</t>
  </si>
  <si>
    <t>16/01- Liberado 2D.</t>
  </si>
  <si>
    <t>20/01- Liberado 2D.</t>
  </si>
  <si>
    <t>21/01-  Está excluso do orçamento : Comerciais (elétricos mecânicos e pneumáticos), matéria prima, fabricação, usinagem, tratamento térmico e/ou superficial, embalagem e transporte,Montagem, medição 3D.15/01- Liberado 2D. 
23/12 - 3D para orçamento</t>
  </si>
  <si>
    <t>16/01- Liberado 2D. 
23/12 - 3D para orçamento</t>
  </si>
  <si>
    <t>14/01- Liberado 2D. 
23/12 - 3D para orçamento</t>
  </si>
  <si>
    <t>23/12 - 3D para orçamento</t>
  </si>
  <si>
    <t>05/01 - Revisado Disponível na rede 2D.
15/12- Paralisado Engenharia. 
01/12/2025 - Sem andamento na transmissão.
25/11/2025 - Paralização da transmissão pelo projeto.</t>
  </si>
  <si>
    <t>27/01 - Aguardando posição Comau e material para trabalhar.
09/01 - Rev02 Modificação conforme apresentação em ppt. KIT_MOD_358F03M0001_CG001_REV_H
18/12- Rev01 Modificação conforme apresentação em ppt.KIT_MOD_358F03M0001_CG001_REV_F</t>
  </si>
  <si>
    <t>29/01/2026 - Processo de usinagem, acabamento e pintura.
09/01 - Rev02 Modificação conforme apresentação em ppt. KIT_MOD_358F03M0001_CG001_REV_H
18/12- Rev01 Modificação conforme apresentação em ppt.KIT_MOD_358F03M0001_CG001_REV_F
18/12- Obs: Chapa a serem soldadas no telaio prazo de entrega: 07/01/2025</t>
  </si>
  <si>
    <t>29/01 - processo de pintura.
13/01/2026 - Processo de caldeiraria e soldagem em andamento.
05/01/2026 - Quantidade alterada pelo projeto.
29/12- Rev01 Modificado a quantidade dos racks era2dx+2ex mudou para 4dx+2ex.
22/12- Liberado 2D.
11/12- Aguardando Emissão de PO. 
02/12- Aguardando Revisão de Valores "Marcelo".</t>
  </si>
  <si>
    <t>05/01 - REV02 - 1
CONJ. DE GRADES PARA CERCA
PERIMETRAL AUF01-02-03Lista_de_Grades_VW427_AUF01-
02-03-Rev02_30122025
COJ. DE GRADES PARA CERCA
PERIMETRAL AUF01-02-03
Lista_de_Grades_VW427_AUF01-02-03-Rev02_30122025
 15/12 -REV01: Atualizado documentação, na planilha "Lista_de_Grade_VW427_AUF01-02-03-REV01_27112025" 
11/12- Em Cotação.</t>
  </si>
  <si>
    <t>29/01 - Finalizando pintura para iniciar processo de montagem</t>
  </si>
  <si>
    <t>02/02- Obs: Alterada a data de entrega conforme planilha do SCL. 
09/01- Liberado 2D.</t>
  </si>
  <si>
    <t>30/12/25 - Fornecedor em usinagem de peças menores e sendo enviadas para oxidação, torres pintadas placas em processo de pintura;
08/12/25 - Fornecedor em processo de usinagem das bases, torres sendo usinadas em terceiros e internamente, o fornecdor está tendo auxilio do fornecedor Premium usinagem;
05/12- Rev02 Modificaçãoes 59-38N_572701 ,Conforme apresentação
“KIT_MOD_DISPOSITIVO_ST3630_59-15D_473523_REV02”
Não afeta comerciais
19/11- Rev01 Modificaçãoes unit 59-38N_568085/59-38N_568087/59-38N_568137 , Conforme
apresentação
“KIT_MOD_DISPOSITIVO_ST3630_59-15D_473523.pptx”
Não afeta comerciais03/1
2/25 - Fornecedor tercerizando peças para usinagem;
27/11/25 - Fornecedor com os tubos esperando o corte para serem calderados;
19/07/2025 - Documentação do kit atualizada no syncplicity na pasta rev01</t>
  </si>
  <si>
    <t>29/01 - Entrega parcial realizado nesta data
22/01- Obs: USINAGEM E AJUSTAGEM (TORRES E UMA MESA NO PROCESSO DE PINTURA NA JATOPRINT)
07/01/2026 - Processo de usinagem em andamento, foi indicado fornecedores de usinagem e oxidação para reduzir reduzir os prazos.
11/12- Em Fabricação.
05/12- Rev02 Modificação 59-38N_566759/ 59-38N_566833 conforme apresentação
KIT_MOD_RESPOT_ST3580_59-15D_473471
VW427-PATAGONIA-BODYSIDE-0007-202503/12- Rev01 Usar grampo V2 63.1 BR3 A40 T12 para os 08 grampos solicitados V 63.1 BR2
A40 T12 e inverter o braço</t>
  </si>
  <si>
    <t>29/01/2026 -  Matéria prima 100%. Previsão de entrega 18/02</t>
  </si>
  <si>
    <t>02/02- Obs: Data de entrega modificada conforme planilha do SCL. 
31/01 - Enviado nesta data.
04/12/2025 - Desenhos definitivos liberados
Aguardando 2D
13/11 - Prazo de entrega: 35 dias após a liberação dos desenhos definitivos.</t>
  </si>
  <si>
    <t>10/01- Rev02 Modificação conforme apresentação em ppt. KIT_MOD-002-GEO_ST3710_59-38N_568249_20260107 22/12/25 - Fornecedor em processo de usinagem das torres e peças menores, placas ja usinadas em processo de rebarbação e rosca para enviar para pintura;
11/12- Em Fabricação 
10/12- Liberado 2D 
09/12/25 - Fornecedor em processo de chegada e separação de matéria prima;
 05/12- LIBERADO 2D 
02/12/25 - Fornecedor em processo de compra da matéria prima, foi acordado da transmissão ser entregue de maneira parcial 1D+1E dia 29/12/2025 e o restante 1D+1E dia 15/01/2026;
03/12- Rev02 Usar grampo V2 63.1 BR3 A40 T12 para os 40 grampos solicitados V 63.1BR2 A40 T12 e inverter o braço
02/12/25 - Fornecedor em processo de compra de matéria prima, o fornecedor também informou que está aguardando o restante dos desenhos serem liberados;
01/12- LIBERADO 2D
Aprovado via e-mail, aguardando emissão de PO, RC -500843755
06/11 - 3D para orçamento</t>
  </si>
  <si>
    <t>STL-PSA-BB22-JJ-PCK02-011​8-2024</t>
  </si>
  <si>
    <t>05/01 - Rev01 Adicionada furação no conjunto soldado que estava faltando, conforme
apresentação .ppt KIT_MOD_GRIPPER_59-30D_409337_ST3610
09/12- Liberado 2D 
17/11 - Prazo de entrega: 30 dias após liberação dos desenhos definitivos</t>
  </si>
  <si>
    <t>04/12/2025 - Desenhos 2Ds liberados. Iniciar fabricação.
04/12- Liberado 2D.</t>
  </si>
  <si>
    <t>26/01 - O FUP será realizado em 27/01
17/12- LIBERADO 2D .
11/12- Aguardando Emissão de PO.</t>
  </si>
  <si>
    <t>26/01 - O FUP será realizado em 27/01
18/12- LIBERADO 2D. 
11/12- Aguardando Emissão de PO.</t>
  </si>
  <si>
    <t>26/01 - O FUP será realizado em 27/01
18/12 - Desenhos válidos para construção 2D
11/12- Aguardando Emissão de PO.</t>
  </si>
  <si>
    <t>23/01 - Obs: EM PROCESSO DE LIBERAÇÃO, ENTREGA HOJE.
 13/01/2026 - Finalizando caldeirari, torres em processo de pintura, demais componentes em processo de usinagem
11/12- Aguardando Emissão de PO.</t>
  </si>
  <si>
    <t>11/12- EM COTAÇÃO</t>
  </si>
  <si>
    <t>22/01- Rev01: Modificação conforme apresentação KIT_MOD_GRIPPER_ST3730_59-15D_473529_BG-12
Acrescentado 02 grampos V 40.5 BR2 A60 T12 09/01- Itens pendentes liberados no sheet.
07/01- Liberado 2D. 
11/12- Aguardando 2D. 
10/12/25 - Aprovado fornecedor com prazo de 40 dias após liberação dos desenhos 2D.</t>
  </si>
  <si>
    <t>28/01 - Aguardando chegada de material para start de produção.
20/01 - Pedestal no dia 12/02 e a escada dia 23/02</t>
  </si>
  <si>
    <t>VALE-BA40-CHANGE-MANIP-000​2-2025</t>
  </si>
  <si>
    <t>VALE-BA40-CHANGE-MANIP-000​3-2025</t>
  </si>
  <si>
    <t>13/01/26 - Fornecedor em processo de tratamento, zincagem, oxidação e algumas peças já prontas;
30/12 - Obs: Entrega: MADI SP</t>
  </si>
  <si>
    <t>28/01- Obs: Aguardandon emissão de PO. 
28/01- Obs: PRAZO DE ENTREGA: 60 dias a partir de hoje.
15/01- Liberado 2D. 
31/12 - 3D para orçamento</t>
  </si>
  <si>
    <t>09/01- Rev01 Modificação conforme apresentação .ppt
KIT_MOD_TAKE-OUT_ST3595_59-15D_473473 , não afeta comerciais</t>
  </si>
  <si>
    <t>EV1201</t>
  </si>
  <si>
    <t>21/01- Liberado 2D. 
03/01- 3D para orçamento</t>
  </si>
  <si>
    <t>09/01- Liberado 3D. 
03/01- 3D para orçamento</t>
  </si>
  <si>
    <t>27/01 - Em processo de corte matéria prima</t>
  </si>
  <si>
    <t>SUP. PARA MALA DE SOLDA</t>
  </si>
  <si>
    <t>VW-ANCHIETA-AUFBAU-0004-2025</t>
  </si>
  <si>
    <t>13/01/26 - Fornecedor em processo de PCP e compra da matéria prima;</t>
  </si>
  <si>
    <t>07/01- IMPORTANTE: Está aprovada a fabricação de apenas 01 conjunto. O restante será aprovado após validação da engenharia.</t>
  </si>
  <si>
    <t>30/01- Obs: Orçamento aprovado. Contamos com esses 40 dias para entrega
Iremos providenciar o pedido, mas pode seguir já com essa aprovação.</t>
  </si>
  <si>
    <t>21/01- Liberado 2D. 
09/01- 3D-ORÇAMENTO</t>
  </si>
  <si>
    <t>12/01 - Liberado 2D.</t>
  </si>
  <si>
    <t>VW427-PATAGONIA-BODYSIDE-004​5-2025</t>
  </si>
  <si>
    <t>STL-PSA-BB22-JJ-PCK02-01​20-2024</t>
  </si>
  <si>
    <t>27/01 - Em processo de separação de matéria prima, irá terceirizar peças do torno.
22/01 - REV 01 Obs: foi acrescentado as placas de fechamento com policarbonato transparente junto às grades de tela</t>
  </si>
  <si>
    <t>27/01 - Em processo de preparação e calandra de matéria prima
"02- peças- 10/02
01- peça- 10/02
04- peças - 10/02
4PÇS 10/02 - 10PÇS 28/02
08 peças -28/02"</t>
  </si>
  <si>
    <t>28/01 - Entregue 27/01/2026.
14/01- OBS: Esse prazo contempla somente a entrega do 1 LOTE - 18 PÇS - O RESTANTE - CONF. PROGRAMAÇÃO ENTRE GESUALDO E WR.</t>
  </si>
  <si>
    <t>14/01- Obs: UM KIT DIA 19/01/2026 O RESTANTE DIA 23/01/2026</t>
  </si>
  <si>
    <t>30/01- Rev01 Alterados quantidades (era 04) eliminado da ST4080
Atualizada lista comerciais.</t>
  </si>
  <si>
    <t>Base de Robô</t>
  </si>
  <si>
    <t>28/01- Obs: Aguardandon emissão de PO. 
28/01- Obs: PRAZO DE ENTREGA: 20/30 dias a partir de hoje.
17/01- Obs: Liberação antecipada, sujeito a alteração de altura.</t>
  </si>
  <si>
    <t>28//01- Obs: PRAZO DE ENTREGA: 20 DIAS</t>
  </si>
  <si>
    <t>21/01- Rev01 - Alterados quantidades para 11 (era12) eliminado STST260B Alterado qtd comerciais.</t>
  </si>
  <si>
    <t>23/01 - Rev01 - Modificado desenho item 01 - VW-ARG_001_rev01</t>
  </si>
  <si>
    <t>22/01 - liberados desenhos 2D.
20/01- ORÇAMENTO 3D.</t>
  </si>
  <si>
    <t xml:space="preserve">27/01 - Em processo final de ajustagem, falta pintura previsão de entregar completa 30/01.
22/01 - Obs: Prazo de entrega:
10x - 30/01 
10x - 06/02 
10x - 13/02 </t>
  </si>
  <si>
    <t>30/01- Obs: Orçamentos aprovados para essas 3 transmissões. Favor iniciar processo de fabricação enquanto providenciamos os pedidos de compra.
30/01 - Obs: 40 dias para entrega.
28/01- Liberado 2D. 
22/01 - ORÇAMENTO 3D.</t>
  </si>
  <si>
    <t>30/01- OBS: Orçamentos aprovados para essas 3 transmissões. Favor iniciar processo de fabricação enquanto providenciamos os pedidos de compra.
30/01 - Obs: 40 dias para entrega.
22/01 - ORÇAMENTO 3D.</t>
  </si>
  <si>
    <t>30/01- OBS: Orçamentos aprovados para essas 3 transmissões. Favor iniciar processo de fabricação enquanto providenciamos os pedidos de compra.
 30/01 - Obs: 40 dias para entrega.
22/01 - ORÇAMENTO 3D.</t>
  </si>
  <si>
    <t>25/11 - Rev01 Modificado os grupos 03 e 11.</t>
  </si>
  <si>
    <t xml:space="preserve">28/01 - Peça em máquina, entrega no prazo.
23/01 - Obs: Prazo de entrega: 28/01/2026 as 15:00 HS </t>
  </si>
  <si>
    <t>23/01 - Obs: Favor cancelar. Confirmamos que esse construtivo é fornecido pela VW.</t>
  </si>
  <si>
    <t>23/01 - ORÇAMENTO 3D</t>
  </si>
  <si>
    <t>24/01 - ORÇAMENTO 3D.</t>
  </si>
  <si>
    <t>24/01 - ORÇAMENTO 3D</t>
  </si>
  <si>
    <t>26/01 - ORÇAMENTO 3D.</t>
  </si>
  <si>
    <t>29/01- Obs: Liberado 2D. 
26/01 - ORÇAMENTO 3D.</t>
  </si>
  <si>
    <t>27/01- Obs:Projeto, Fabricação, Pintura e Transporte de 02 (dois) guindastes tipo bandeira para
sustentação de talha pneumática com gancho manual. Os guindastes serão instalados nas operações:
SCA020 SX- AUC20
Conforme protocolo técnico “BB13 ST BR ML 11 28 - F1H-F2U_Estrutura aérea para talhas-rev00”</t>
  </si>
  <si>
    <t>27/01 - Em processo de PCP</t>
  </si>
  <si>
    <t>28/01- Obs: ST4030 - aquisição do serviço de engenharia, fornecimento de materiais e montagem para
1x estrutura + KBK nova para Aufbau 1 na VW conforme protocolo
BRBCBBA38 VW Anchieta Fornecimento_Estrutura + KBK_Rev00.</t>
  </si>
  <si>
    <t>29/01 - Retirada do material para retrabalho agendada para segunda feira (02/02).
29/01 - Confirmção de recebimento do pedido.</t>
  </si>
  <si>
    <t>29/01 - Confirmção de recebimento do pedido.</t>
  </si>
  <si>
    <t>VW-ANCHIETA-AUFBAU-0011-2025</t>
  </si>
  <si>
    <t>02/02- Liberado 2D.</t>
  </si>
  <si>
    <t>BRBCBBB3</t>
  </si>
  <si>
    <t>30/01- Obs: Por favor colocar esse pedido em espera, o layout está em definição com o cliente aportando modificações.</t>
  </si>
  <si>
    <t>Fornecedor Limpo</t>
  </si>
  <si>
    <t>Total_Atraso_Dias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</si>
</sst>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/m/yyyy"/>
    <numFmt numFmtId="165" formatCode="dd/mm/yyyy"/>
    <numFmt numFmtId="166" formatCode="[$R$ -416]#,##0.00"/>
    <numFmt numFmtId="167" formatCode="dd/MM/yyyy"/>
    <numFmt numFmtId="168" formatCode="dd/mm/yy"/>
    <numFmt numFmtId="169" formatCode="d.m.yyyy"/>
    <numFmt numFmtId="170" formatCode="_-&quot;R$&quot;\ * #,##0.00_-;\-&quot;R$&quot;\ * #,##0.00_-;_-&quot;R$&quot;\ * &quot;-&quot;??_-;_-@"/>
    <numFmt numFmtId="171" formatCode="0.00000%"/>
    <numFmt numFmtId="172" formatCode="_([$R$ -416]* #,##0.00_);_([$R$ -416]* \(#,##0.00\);_([$R$ -416]* &quot;-&quot;??_);_(@_)"/>
    <numFmt numFmtId="173" formatCode="dd/mm"/>
    <numFmt numFmtId="174" formatCode="d/m/yy"/>
    <numFmt numFmtId="175" formatCode="d/m"/>
  </numFmts>
  <fonts count="50">
    <font>
      <sz val="11.0"/>
      <color theme="1"/>
      <name val="Calibri"/>
      <scheme val="minor"/>
    </font>
    <font>
      <b/>
      <sz val="28.0"/>
      <color rgb="FFFFFFFF"/>
      <name val="Calibri"/>
    </font>
    <font>
      <b/>
      <sz val="14.0"/>
      <color rgb="FFFFFFFF"/>
      <name val="Calibri"/>
    </font>
    <font>
      <b/>
      <sz val="38.0"/>
      <color rgb="FFFFFFFF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sz val="12.0"/>
      <color theme="1"/>
      <name val="Calibri"/>
    </font>
    <font>
      <u/>
      <sz val="12.0"/>
      <color rgb="FF0000FF"/>
      <name val="Calibri"/>
    </font>
    <font>
      <b/>
      <sz val="12.0"/>
      <color theme="1"/>
      <name val="Calibri"/>
    </font>
    <font>
      <sz val="12.0"/>
      <color rgb="FF000000"/>
      <name val="Calibri"/>
    </font>
    <font>
      <b/>
      <sz val="11.0"/>
      <color rgb="FF0000FF"/>
      <name val="Calibri"/>
    </font>
    <font>
      <u/>
      <sz val="12.0"/>
      <color rgb="FF0000FF"/>
      <name val="Calibri"/>
    </font>
    <font>
      <sz val="10.0"/>
      <color theme="1"/>
      <name val="Arial"/>
    </font>
    <font>
      <b/>
      <sz val="12.0"/>
      <color rgb="FFFF0000"/>
      <name val="Calibri"/>
    </font>
    <font>
      <u/>
      <sz val="12.0"/>
      <color rgb="FF0000FF"/>
      <name val="Calibri"/>
    </font>
    <font>
      <b/>
      <sz val="11.0"/>
      <color rgb="FFFF0000"/>
      <name val="Calibri"/>
    </font>
    <font>
      <b/>
      <sz val="11.0"/>
      <color rgb="FFFF00FF"/>
      <name val="Calibri"/>
    </font>
    <font>
      <sz val="17.0"/>
      <color rgb="FF1F1F1F"/>
      <name val="&quot;Google Sans&quot;"/>
    </font>
    <font>
      <u/>
      <sz val="12.0"/>
      <color rgb="FF0000FF"/>
      <name val="Calibri"/>
    </font>
    <font>
      <color theme="1"/>
      <name val="Calibri"/>
      <scheme val="minor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color rgb="FF222222"/>
      <name val="Arial"/>
    </font>
    <font>
      <b/>
      <sz val="11.0"/>
      <color rgb="FFFFFFFF"/>
      <name val="Arial"/>
    </font>
    <font>
      <sz val="11.0"/>
      <color theme="1"/>
      <name val="Arial"/>
    </font>
    <font>
      <u/>
      <color rgb="FF0000FF"/>
    </font>
    <font>
      <sz val="11.0"/>
      <color rgb="FF000000"/>
      <name val="Arial"/>
    </font>
    <font>
      <sz val="12.0"/>
      <color theme="1"/>
      <name val="Arial"/>
    </font>
    <font>
      <b/>
      <sz val="11.0"/>
      <color theme="1"/>
      <name val="Calibri"/>
    </font>
    <font>
      <b/>
      <sz val="11.0"/>
      <color rgb="FF002060"/>
      <name val="Calibri"/>
    </font>
    <font>
      <b/>
      <sz val="11.0"/>
      <color theme="0"/>
      <name val="Calibri"/>
    </font>
    <font>
      <color theme="0"/>
      <name val="Calibri"/>
      <scheme val="minor"/>
    </font>
    <font>
      <b/>
      <sz val="11.0"/>
      <color theme="0"/>
      <name val="Arial"/>
    </font>
    <font>
      <b/>
      <color theme="1"/>
      <name val="Calibri"/>
      <scheme val="minor"/>
    </font>
    <font>
      <b/>
      <color rgb="FFFFFFFF"/>
      <name val="Calibri"/>
      <scheme val="minor"/>
    </font>
    <font>
      <b/>
      <sz val="16.0"/>
      <color rgb="FF003366"/>
      <name val="Calibri"/>
    </font>
    <font>
      <b/>
      <sz val="11.0"/>
      <color theme="1"/>
      <name val="Arial"/>
    </font>
    <font>
      <color theme="1"/>
      <name val="Arial"/>
    </font>
    <font>
      <b/>
      <sz val="12.0"/>
      <color rgb="FFFFFFFF"/>
      <name val="Calibri"/>
    </font>
    <font>
      <b/>
      <sz val="26.0"/>
      <color rgb="FFFFFFFF"/>
      <name val="Calibri"/>
    </font>
    <font>
      <b/>
      <sz val="20.0"/>
      <color theme="0"/>
      <name val="Arial"/>
    </font>
    <font>
      <sz val="8.0"/>
      <color theme="1"/>
      <name val="Calibri"/>
    </font>
    <font>
      <b/>
      <sz val="8.0"/>
      <color rgb="FFFF0000"/>
      <name val="Calibri"/>
    </font>
    <font>
      <b/>
      <i/>
      <sz val="11.0"/>
      <color theme="1"/>
      <name val="Calibri"/>
    </font>
    <font>
      <sz val="11.0"/>
      <color rgb="FFFFFFFF"/>
      <name val="Calibri"/>
      <scheme val="minor"/>
    </font>
    <font>
      <sz val="12.0"/>
      <color theme="1"/>
      <name val="Calibri"/>
      <scheme val="minor"/>
    </font>
    <font>
      <sz val="15.0"/>
      <color theme="1"/>
      <name val="Calibri"/>
      <scheme val="minor"/>
    </font>
    <font>
      <b/>
      <i/>
      <sz val="24.0"/>
      <color theme="1"/>
      <name val="Calibri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003366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DBE5F1"/>
        <bgColor rgb="FFDBE5F1"/>
      </patternFill>
    </fill>
    <fill>
      <patternFill patternType="solid">
        <fgColor rgb="FF7030A0"/>
        <bgColor rgb="FF7030A0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5B95F9"/>
        <bgColor rgb="FF5B95F9"/>
      </patternFill>
    </fill>
    <fill>
      <patternFill patternType="solid">
        <fgColor rgb="FFE0F7FA"/>
        <bgColor rgb="FFE0F7FA"/>
      </patternFill>
    </fill>
    <fill>
      <patternFill patternType="solid">
        <fgColor rgb="FF0000FF"/>
        <bgColor rgb="FF0000FF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</fills>
  <borders count="52">
    <border/>
    <border>
      <left style="medium">
        <color rgb="FF00B0F0"/>
      </left>
      <top style="medium">
        <color rgb="FF00B0F0"/>
      </top>
      <bottom style="medium">
        <color rgb="FF00B0F0"/>
      </bottom>
    </border>
    <border>
      <top style="medium">
        <color rgb="FF00B0F0"/>
      </top>
      <bottom style="medium">
        <color rgb="FF00B0F0"/>
      </bottom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</border>
    <border>
      <right style="medium">
        <color rgb="FF00B0F0"/>
      </right>
      <top style="medium">
        <color rgb="FF00B0F0"/>
      </top>
      <bottom style="medium">
        <color rgb="FF00B0F0"/>
      </bottom>
    </border>
    <border>
      <left/>
      <right/>
      <top/>
      <bottom/>
    </border>
    <border>
      <top/>
      <bottom style="medium">
        <color rgb="FF00B0F0"/>
      </bottom>
    </border>
    <border>
      <left style="medium">
        <color rgb="FF00B0F0"/>
      </left>
      <right style="medium">
        <color rgb="FF00B0F0"/>
      </right>
      <top style="medium">
        <color rgb="FF00B0F0"/>
      </top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B0F0"/>
      </left>
      <top style="medium">
        <color rgb="FF00B0F0"/>
      </top>
    </border>
    <border>
      <left style="thin">
        <color rgb="FF00B0F0"/>
      </left>
      <right style="thin">
        <color rgb="FF00B0F0"/>
      </right>
      <top style="thin">
        <color rgb="FF00B0F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top style="thin">
        <color rgb="FF4F81BD"/>
      </top>
    </border>
    <border>
      <left style="thin">
        <color rgb="FFD9D9D9"/>
      </left>
      <top style="thin">
        <color rgb="FF4F81BD"/>
      </top>
      <bottom style="thin">
        <color rgb="FF4F81BD"/>
      </bottom>
    </border>
    <border>
      <left style="thin">
        <color rgb="FF000000"/>
      </left>
      <top style="thin">
        <color rgb="FF4F81BD"/>
      </top>
      <bottom style="thin">
        <color rgb="FF4F81BD"/>
      </bottom>
    </border>
    <border>
      <top style="thin">
        <color rgb="FF4F81BD"/>
      </top>
      <bottom style="thin">
        <color rgb="FF4F81BD"/>
      </bottom>
    </border>
    <border>
      <bottom style="thin">
        <color rgb="FF4F81BD"/>
      </bottom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</border>
    <border>
      <left style="thick">
        <color rgb="FF00B0F0"/>
      </left>
      <right style="thick">
        <color rgb="FF00B0F0"/>
      </right>
      <top/>
      <bottom style="thick">
        <color rgb="FF00B0F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B0F0"/>
      </left>
      <right style="thick">
        <color rgb="FF00B0F0"/>
      </right>
      <bottom style="thick">
        <color rgb="FF00B0F0"/>
      </bottom>
    </border>
    <border>
      <left style="thick">
        <color rgb="FF00B0F0"/>
      </left>
      <right style="thick">
        <color rgb="FF00B0F0"/>
      </right>
    </border>
    <border>
      <left/>
      <top/>
      <bottom/>
    </border>
    <border>
      <left style="medium">
        <color rgb="FF00B0F0"/>
      </left>
      <right style="medium">
        <color rgb="FF00B0F0"/>
      </right>
      <top style="medium">
        <color rgb="FF00B0F0"/>
      </top>
      <bottom style="thin">
        <color rgb="FF000000"/>
      </bottom>
    </border>
    <border>
      <left/>
      <right/>
      <top/>
    </border>
    <border>
      <left style="medium">
        <color rgb="FF00B0F0"/>
      </left>
      <right style="medium">
        <color rgb="FF00B0F0"/>
      </right>
      <top style="thin">
        <color rgb="FF000000"/>
      </top>
      <bottom style="thin">
        <color rgb="FF000000"/>
      </bottom>
    </border>
    <border>
      <left/>
      <right/>
    </border>
    <border>
      <left style="medium">
        <color rgb="FF00B0F0"/>
      </left>
      <right style="medium">
        <color rgb="FF00B0F0"/>
      </right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B0F0"/>
      </left>
      <right style="medium">
        <color rgb="FF00B0F0"/>
      </right>
      <top style="thin">
        <color rgb="FF000000"/>
      </top>
      <bottom style="medium">
        <color rgb="FF00B0F0"/>
      </bottom>
    </border>
    <border>
      <left/>
      <right/>
      <bottom/>
    </border>
    <border>
      <left style="thin">
        <color theme="1"/>
      </left>
      <right style="thin">
        <color theme="1"/>
      </right>
      <top style="thin">
        <color theme="1"/>
      </top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theme="1"/>
      </right>
      <top style="thin">
        <color theme="1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4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vertical="center"/>
    </xf>
    <xf borderId="6" fillId="0" fontId="4" numFmtId="0" xfId="0" applyBorder="1" applyFont="1"/>
    <xf borderId="0" fillId="2" fontId="3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7" fillId="3" fontId="2" numFmtId="0" xfId="0" applyAlignment="1" applyBorder="1" applyFill="1" applyFont="1">
      <alignment horizontal="center" shrinkToFit="0" vertical="center" wrapText="1"/>
    </xf>
    <xf borderId="7" fillId="3" fontId="2" numFmtId="0" xfId="0" applyAlignment="1" applyBorder="1" applyFont="1">
      <alignment horizontal="center" readingOrder="0" shrinkToFit="0" vertical="center" wrapText="1"/>
    </xf>
    <xf borderId="7" fillId="3" fontId="2" numFmtId="0" xfId="0" applyAlignment="1" applyBorder="1" applyFont="1">
      <alignment horizontal="left" shrinkToFit="0" vertical="center" wrapText="1"/>
    </xf>
    <xf borderId="8" fillId="3" fontId="2" numFmtId="0" xfId="0" applyAlignment="1" applyBorder="1" applyFont="1">
      <alignment horizontal="center" shrinkToFit="0" vertical="center" wrapText="1"/>
    </xf>
    <xf borderId="7" fillId="3" fontId="2" numFmtId="2" xfId="0" applyAlignment="1" applyBorder="1" applyFont="1" applyNumberFormat="1">
      <alignment horizontal="center" shrinkToFit="0" vertical="center" wrapText="1"/>
    </xf>
    <xf borderId="9" fillId="3" fontId="6" numFmtId="0" xfId="0" applyAlignment="1" applyBorder="1" applyFont="1">
      <alignment horizontal="center" shrinkToFit="0" vertical="center" wrapText="1"/>
    </xf>
    <xf borderId="10" fillId="3" fontId="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11" fillId="4" fontId="7" numFmtId="0" xfId="0" applyAlignment="1" applyBorder="1" applyFill="1" applyFont="1">
      <alignment horizontal="center" readingOrder="0" vertical="center"/>
    </xf>
    <xf borderId="11" fillId="4" fontId="7" numFmtId="0" xfId="0" applyAlignment="1" applyBorder="1" applyFont="1">
      <alignment horizontal="left" readingOrder="0" vertical="center"/>
    </xf>
    <xf borderId="11" fillId="4" fontId="8" numFmtId="0" xfId="0" applyAlignment="1" applyBorder="1" applyFont="1">
      <alignment horizontal="center" readingOrder="0" vertical="center"/>
    </xf>
    <xf borderId="11" fillId="4" fontId="7" numFmtId="164" xfId="0" applyAlignment="1" applyBorder="1" applyFont="1" applyNumberFormat="1">
      <alignment horizontal="center" readingOrder="0" vertical="center"/>
    </xf>
    <xf borderId="12" fillId="4" fontId="7" numFmtId="0" xfId="0" applyAlignment="1" applyBorder="1" applyFont="1">
      <alignment readingOrder="0" shrinkToFit="0" vertical="center" wrapText="0"/>
    </xf>
    <xf borderId="11" fillId="4" fontId="7" numFmtId="165" xfId="0" applyAlignment="1" applyBorder="1" applyFont="1" applyNumberFormat="1">
      <alignment horizontal="center" readingOrder="0" vertical="center"/>
    </xf>
    <xf borderId="11" fillId="4" fontId="7" numFmtId="0" xfId="0" applyAlignment="1" applyBorder="1" applyFont="1">
      <alignment horizontal="center" vertical="center"/>
    </xf>
    <xf borderId="11" fillId="4" fontId="7" numFmtId="9" xfId="0" applyAlignment="1" applyBorder="1" applyFont="1" applyNumberFormat="1">
      <alignment horizontal="center" readingOrder="0" vertical="center"/>
    </xf>
    <xf borderId="12" fillId="4" fontId="7" numFmtId="166" xfId="0" applyAlignment="1" applyBorder="1" applyFont="1" applyNumberFormat="1">
      <alignment horizontal="center" vertical="center"/>
    </xf>
    <xf borderId="11" fillId="4" fontId="7" numFmtId="4" xfId="0" applyAlignment="1" applyBorder="1" applyFont="1" applyNumberFormat="1">
      <alignment horizontal="center" vertical="center"/>
    </xf>
    <xf borderId="11" fillId="4" fontId="9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vertical="center"/>
    </xf>
    <xf borderId="11" fillId="4" fontId="9" numFmtId="0" xfId="0" applyAlignment="1" applyBorder="1" applyFont="1">
      <alignment horizontal="center" vertical="center"/>
    </xf>
    <xf borderId="11" fillId="5" fontId="7" numFmtId="165" xfId="0" applyAlignment="1" applyBorder="1" applyFill="1" applyFont="1" applyNumberFormat="1">
      <alignment horizontal="center" readingOrder="0" vertical="center"/>
    </xf>
    <xf borderId="12" fillId="4" fontId="7" numFmtId="166" xfId="0" applyAlignment="1" applyBorder="1" applyFont="1" applyNumberFormat="1">
      <alignment horizontal="center" readingOrder="0" vertical="center"/>
    </xf>
    <xf borderId="0" fillId="4" fontId="7" numFmtId="0" xfId="0" applyAlignment="1" applyFont="1">
      <alignment readingOrder="0" shrinkToFit="0" vertical="center" wrapText="0"/>
    </xf>
    <xf borderId="12" fillId="4" fontId="10" numFmtId="0" xfId="0" applyAlignment="1" applyBorder="1" applyFont="1">
      <alignment readingOrder="0" shrinkToFit="0" vertical="center" wrapText="0"/>
    </xf>
    <xf borderId="0" fillId="4" fontId="7" numFmtId="166" xfId="0" applyAlignment="1" applyFont="1" applyNumberFormat="1">
      <alignment horizontal="center" readingOrder="0" vertical="center"/>
    </xf>
    <xf borderId="12" fillId="4" fontId="7" numFmtId="0" xfId="0" applyAlignment="1" applyBorder="1" applyFont="1">
      <alignment shrinkToFit="0" vertical="center" wrapText="0"/>
    </xf>
    <xf borderId="11" fillId="4" fontId="7" numFmtId="0" xfId="0" applyAlignment="1" applyBorder="1" applyFont="1">
      <alignment horizontal="center" readingOrder="0" shrinkToFit="0" vertical="center" wrapText="0"/>
    </xf>
    <xf borderId="11" fillId="4" fontId="7" numFmtId="0" xfId="0" applyAlignment="1" applyBorder="1" applyFont="1">
      <alignment horizontal="center" shrinkToFit="0" vertical="bottom" wrapText="1"/>
    </xf>
    <xf borderId="12" fillId="4" fontId="7" numFmtId="0" xfId="0" applyAlignment="1" applyBorder="1" applyFont="1">
      <alignment readingOrder="0" shrinkToFit="0" vertical="center" wrapText="0"/>
    </xf>
    <xf borderId="12" fillId="4" fontId="7" numFmtId="167" xfId="0" applyAlignment="1" applyBorder="1" applyFont="1" applyNumberFormat="1">
      <alignment shrinkToFit="0" vertical="center" wrapText="0"/>
    </xf>
    <xf borderId="11" fillId="4" fontId="7" numFmtId="0" xfId="0" applyAlignment="1" applyBorder="1" applyFont="1">
      <alignment shrinkToFit="0" vertical="center" wrapText="0"/>
    </xf>
    <xf borderId="11" fillId="4" fontId="7" numFmtId="166" xfId="0" applyAlignment="1" applyBorder="1" applyFont="1" applyNumberFormat="1">
      <alignment horizontal="center" readingOrder="0" vertical="center"/>
    </xf>
    <xf borderId="11" fillId="4" fontId="7" numFmtId="0" xfId="0" applyAlignment="1" applyBorder="1" applyFont="1">
      <alignment readingOrder="0" shrinkToFit="0" vertical="center" wrapText="0"/>
    </xf>
    <xf borderId="11" fillId="4" fontId="7" numFmtId="166" xfId="0" applyAlignment="1" applyBorder="1" applyFont="1" applyNumberFormat="1">
      <alignment horizontal="center" vertical="center"/>
    </xf>
    <xf borderId="11" fillId="4" fontId="7" numFmtId="167" xfId="0" applyAlignment="1" applyBorder="1" applyFont="1" applyNumberFormat="1">
      <alignment horizontal="center" readingOrder="0" vertical="center"/>
    </xf>
    <xf borderId="11" fillId="4" fontId="7" numFmtId="0" xfId="0" applyAlignment="1" applyBorder="1" applyFont="1">
      <alignment readingOrder="0" shrinkToFit="0" vertical="center" wrapText="1"/>
    </xf>
    <xf borderId="11" fillId="4" fontId="7" numFmtId="0" xfId="0" applyAlignment="1" applyBorder="1" applyFont="1">
      <alignment horizontal="center" readingOrder="0" shrinkToFit="0" vertical="bottom" wrapText="1"/>
    </xf>
    <xf borderId="11" fillId="4" fontId="7" numFmtId="0" xfId="0" applyAlignment="1" applyBorder="1" applyFont="1">
      <alignment horizontal="left" readingOrder="0" shrinkToFit="0" vertical="center" wrapText="1"/>
    </xf>
    <xf borderId="11" fillId="4" fontId="7" numFmtId="0" xfId="0" applyAlignment="1" applyBorder="1" applyFont="1">
      <alignment readingOrder="0" shrinkToFit="0" vertical="center" wrapText="0"/>
    </xf>
    <xf borderId="11" fillId="0" fontId="11" numFmtId="0" xfId="0" applyAlignment="1" applyBorder="1" applyFont="1">
      <alignment horizontal="center" readingOrder="0" vertical="center"/>
    </xf>
    <xf borderId="11" fillId="0" fontId="7" numFmtId="167" xfId="0" applyAlignment="1" applyBorder="1" applyFont="1" applyNumberFormat="1">
      <alignment horizontal="center" readingOrder="0" vertical="center"/>
    </xf>
    <xf borderId="11" fillId="6" fontId="7" numFmtId="0" xfId="0" applyAlignment="1" applyBorder="1" applyFill="1" applyFont="1">
      <alignment horizontal="left" readingOrder="0" vertical="center"/>
    </xf>
    <xf borderId="11" fillId="0" fontId="7" numFmtId="167" xfId="0" applyAlignment="1" applyBorder="1" applyFont="1" applyNumberFormat="1">
      <alignment horizontal="center" readingOrder="0" vertical="center"/>
    </xf>
    <xf borderId="11" fillId="7" fontId="7" numFmtId="0" xfId="0" applyAlignment="1" applyBorder="1" applyFill="1" applyFont="1">
      <alignment horizontal="left" readingOrder="0" vertical="center"/>
    </xf>
    <xf borderId="12" fillId="4" fontId="7" numFmtId="0" xfId="0" applyAlignment="1" applyBorder="1" applyFont="1">
      <alignment horizontal="center" readingOrder="0" vertical="center"/>
    </xf>
    <xf borderId="12" fillId="4" fontId="7" numFmtId="165" xfId="0" applyAlignment="1" applyBorder="1" applyFont="1" applyNumberForma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11" fillId="4" fontId="7" numFmtId="0" xfId="0" applyAlignment="1" applyBorder="1" applyFont="1">
      <alignment horizontal="center" readingOrder="0" shrinkToFit="0" wrapText="1"/>
    </xf>
    <xf borderId="11" fillId="4" fontId="10" numFmtId="167" xfId="0" applyAlignment="1" applyBorder="1" applyFont="1" applyNumberFormat="1">
      <alignment horizontal="center" readingOrder="0" vertical="center"/>
    </xf>
    <xf borderId="12" fillId="8" fontId="7" numFmtId="0" xfId="0" applyAlignment="1" applyBorder="1" applyFill="1" applyFont="1">
      <alignment horizontal="left" readingOrder="0" vertical="center"/>
    </xf>
    <xf borderId="11" fillId="8" fontId="7" numFmtId="0" xfId="0" applyAlignment="1" applyBorder="1" applyFont="1">
      <alignment horizontal="left" readingOrder="0" vertical="center"/>
    </xf>
    <xf borderId="11" fillId="0" fontId="7" numFmtId="165" xfId="0" applyAlignment="1" applyBorder="1" applyFont="1" applyNumberFormat="1">
      <alignment horizontal="center" readingOrder="0" vertical="center"/>
    </xf>
    <xf borderId="11" fillId="4" fontId="7" numFmtId="167" xfId="0" applyAlignment="1" applyBorder="1" applyFont="1" applyNumberFormat="1">
      <alignment horizontal="center" readingOrder="0" shrinkToFit="0" wrapText="1"/>
    </xf>
    <xf borderId="11" fillId="4" fontId="7" numFmtId="167" xfId="0" applyAlignment="1" applyBorder="1" applyFont="1" applyNumberFormat="1">
      <alignment horizontal="center" readingOrder="0" shrinkToFit="0" wrapText="1"/>
    </xf>
    <xf borderId="11" fillId="6" fontId="7" numFmtId="167" xfId="0" applyAlignment="1" applyBorder="1" applyFont="1" applyNumberFormat="1">
      <alignment horizontal="center" readingOrder="0" shrinkToFit="0" wrapText="1"/>
    </xf>
    <xf borderId="11" fillId="0" fontId="12" numFmtId="0" xfId="0" applyAlignment="1" applyBorder="1" applyFont="1">
      <alignment horizontal="center" readingOrder="0" vertical="center"/>
    </xf>
    <xf borderId="11" fillId="0" fontId="13" numFmtId="0" xfId="0" applyAlignment="1" applyBorder="1" applyFont="1">
      <alignment horizontal="center" readingOrder="0" vertical="center"/>
    </xf>
    <xf borderId="11" fillId="4" fontId="7" numFmtId="166" xfId="0" applyAlignment="1" applyBorder="1" applyFont="1" applyNumberFormat="1">
      <alignment horizontal="center" readingOrder="0" vertical="center"/>
    </xf>
    <xf borderId="11" fillId="4" fontId="7" numFmtId="168" xfId="0" applyAlignment="1" applyBorder="1" applyFont="1" applyNumberFormat="1">
      <alignment horizontal="center" readingOrder="0" vertical="center"/>
    </xf>
    <xf borderId="11" fillId="4" fontId="14" numFmtId="0" xfId="0" applyAlignment="1" applyBorder="1" applyFont="1">
      <alignment readingOrder="0" shrinkToFit="0" vertical="center" wrapText="0"/>
    </xf>
    <xf borderId="11" fillId="4" fontId="7" numFmtId="167" xfId="0" applyAlignment="1" applyBorder="1" applyFont="1" applyNumberFormat="1">
      <alignment shrinkToFit="0" vertical="center" wrapText="0"/>
    </xf>
    <xf borderId="11" fillId="4" fontId="10" numFmtId="0" xfId="0" applyAlignment="1" applyBorder="1" applyFont="1">
      <alignment readingOrder="0" shrinkToFit="0" vertical="center" wrapText="0"/>
    </xf>
    <xf borderId="12" fillId="4" fontId="7" numFmtId="0" xfId="0" applyAlignment="1" applyBorder="1" applyFont="1">
      <alignment horizontal="center" shrinkToFit="0" vertical="bottom" wrapText="1"/>
    </xf>
    <xf borderId="11" fillId="4" fontId="7" numFmtId="0" xfId="0" applyAlignment="1" applyBorder="1" applyFont="1">
      <alignment horizontal="center" shrinkToFit="0" vertical="bottom" wrapText="1"/>
    </xf>
    <xf borderId="11" fillId="4" fontId="7" numFmtId="0" xfId="0" applyAlignment="1" applyBorder="1" applyFont="1">
      <alignment horizontal="center"/>
    </xf>
    <xf borderId="12" fillId="4" fontId="7" numFmtId="0" xfId="0" applyAlignment="1" applyBorder="1" applyFont="1">
      <alignment horizontal="center"/>
    </xf>
    <xf borderId="11" fillId="4" fontId="7" numFmtId="0" xfId="0" applyAlignment="1" applyBorder="1" applyFont="1">
      <alignment horizontal="center" readingOrder="0" vertical="center"/>
    </xf>
    <xf borderId="11" fillId="0" fontId="15" numFmtId="0" xfId="0" applyAlignment="1" applyBorder="1" applyFont="1">
      <alignment horizontal="center" readingOrder="0"/>
    </xf>
    <xf borderId="0" fillId="4" fontId="7" numFmtId="0" xfId="0" applyAlignment="1" applyFont="1">
      <alignment horizontal="center" readingOrder="0" vertical="center"/>
    </xf>
    <xf borderId="11" fillId="0" fontId="16" numFmtId="0" xfId="0" applyAlignment="1" applyBorder="1" applyFont="1">
      <alignment horizontal="center" readingOrder="0" vertical="center"/>
    </xf>
    <xf borderId="12" fillId="4" fontId="7" numFmtId="0" xfId="0" applyAlignment="1" applyBorder="1" applyFont="1">
      <alignment horizontal="center" readingOrder="0" shrinkToFit="0" vertical="bottom" wrapText="1"/>
    </xf>
    <xf borderId="11" fillId="0" fontId="5" numFmtId="0" xfId="0" applyAlignment="1" applyBorder="1" applyFont="1">
      <alignment readingOrder="0" vertical="center"/>
    </xf>
    <xf borderId="11" fillId="9" fontId="7" numFmtId="0" xfId="0" applyAlignment="1" applyBorder="1" applyFill="1" applyFont="1">
      <alignment horizontal="center" readingOrder="0" vertical="center"/>
    </xf>
    <xf borderId="11" fillId="0" fontId="17" numFmtId="0" xfId="0" applyAlignment="1" applyBorder="1" applyFont="1">
      <alignment horizontal="center" readingOrder="0" vertical="center"/>
    </xf>
    <xf borderId="11" fillId="4" fontId="18" numFmtId="0" xfId="0" applyAlignment="1" applyBorder="1" applyFont="1">
      <alignment readingOrder="0"/>
    </xf>
    <xf borderId="11" fillId="4" fontId="7" numFmtId="0" xfId="0" applyAlignment="1" applyBorder="1" applyFont="1">
      <alignment horizontal="left" readingOrder="0" shrinkToFit="0" vertical="bottom" wrapText="1"/>
    </xf>
    <xf borderId="11" fillId="4" fontId="7" numFmtId="0" xfId="0" applyAlignment="1" applyBorder="1" applyFont="1">
      <alignment horizontal="left" readingOrder="0" shrinkToFit="0" wrapText="1"/>
    </xf>
    <xf borderId="11" fillId="4" fontId="19" numFmtId="0" xfId="0" applyAlignment="1" applyBorder="1" applyFont="1">
      <alignment horizontal="center" readingOrder="0" shrinkToFit="0" vertical="center" wrapText="1"/>
    </xf>
    <xf borderId="11" fillId="4" fontId="7" numFmtId="0" xfId="0" applyAlignment="1" applyBorder="1" applyFont="1">
      <alignment horizontal="left" readingOrder="0" shrinkToFit="0" vertical="center" wrapText="1"/>
    </xf>
    <xf borderId="11" fillId="4" fontId="7" numFmtId="167" xfId="0" applyAlignment="1" applyBorder="1" applyFont="1" applyNumberFormat="1">
      <alignment horizontal="center" readingOrder="0" shrinkToFit="0" vertical="bottom" wrapText="1"/>
    </xf>
    <xf borderId="11" fillId="0" fontId="7" numFmtId="9" xfId="0" applyAlignment="1" applyBorder="1" applyFont="1" applyNumberFormat="1">
      <alignment horizontal="center" readingOrder="0" shrinkToFit="0" vertical="bottom" wrapText="1"/>
    </xf>
    <xf borderId="11" fillId="4" fontId="7" numFmtId="9" xfId="0" applyAlignment="1" applyBorder="1" applyFont="1" applyNumberFormat="1">
      <alignment horizontal="center" readingOrder="0" shrinkToFit="0" vertical="bottom" wrapText="1"/>
    </xf>
    <xf borderId="11" fillId="4" fontId="7" numFmtId="167" xfId="0" applyAlignment="1" applyBorder="1" applyFont="1" applyNumberFormat="1">
      <alignment horizontal="center" shrinkToFit="0" vertical="bottom" wrapText="1"/>
    </xf>
    <xf borderId="11" fillId="4" fontId="7" numFmtId="165" xfId="0" applyAlignment="1" applyBorder="1" applyFont="1" applyNumberFormat="1">
      <alignment horizontal="center" readingOrder="0" shrinkToFit="0" vertical="bottom" wrapText="1"/>
    </xf>
    <xf borderId="11" fillId="4" fontId="7" numFmtId="167" xfId="0" applyAlignment="1" applyBorder="1" applyFont="1" applyNumberFormat="1">
      <alignment horizontal="center" readingOrder="0" shrinkToFit="0" vertical="bottom" wrapText="1"/>
    </xf>
    <xf borderId="11" fillId="9" fontId="10" numFmtId="0" xfId="0" applyAlignment="1" applyBorder="1" applyFont="1">
      <alignment horizontal="center" readingOrder="0" vertical="center"/>
    </xf>
    <xf borderId="12" fillId="4" fontId="7" numFmtId="0" xfId="0" applyAlignment="1" applyBorder="1" applyFont="1">
      <alignment horizontal="center" readingOrder="0" shrinkToFit="0" wrapText="1"/>
    </xf>
    <xf borderId="12" fillId="4" fontId="7" numFmtId="167" xfId="0" applyAlignment="1" applyBorder="1" applyFont="1" applyNumberFormat="1">
      <alignment horizontal="center" shrinkToFit="0" vertical="bottom" wrapText="1"/>
    </xf>
    <xf borderId="12" fillId="4" fontId="7" numFmtId="167" xfId="0" applyAlignment="1" applyBorder="1" applyFont="1" applyNumberFormat="1">
      <alignment horizontal="center" readingOrder="0" shrinkToFit="0" vertical="bottom" wrapText="1"/>
    </xf>
    <xf borderId="11" fillId="4" fontId="7" numFmtId="165" xfId="0" applyAlignment="1" applyBorder="1" applyFont="1" applyNumberFormat="1">
      <alignment horizontal="center" readingOrder="0" shrinkToFit="0" vertical="bottom" wrapText="1"/>
    </xf>
    <xf borderId="11" fillId="4" fontId="7" numFmtId="0" xfId="0" applyAlignment="1" applyBorder="1" applyFont="1">
      <alignment horizontal="center" readingOrder="0" shrinkToFit="0" vertical="bottom" wrapText="1"/>
    </xf>
    <xf borderId="11" fillId="4" fontId="7" numFmtId="0" xfId="0" applyAlignment="1" applyBorder="1" applyFont="1">
      <alignment horizontal="left" readingOrder="0" shrinkToFit="0" vertical="bottom" wrapText="1"/>
    </xf>
    <xf borderId="0" fillId="0" fontId="20" numFmtId="0" xfId="0" applyAlignment="1" applyFont="1">
      <alignment readingOrder="0"/>
    </xf>
    <xf borderId="11" fillId="4" fontId="7" numFmtId="0" xfId="0" applyAlignment="1" applyBorder="1" applyFont="1">
      <alignment horizontal="center" readingOrder="0" vertical="center"/>
    </xf>
    <xf borderId="11" fillId="4" fontId="7" numFmtId="0" xfId="0" applyAlignment="1" applyBorder="1" applyFont="1">
      <alignment horizontal="center" readingOrder="0" vertical="center"/>
    </xf>
    <xf borderId="11" fillId="4" fontId="14" numFmtId="0" xfId="0" applyAlignment="1" applyBorder="1" applyFont="1">
      <alignment horizontal="center" vertical="center"/>
    </xf>
    <xf borderId="11" fillId="4" fontId="14" numFmtId="167" xfId="0" applyAlignment="1" applyBorder="1" applyFont="1" applyNumberFormat="1">
      <alignment horizontal="center" readingOrder="0" vertical="center"/>
    </xf>
    <xf borderId="11" fillId="6" fontId="7" numFmtId="0" xfId="0" applyAlignment="1" applyBorder="1" applyFont="1">
      <alignment horizontal="center" readingOrder="0" vertical="center"/>
    </xf>
    <xf borderId="11" fillId="7" fontId="7" numFmtId="0" xfId="0" applyAlignment="1" applyBorder="1" applyFont="1">
      <alignment readingOrder="0" shrinkToFit="0" vertical="center" wrapText="0"/>
    </xf>
    <xf borderId="11" fillId="4" fontId="14" numFmtId="0" xfId="0" applyAlignment="1" applyBorder="1" applyFont="1">
      <alignment horizontal="center" readingOrder="0" vertical="center"/>
    </xf>
    <xf borderId="2" fillId="0" fontId="4" numFmtId="0" xfId="0" applyBorder="1" applyFont="1"/>
    <xf borderId="4" fillId="0" fontId="4" numFmtId="0" xfId="0" applyBorder="1" applyFont="1"/>
    <xf borderId="7" fillId="3" fontId="6" numFmtId="0" xfId="0" applyAlignment="1" applyBorder="1" applyFont="1">
      <alignment horizontal="center" shrinkToFit="0" vertical="center" wrapText="1"/>
    </xf>
    <xf borderId="13" fillId="4" fontId="9" numFmtId="0" xfId="0" applyAlignment="1" applyBorder="1" applyFont="1">
      <alignment horizontal="center" readingOrder="0" vertical="center"/>
    </xf>
    <xf borderId="12" fillId="4" fontId="7" numFmtId="166" xfId="0" applyAlignment="1" applyBorder="1" applyFont="1" applyNumberFormat="1">
      <alignment horizontal="center" shrinkToFit="0" vertical="center" wrapText="0"/>
    </xf>
    <xf borderId="11" fillId="4" fontId="7" numFmtId="0" xfId="0" applyAlignment="1" applyBorder="1" applyFont="1">
      <alignment horizontal="left" shrinkToFit="0" vertical="bottom" wrapText="1"/>
    </xf>
    <xf borderId="11" fillId="4" fontId="7" numFmtId="0" xfId="0" applyAlignment="1" applyBorder="1" applyFont="1">
      <alignment horizontal="center" readingOrder="0" vertical="bottom"/>
    </xf>
    <xf borderId="11" fillId="4" fontId="7" numFmtId="0" xfId="0" applyAlignment="1" applyBorder="1" applyFont="1">
      <alignment horizontal="center" vertical="bottom"/>
    </xf>
    <xf borderId="12" fillId="0" fontId="20" numFmtId="0" xfId="0" applyAlignment="1" applyBorder="1" applyFont="1">
      <alignment readingOrder="0"/>
    </xf>
    <xf borderId="11" fillId="4" fontId="7" numFmtId="4" xfId="0" applyAlignment="1" applyBorder="1" applyFont="1" applyNumberFormat="1">
      <alignment horizontal="center" readingOrder="0" vertical="center"/>
    </xf>
    <xf borderId="11" fillId="4" fontId="7" numFmtId="0" xfId="0" applyAlignment="1" applyBorder="1" applyFont="1">
      <alignment horizontal="left" vertical="center"/>
    </xf>
    <xf borderId="11" fillId="4" fontId="7" numFmtId="0" xfId="0" applyAlignment="1" applyBorder="1" applyFont="1">
      <alignment horizontal="center" readingOrder="0" vertical="center"/>
    </xf>
    <xf borderId="11" fillId="4" fontId="7" numFmtId="14" xfId="0" applyAlignment="1" applyBorder="1" applyFont="1" applyNumberFormat="1">
      <alignment horizontal="center" readingOrder="0" vertical="center"/>
    </xf>
    <xf borderId="12" fillId="4" fontId="7" numFmtId="0" xfId="0" applyAlignment="1" applyBorder="1" applyFont="1">
      <alignment horizontal="left" readingOrder="0" vertical="center"/>
    </xf>
    <xf borderId="12" fillId="4" fontId="7" numFmtId="164" xfId="0" applyAlignment="1" applyBorder="1" applyFont="1" applyNumberFormat="1">
      <alignment horizontal="center" readingOrder="0" vertical="center"/>
    </xf>
    <xf borderId="12" fillId="4" fontId="21" numFmtId="0" xfId="0" applyAlignment="1" applyBorder="1" applyFont="1">
      <alignment horizontal="center" readingOrder="0" vertical="center"/>
    </xf>
    <xf borderId="11" fillId="4" fontId="7" numFmtId="166" xfId="0" applyAlignment="1" applyBorder="1" applyFont="1" applyNumberFormat="1">
      <alignment horizontal="center" shrinkToFit="0" vertical="center" wrapText="0"/>
    </xf>
    <xf borderId="11" fillId="4" fontId="7" numFmtId="167" xfId="0" applyAlignment="1" applyBorder="1" applyFont="1" applyNumberFormat="1">
      <alignment horizontal="center" shrinkToFit="0" vertical="bottom" wrapText="1"/>
    </xf>
    <xf borderId="0" fillId="4" fontId="22" numFmtId="0" xfId="0" applyAlignment="1" applyFont="1">
      <alignment horizontal="center" readingOrder="0" vertical="center"/>
    </xf>
    <xf borderId="0" fillId="4" fontId="7" numFmtId="0" xfId="0" applyAlignment="1" applyFont="1">
      <alignment horizontal="center" vertical="center"/>
    </xf>
    <xf borderId="11" fillId="4" fontId="10" numFmtId="164" xfId="0" applyAlignment="1" applyBorder="1" applyFont="1" applyNumberFormat="1">
      <alignment horizontal="center" readingOrder="0" vertical="center"/>
    </xf>
    <xf borderId="11" fillId="4" fontId="10" numFmtId="165" xfId="0" applyAlignment="1" applyBorder="1" applyFont="1" applyNumberFormat="1">
      <alignment horizontal="center" readingOrder="0" vertical="center"/>
    </xf>
    <xf borderId="11" fillId="6" fontId="7" numFmtId="0" xfId="0" applyAlignment="1" applyBorder="1" applyFont="1">
      <alignment readingOrder="0" shrinkToFit="0" vertical="center" wrapText="0"/>
    </xf>
    <xf borderId="11" fillId="4" fontId="7" numFmtId="0" xfId="0" applyAlignment="1" applyBorder="1" applyFont="1">
      <alignment horizontal="center" readingOrder="0" shrinkToFit="0" wrapText="1"/>
    </xf>
    <xf borderId="0" fillId="4" fontId="7" numFmtId="0" xfId="0" applyAlignment="1" applyFont="1">
      <alignment shrinkToFit="0" vertical="center" wrapText="0"/>
    </xf>
    <xf borderId="11" fillId="4" fontId="23" numFmtId="0" xfId="0" applyAlignment="1" applyBorder="1" applyFont="1">
      <alignment horizontal="center" readingOrder="0" shrinkToFit="0" wrapText="1"/>
    </xf>
    <xf borderId="11" fillId="4" fontId="24" numFmtId="0" xfId="0" applyAlignment="1" applyBorder="1" applyFont="1">
      <alignment horizontal="center" readingOrder="0"/>
    </xf>
    <xf borderId="11" fillId="4" fontId="7" numFmtId="169" xfId="0" applyAlignment="1" applyBorder="1" applyFont="1" applyNumberFormat="1">
      <alignment horizontal="center" readingOrder="0" vertical="center"/>
    </xf>
    <xf borderId="11" fillId="10" fontId="7" numFmtId="0" xfId="0" applyAlignment="1" applyBorder="1" applyFill="1" applyFont="1">
      <alignment horizontal="center" readingOrder="0" vertical="center"/>
    </xf>
    <xf borderId="11" fillId="4" fontId="7" numFmtId="2" xfId="0" applyAlignment="1" applyBorder="1" applyFont="1" applyNumberFormat="1">
      <alignment horizontal="center" vertical="center"/>
    </xf>
    <xf borderId="14" fillId="11" fontId="25" numFmtId="0" xfId="0" applyAlignment="1" applyBorder="1" applyFill="1" applyFont="1">
      <alignment horizontal="center" readingOrder="0" vertical="center"/>
    </xf>
    <xf borderId="15" fillId="0" fontId="4" numFmtId="0" xfId="0" applyBorder="1" applyFont="1"/>
    <xf borderId="16" fillId="0" fontId="4" numFmtId="0" xfId="0" applyBorder="1" applyFont="1"/>
    <xf borderId="17" fillId="11" fontId="25" numFmtId="0" xfId="0" applyAlignment="1" applyBorder="1" applyFont="1">
      <alignment horizontal="center" readingOrder="0" shrinkToFit="0" vertical="center" wrapText="0"/>
    </xf>
    <xf borderId="17" fillId="0" fontId="4" numFmtId="0" xfId="0" applyBorder="1" applyFont="1"/>
    <xf borderId="18" fillId="11" fontId="25" numFmtId="0" xfId="0" applyAlignment="1" applyBorder="1" applyFont="1">
      <alignment horizontal="center" readingOrder="0" shrinkToFit="0" vertical="bottom" wrapText="0"/>
    </xf>
    <xf borderId="19" fillId="11" fontId="25" numFmtId="0" xfId="0" applyAlignment="1" applyBorder="1" applyFont="1">
      <alignment horizontal="center" readingOrder="0" shrinkToFit="0" vertical="bottom" wrapText="0"/>
    </xf>
    <xf borderId="20" fillId="11" fontId="25" numFmtId="0" xfId="0" applyAlignment="1" applyBorder="1" applyFont="1">
      <alignment horizontal="center" readingOrder="0" shrinkToFit="0" vertical="bottom" wrapText="0"/>
    </xf>
    <xf borderId="0" fillId="10" fontId="25" numFmtId="0" xfId="0" applyAlignment="1" applyFont="1">
      <alignment horizontal="center" readingOrder="0" shrinkToFit="0" vertical="bottom" wrapText="0"/>
    </xf>
    <xf borderId="21" fillId="0" fontId="4" numFmtId="0" xfId="0" applyBorder="1" applyFont="1"/>
    <xf borderId="22" fillId="12" fontId="26" numFmtId="0" xfId="0" applyAlignment="1" applyBorder="1" applyFill="1" applyFont="1">
      <alignment horizontal="left"/>
    </xf>
    <xf borderId="23" fillId="12" fontId="26" numFmtId="3" xfId="0" applyAlignment="1" applyBorder="1" applyFont="1" applyNumberFormat="1">
      <alignment horizontal="center" readingOrder="0"/>
    </xf>
    <xf borderId="23" fillId="12" fontId="26" numFmtId="9" xfId="0" applyAlignment="1" applyBorder="1" applyFont="1" applyNumberFormat="1">
      <alignment horizontal="center"/>
    </xf>
    <xf borderId="23" fillId="12" fontId="26" numFmtId="2" xfId="0" applyAlignment="1" applyBorder="1" applyFont="1" applyNumberFormat="1">
      <alignment horizontal="center" readingOrder="0"/>
    </xf>
    <xf borderId="23" fillId="12" fontId="26" numFmtId="10" xfId="0" applyAlignment="1" applyBorder="1" applyFont="1" applyNumberFormat="1">
      <alignment horizontal="center"/>
    </xf>
    <xf borderId="0" fillId="12" fontId="26" numFmtId="0" xfId="0" applyAlignment="1" applyFont="1">
      <alignment horizontal="center"/>
    </xf>
    <xf borderId="24" fillId="0" fontId="27" numFmtId="0" xfId="0" applyAlignment="1" applyBorder="1" applyFont="1">
      <alignment readingOrder="0"/>
    </xf>
    <xf borderId="25" fillId="0" fontId="4" numFmtId="0" xfId="0" applyBorder="1" applyFont="1"/>
    <xf borderId="26" fillId="0" fontId="4" numFmtId="0" xfId="0" applyBorder="1" applyFont="1"/>
    <xf borderId="22" fillId="10" fontId="26" numFmtId="0" xfId="0" applyAlignment="1" applyBorder="1" applyFont="1">
      <alignment horizontal="left"/>
    </xf>
    <xf borderId="23" fillId="10" fontId="26" numFmtId="3" xfId="0" applyAlignment="1" applyBorder="1" applyFont="1" applyNumberFormat="1">
      <alignment horizontal="center" readingOrder="0"/>
    </xf>
    <xf borderId="23" fillId="10" fontId="26" numFmtId="9" xfId="0" applyAlignment="1" applyBorder="1" applyFont="1" applyNumberFormat="1">
      <alignment horizontal="center"/>
    </xf>
    <xf borderId="27" fillId="10" fontId="26" numFmtId="2" xfId="0" applyAlignment="1" applyBorder="1" applyFont="1" applyNumberFormat="1">
      <alignment horizontal="center" readingOrder="0"/>
    </xf>
    <xf borderId="23" fillId="10" fontId="26" numFmtId="10" xfId="0" applyAlignment="1" applyBorder="1" applyFont="1" applyNumberFormat="1">
      <alignment horizontal="center"/>
    </xf>
    <xf borderId="0" fillId="10" fontId="26" numFmtId="0" xfId="0" applyAlignment="1" applyFont="1">
      <alignment horizontal="center"/>
    </xf>
    <xf borderId="27" fillId="12" fontId="26" numFmtId="2" xfId="0" applyAlignment="1" applyBorder="1" applyFont="1" applyNumberFormat="1">
      <alignment horizontal="center" readingOrder="0"/>
    </xf>
    <xf borderId="22" fillId="6" fontId="26" numFmtId="0" xfId="0" applyAlignment="1" applyBorder="1" applyFont="1">
      <alignment horizontal="left"/>
    </xf>
    <xf borderId="23" fillId="6" fontId="26" numFmtId="3" xfId="0" applyAlignment="1" applyBorder="1" applyFont="1" applyNumberFormat="1">
      <alignment horizontal="center" readingOrder="0"/>
    </xf>
    <xf borderId="23" fillId="6" fontId="26" numFmtId="9" xfId="0" applyAlignment="1" applyBorder="1" applyFont="1" applyNumberFormat="1">
      <alignment horizontal="center"/>
    </xf>
    <xf borderId="27" fillId="6" fontId="26" numFmtId="2" xfId="0" applyAlignment="1" applyBorder="1" applyFont="1" applyNumberFormat="1">
      <alignment horizontal="center"/>
    </xf>
    <xf borderId="23" fillId="6" fontId="26" numFmtId="0" xfId="0" applyAlignment="1" applyBorder="1" applyFont="1">
      <alignment horizontal="center"/>
    </xf>
    <xf borderId="22" fillId="10" fontId="26" numFmtId="0" xfId="0" applyAlignment="1" applyBorder="1" applyFont="1">
      <alignment horizontal="left" readingOrder="0"/>
    </xf>
    <xf borderId="22" fillId="12" fontId="26" numFmtId="0" xfId="0" applyAlignment="1" applyBorder="1" applyFont="1">
      <alignment horizontal="left" readingOrder="0"/>
    </xf>
    <xf borderId="23" fillId="6" fontId="26" numFmtId="10" xfId="0" applyAlignment="1" applyBorder="1" applyFont="1" applyNumberFormat="1">
      <alignment horizontal="center"/>
    </xf>
    <xf borderId="23" fillId="12" fontId="26" numFmtId="0" xfId="0" applyAlignment="1" applyBorder="1" applyFont="1">
      <alignment horizontal="center"/>
    </xf>
    <xf borderId="0" fillId="10" fontId="26" numFmtId="0" xfId="0" applyAlignment="1" applyFont="1">
      <alignment horizontal="center" readingOrder="0"/>
    </xf>
    <xf borderId="27" fillId="10" fontId="26" numFmtId="2" xfId="0" applyAlignment="1" applyBorder="1" applyFont="1" applyNumberFormat="1">
      <alignment horizontal="center"/>
    </xf>
    <xf borderId="23" fillId="10" fontId="26" numFmtId="0" xfId="0" applyAlignment="1" applyBorder="1" applyFont="1">
      <alignment horizontal="center"/>
    </xf>
    <xf borderId="27" fillId="12" fontId="26" numFmtId="2" xfId="0" applyAlignment="1" applyBorder="1" applyFont="1" applyNumberFormat="1">
      <alignment horizontal="center"/>
    </xf>
    <xf borderId="0" fillId="12" fontId="26" numFmtId="0" xfId="0" applyAlignment="1" applyFont="1">
      <alignment horizontal="center" readingOrder="0"/>
    </xf>
    <xf borderId="22" fillId="6" fontId="28" numFmtId="0" xfId="0" applyAlignment="1" applyBorder="1" applyFont="1">
      <alignment horizontal="left"/>
    </xf>
    <xf borderId="28" fillId="10" fontId="26" numFmtId="2" xfId="0" applyAlignment="1" applyBorder="1" applyFont="1" applyNumberFormat="1">
      <alignment horizontal="center" readingOrder="0"/>
    </xf>
    <xf borderId="0" fillId="12" fontId="26" numFmtId="0" xfId="0" applyAlignment="1" applyFont="1">
      <alignment horizontal="left" readingOrder="0"/>
    </xf>
    <xf borderId="28" fillId="12" fontId="26" numFmtId="2" xfId="0" applyAlignment="1" applyBorder="1" applyFont="1" applyNumberFormat="1">
      <alignment horizontal="center"/>
    </xf>
    <xf borderId="0" fillId="10" fontId="26" numFmtId="2" xfId="0" applyAlignment="1" applyFont="1" applyNumberFormat="1">
      <alignment horizontal="center"/>
    </xf>
    <xf borderId="0" fillId="12" fontId="29" numFmtId="0" xfId="0" applyAlignment="1" applyFont="1">
      <alignment horizontal="left" readingOrder="0"/>
    </xf>
    <xf borderId="0" fillId="12" fontId="26" numFmtId="4" xfId="0" applyAlignment="1" applyFont="1" applyNumberFormat="1">
      <alignment horizontal="center" readingOrder="0"/>
    </xf>
    <xf borderId="0" fillId="12" fontId="26" numFmtId="2" xfId="0" applyAlignment="1" applyFont="1" applyNumberFormat="1">
      <alignment horizontal="center"/>
    </xf>
    <xf borderId="0" fillId="0" fontId="20" numFmtId="4" xfId="0" applyFont="1" applyNumberFormat="1"/>
    <xf borderId="0" fillId="0" fontId="20" numFmtId="2" xfId="0" applyFont="1" applyNumberFormat="1"/>
    <xf borderId="0" fillId="0" fontId="20" numFmtId="0" xfId="0" applyFont="1"/>
    <xf borderId="29" fillId="13" fontId="6" numFmtId="0" xfId="0" applyAlignment="1" applyBorder="1" applyFill="1" applyFont="1">
      <alignment horizontal="center" readingOrder="0"/>
    </xf>
    <xf borderId="30" fillId="14" fontId="30" numFmtId="0" xfId="0" applyAlignment="1" applyBorder="1" applyFill="1" applyFont="1">
      <alignment horizontal="center"/>
    </xf>
    <xf borderId="31" fillId="13" fontId="5" numFmtId="0" xfId="0" applyAlignment="1" applyBorder="1" applyFont="1">
      <alignment horizontal="center"/>
    </xf>
    <xf borderId="0" fillId="0" fontId="5" numFmtId="0" xfId="0" applyFont="1"/>
    <xf borderId="32" fillId="0" fontId="31" numFmtId="0" xfId="0" applyAlignment="1" applyBorder="1" applyFont="1">
      <alignment horizontal="center"/>
    </xf>
    <xf borderId="33" fillId="0" fontId="4" numFmtId="0" xfId="0" applyBorder="1" applyFont="1"/>
    <xf borderId="34" fillId="0" fontId="5" numFmtId="0" xfId="0" applyBorder="1" applyFont="1"/>
    <xf borderId="34" fillId="0" fontId="31" numFmtId="0" xfId="0" applyAlignment="1" applyBorder="1" applyFont="1">
      <alignment horizontal="center"/>
    </xf>
    <xf borderId="35" fillId="14" fontId="31" numFmtId="0" xfId="0" applyAlignment="1" applyBorder="1" applyFont="1">
      <alignment horizontal="center"/>
    </xf>
    <xf borderId="0" fillId="0" fontId="30" numFmtId="0" xfId="0" applyFont="1"/>
    <xf borderId="24" fillId="14" fontId="31" numFmtId="0" xfId="0" applyAlignment="1" applyBorder="1" applyFont="1">
      <alignment horizontal="center"/>
    </xf>
    <xf borderId="0" fillId="10" fontId="31" numFmtId="0" xfId="0" applyAlignment="1" applyFont="1">
      <alignment horizontal="center"/>
    </xf>
    <xf borderId="24" fillId="14" fontId="31" numFmtId="0" xfId="0" applyAlignment="1" applyBorder="1" applyFont="1">
      <alignment horizontal="center" readingOrder="0"/>
    </xf>
    <xf borderId="0" fillId="14" fontId="31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25" fillId="0" fontId="30" numFmtId="0" xfId="0" applyAlignment="1" applyBorder="1" applyFont="1">
      <alignment horizontal="center"/>
    </xf>
    <xf borderId="24" fillId="0" fontId="30" numFmtId="0" xfId="0" applyAlignment="1" applyBorder="1" applyFont="1">
      <alignment horizontal="center"/>
    </xf>
    <xf borderId="0" fillId="0" fontId="30" numFmtId="0" xfId="0" applyAlignment="1" applyFont="1">
      <alignment horizontal="center"/>
    </xf>
    <xf borderId="29" fillId="15" fontId="30" numFmtId="0" xfId="0" applyAlignment="1" applyBorder="1" applyFill="1" applyFont="1">
      <alignment horizontal="center"/>
    </xf>
    <xf borderId="5" fillId="15" fontId="30" numFmtId="0" xfId="0" applyAlignment="1" applyBorder="1" applyFont="1">
      <alignment horizontal="center"/>
    </xf>
    <xf borderId="32" fillId="16" fontId="31" numFmtId="9" xfId="0" applyAlignment="1" applyBorder="1" applyFill="1" applyFont="1" applyNumberFormat="1">
      <alignment horizontal="center"/>
    </xf>
    <xf borderId="34" fillId="0" fontId="30" numFmtId="0" xfId="0" applyBorder="1" applyFont="1"/>
    <xf borderId="36" fillId="11" fontId="32" numFmtId="0" xfId="0" applyAlignment="1" applyBorder="1" applyFont="1">
      <alignment horizontal="center"/>
    </xf>
    <xf borderId="11" fillId="11" fontId="32" numFmtId="0" xfId="0" applyAlignment="1" applyBorder="1" applyFont="1">
      <alignment horizontal="center"/>
    </xf>
    <xf borderId="32" fillId="17" fontId="31" numFmtId="0" xfId="0" applyAlignment="1" applyBorder="1" applyFill="1" applyFont="1">
      <alignment horizontal="center"/>
    </xf>
    <xf borderId="26" fillId="0" fontId="5" numFmtId="0" xfId="0" applyAlignment="1" applyBorder="1" applyFont="1">
      <alignment horizontal="center"/>
    </xf>
    <xf borderId="11" fillId="0" fontId="5" numFmtId="170" xfId="0" applyBorder="1" applyFont="1" applyNumberFormat="1"/>
    <xf borderId="0" fillId="0" fontId="20" numFmtId="166" xfId="0" applyFont="1" applyNumberFormat="1"/>
    <xf borderId="25" fillId="0" fontId="5" numFmtId="170" xfId="0" applyAlignment="1" applyBorder="1" applyFont="1" applyNumberFormat="1">
      <alignment horizontal="center"/>
    </xf>
    <xf borderId="37" fillId="17" fontId="31" numFmtId="0" xfId="0" applyAlignment="1" applyBorder="1" applyFont="1">
      <alignment horizontal="center"/>
    </xf>
    <xf borderId="26" fillId="0" fontId="5" numFmtId="3" xfId="0" applyAlignment="1" applyBorder="1" applyFont="1" applyNumberFormat="1">
      <alignment horizontal="center" readingOrder="0"/>
    </xf>
    <xf borderId="38" fillId="0" fontId="4" numFmtId="0" xfId="0" applyBorder="1" applyFont="1"/>
    <xf borderId="29" fillId="13" fontId="32" numFmtId="0" xfId="0" applyAlignment="1" applyBorder="1" applyFont="1">
      <alignment horizontal="center"/>
    </xf>
    <xf borderId="11" fillId="11" fontId="6" numFmtId="0" xfId="0" applyAlignment="1" applyBorder="1" applyFont="1">
      <alignment horizontal="center" readingOrder="0"/>
    </xf>
    <xf borderId="32" fillId="0" fontId="31" numFmtId="0" xfId="0" applyAlignment="1" applyBorder="1" applyFont="1">
      <alignment horizontal="center" readingOrder="0"/>
    </xf>
    <xf borderId="29" fillId="13" fontId="32" numFmtId="0" xfId="0" applyAlignment="1" applyBorder="1" applyFont="1">
      <alignment horizontal="center" readingOrder="0"/>
    </xf>
    <xf borderId="0" fillId="4" fontId="6" numFmtId="0" xfId="0" applyAlignment="1" applyFont="1">
      <alignment horizontal="center" readingOrder="0"/>
    </xf>
    <xf borderId="0" fillId="4" fontId="20" numFmtId="166" xfId="0" applyAlignment="1" applyFont="1" applyNumberFormat="1">
      <alignment horizontal="center"/>
    </xf>
    <xf borderId="0" fillId="4" fontId="5" numFmtId="166" xfId="0" applyAlignment="1" applyFont="1" applyNumberFormat="1">
      <alignment horizontal="center"/>
    </xf>
    <xf borderId="0" fillId="4" fontId="20" numFmtId="0" xfId="0" applyAlignment="1" applyFont="1">
      <alignment horizontal="center"/>
    </xf>
    <xf borderId="34" fillId="0" fontId="5" numFmtId="0" xfId="0" applyAlignment="1" applyBorder="1" applyFont="1">
      <alignment readingOrder="0"/>
    </xf>
    <xf borderId="34" fillId="0" fontId="5" numFmtId="0" xfId="0" applyAlignment="1" applyBorder="1" applyFont="1">
      <alignment readingOrder="0" shrinkToFit="0" wrapText="1"/>
    </xf>
    <xf borderId="29" fillId="15" fontId="30" numFmtId="0" xfId="0" applyAlignment="1" applyBorder="1" applyFont="1">
      <alignment horizontal="center" readingOrder="0"/>
    </xf>
    <xf borderId="5" fillId="15" fontId="30" numFmtId="0" xfId="0" applyAlignment="1" applyBorder="1" applyFont="1">
      <alignment horizontal="center" readingOrder="0"/>
    </xf>
    <xf borderId="26" fillId="0" fontId="5" numFmtId="0" xfId="0" applyAlignment="1" applyBorder="1" applyFont="1">
      <alignment horizontal="center" readingOrder="0"/>
    </xf>
    <xf borderId="0" fillId="0" fontId="33" numFmtId="0" xfId="0" applyFont="1"/>
    <xf borderId="29" fillId="13" fontId="30" numFmtId="0" xfId="0" applyAlignment="1" applyBorder="1" applyFont="1">
      <alignment horizontal="center"/>
    </xf>
    <xf borderId="39" fillId="18" fontId="34" numFmtId="0" xfId="0" applyAlignment="1" applyBorder="1" applyFill="1" applyFont="1">
      <alignment horizontal="center" vertical="center"/>
    </xf>
    <xf borderId="39" fillId="18" fontId="25" numFmtId="0" xfId="0" applyAlignment="1" applyBorder="1" applyFont="1">
      <alignment horizontal="center" vertical="center"/>
    </xf>
    <xf borderId="40" fillId="18" fontId="34" numFmtId="0" xfId="0" applyAlignment="1" applyBorder="1" applyFont="1">
      <alignment horizontal="center" vertical="center"/>
    </xf>
    <xf borderId="11" fillId="4" fontId="26" numFmtId="0" xfId="0" applyBorder="1" applyFont="1"/>
    <xf borderId="11" fillId="4" fontId="26" numFmtId="9" xfId="0" applyAlignment="1" applyBorder="1" applyFont="1" applyNumberFormat="1">
      <alignment horizontal="center" readingOrder="0"/>
    </xf>
    <xf borderId="41" fillId="4" fontId="26" numFmtId="10" xfId="0" applyAlignment="1" applyBorder="1" applyFont="1" applyNumberFormat="1">
      <alignment horizontal="center"/>
    </xf>
    <xf borderId="0" fillId="0" fontId="35" numFmtId="0" xfId="0" applyAlignment="1" applyFont="1">
      <alignment horizontal="center" readingOrder="0"/>
    </xf>
    <xf borderId="11" fillId="4" fontId="26" numFmtId="0" xfId="0" applyAlignment="1" applyBorder="1" applyFont="1">
      <alignment horizontal="left"/>
    </xf>
    <xf borderId="0" fillId="0" fontId="20" numFmtId="9" xfId="0" applyAlignment="1" applyFont="1" applyNumberFormat="1">
      <alignment horizontal="center" readingOrder="0"/>
    </xf>
    <xf borderId="0" fillId="0" fontId="20" numFmtId="9" xfId="0" applyAlignment="1" applyFont="1" applyNumberFormat="1">
      <alignment horizontal="center"/>
    </xf>
    <xf borderId="11" fillId="19" fontId="26" numFmtId="0" xfId="0" applyAlignment="1" applyBorder="1" applyFill="1" applyFont="1">
      <alignment horizontal="left"/>
    </xf>
    <xf borderId="11" fillId="19" fontId="26" numFmtId="9" xfId="0" applyAlignment="1" applyBorder="1" applyFont="1" applyNumberFormat="1">
      <alignment horizontal="center" readingOrder="0"/>
    </xf>
    <xf borderId="11" fillId="19" fontId="26" numFmtId="10" xfId="0" applyAlignment="1" applyBorder="1" applyFont="1" applyNumberFormat="1">
      <alignment horizontal="center" readingOrder="0"/>
    </xf>
    <xf borderId="11" fillId="9" fontId="26" numFmtId="0" xfId="0" applyBorder="1" applyFont="1"/>
    <xf borderId="24" fillId="6" fontId="26" numFmtId="0" xfId="0" applyAlignment="1" applyBorder="1" applyFont="1">
      <alignment horizontal="center" readingOrder="0"/>
    </xf>
    <xf borderId="25" fillId="4" fontId="4" numFmtId="0" xfId="0" applyBorder="1" applyFont="1"/>
    <xf borderId="26" fillId="4" fontId="4" numFmtId="0" xfId="0" applyBorder="1" applyFont="1"/>
    <xf borderId="41" fillId="6" fontId="26" numFmtId="10" xfId="0" applyAlignment="1" applyBorder="1" applyFont="1" applyNumberFormat="1">
      <alignment horizontal="center"/>
    </xf>
    <xf borderId="11" fillId="4" fontId="26" numFmtId="0" xfId="0" applyAlignment="1" applyBorder="1" applyFont="1">
      <alignment readingOrder="0"/>
    </xf>
    <xf borderId="11" fillId="19" fontId="26" numFmtId="0" xfId="0" applyBorder="1" applyFont="1"/>
    <xf borderId="0" fillId="0" fontId="20" numFmtId="0" xfId="0" applyAlignment="1" applyFont="1">
      <alignment horizontal="center" readingOrder="0"/>
    </xf>
    <xf borderId="11" fillId="19" fontId="26" numFmtId="0" xfId="0" applyAlignment="1" applyBorder="1" applyFont="1">
      <alignment readingOrder="0"/>
    </xf>
    <xf borderId="11" fillId="9" fontId="26" numFmtId="0" xfId="0" applyAlignment="1" applyBorder="1" applyFont="1">
      <alignment horizontal="left"/>
    </xf>
    <xf borderId="25" fillId="19" fontId="4" numFmtId="0" xfId="0" applyBorder="1" applyFont="1"/>
    <xf borderId="26" fillId="19" fontId="4" numFmtId="0" xfId="0" applyBorder="1" applyFont="1"/>
    <xf borderId="11" fillId="4" fontId="26" numFmtId="10" xfId="0" applyAlignment="1" applyBorder="1" applyFont="1" applyNumberFormat="1">
      <alignment horizontal="center" readingOrder="0"/>
    </xf>
    <xf borderId="11" fillId="4" fontId="26" numFmtId="10" xfId="0" applyAlignment="1" applyBorder="1" applyFont="1" applyNumberFormat="1">
      <alignment horizontal="center"/>
    </xf>
    <xf borderId="11" fillId="19" fontId="26" numFmtId="10" xfId="0" applyAlignment="1" applyBorder="1" applyFont="1" applyNumberFormat="1">
      <alignment horizontal="center"/>
    </xf>
    <xf borderId="42" fillId="20" fontId="36" numFmtId="0" xfId="0" applyAlignment="1" applyBorder="1" applyFill="1" applyFont="1">
      <alignment horizontal="center" readingOrder="0" vertical="center"/>
    </xf>
    <xf borderId="13" fillId="0" fontId="4" numFmtId="0" xfId="0" applyBorder="1" applyFont="1"/>
    <xf borderId="11" fillId="0" fontId="20" numFmtId="0" xfId="0" applyAlignment="1" applyBorder="1" applyFont="1">
      <alignment readingOrder="0"/>
    </xf>
    <xf borderId="11" fillId="0" fontId="20" numFmtId="0" xfId="0" applyAlignment="1" applyBorder="1" applyFont="1">
      <alignment horizontal="center" readingOrder="0"/>
    </xf>
    <xf borderId="11" fillId="21" fontId="26" numFmtId="0" xfId="0" applyBorder="1" applyFill="1" applyFont="1"/>
    <xf borderId="24" fillId="22" fontId="26" numFmtId="0" xfId="0" applyAlignment="1" applyBorder="1" applyFill="1" applyFont="1">
      <alignment horizontal="center" readingOrder="0"/>
    </xf>
    <xf borderId="41" fillId="22" fontId="26" numFmtId="10" xfId="0" applyAlignment="1" applyBorder="1" applyFont="1" applyNumberFormat="1">
      <alignment horizontal="center"/>
    </xf>
    <xf borderId="11" fillId="19" fontId="26" numFmtId="0" xfId="0" applyAlignment="1" applyBorder="1" applyFont="1">
      <alignment horizontal="left" readingOrder="0"/>
    </xf>
    <xf borderId="11" fillId="23" fontId="26" numFmtId="0" xfId="0" applyAlignment="1" applyBorder="1" applyFill="1" applyFont="1">
      <alignment horizontal="center" readingOrder="0"/>
    </xf>
    <xf borderId="43" fillId="4" fontId="26" numFmtId="10" xfId="0" applyAlignment="1" applyBorder="1" applyFont="1" applyNumberFormat="1">
      <alignment horizontal="center"/>
    </xf>
    <xf borderId="11" fillId="19" fontId="26" numFmtId="171" xfId="0" applyAlignment="1" applyBorder="1" applyFont="1" applyNumberFormat="1">
      <alignment horizontal="left" readingOrder="0"/>
    </xf>
    <xf borderId="11" fillId="19" fontId="26" numFmtId="0" xfId="0" applyAlignment="1" applyBorder="1" applyFont="1">
      <alignment horizontal="center" readingOrder="0"/>
    </xf>
    <xf borderId="11" fillId="4" fontId="26" numFmtId="171" xfId="0" applyAlignment="1" applyBorder="1" applyFont="1" applyNumberFormat="1">
      <alignment horizontal="left" readingOrder="0"/>
    </xf>
    <xf borderId="11" fillId="4" fontId="26" numFmtId="0" xfId="0" applyAlignment="1" applyBorder="1" applyFont="1">
      <alignment horizontal="center" readingOrder="0"/>
    </xf>
    <xf borderId="11" fillId="4" fontId="26" numFmtId="0" xfId="0" applyAlignment="1" applyBorder="1" applyFont="1">
      <alignment horizontal="left" readingOrder="0"/>
    </xf>
    <xf borderId="11" fillId="4" fontId="26" numFmtId="0" xfId="0" applyAlignment="1" applyBorder="1" applyFont="1">
      <alignment horizontal="center" readingOrder="0"/>
    </xf>
    <xf borderId="11" fillId="19" fontId="26" numFmtId="0" xfId="0" applyAlignment="1" applyBorder="1" applyFont="1">
      <alignment horizontal="center" readingOrder="0"/>
    </xf>
    <xf borderId="0" fillId="0" fontId="5" numFmtId="171" xfId="0" applyAlignment="1" applyFont="1" applyNumberFormat="1">
      <alignment horizontal="center"/>
    </xf>
    <xf borderId="0" fillId="0" fontId="37" numFmtId="0" xfId="0" applyFont="1"/>
    <xf borderId="11" fillId="4" fontId="38" numFmtId="0" xfId="0" applyAlignment="1" applyBorder="1" applyFont="1">
      <alignment horizontal="center" readingOrder="0"/>
    </xf>
    <xf borderId="5" fillId="4" fontId="26" numFmtId="0" xfId="0" applyAlignment="1" applyBorder="1" applyFont="1">
      <alignment horizontal="center" readingOrder="0"/>
    </xf>
    <xf borderId="11" fillId="4" fontId="26" numFmtId="0" xfId="0" applyAlignment="1" applyBorder="1" applyFont="1">
      <alignment horizontal="center"/>
    </xf>
    <xf borderId="11" fillId="4" fontId="26" numFmtId="0" xfId="0" applyAlignment="1" applyBorder="1" applyFont="1">
      <alignment readingOrder="0"/>
    </xf>
    <xf borderId="11" fillId="4" fontId="29" numFmtId="0" xfId="0" applyAlignment="1" applyBorder="1" applyFont="1">
      <alignment readingOrder="0"/>
    </xf>
    <xf borderId="0" fillId="4" fontId="29" numFmtId="0" xfId="0" applyAlignment="1" applyFont="1">
      <alignment readingOrder="0"/>
    </xf>
    <xf borderId="0" fillId="4" fontId="26" numFmtId="0" xfId="0" applyAlignment="1" applyFont="1">
      <alignment horizontal="center" readingOrder="0"/>
    </xf>
    <xf borderId="0" fillId="0" fontId="20" numFmtId="0" xfId="0" applyAlignment="1" applyFont="1">
      <alignment horizontal="left" readingOrder="0" shrinkToFit="0" vertical="center" wrapText="1"/>
    </xf>
    <xf borderId="0" fillId="0" fontId="20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0" numFmtId="0" xfId="0" applyAlignment="1" applyFont="1">
      <alignment shrinkToFit="0" vertical="center" wrapText="0"/>
    </xf>
    <xf borderId="0" fillId="0" fontId="20" numFmtId="0" xfId="0" applyAlignment="1" applyFont="1">
      <alignment shrinkToFit="0" vertical="center" wrapText="0"/>
    </xf>
    <xf borderId="0" fillId="0" fontId="20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shrinkToFit="0" vertical="center" wrapText="1"/>
    </xf>
    <xf borderId="0" fillId="4" fontId="39" numFmtId="0" xfId="0" applyFont="1"/>
    <xf borderId="0" fillId="20" fontId="40" numFmtId="0" xfId="0" applyAlignment="1" applyFont="1">
      <alignment shrinkToFit="0" vertical="top" wrapText="1"/>
    </xf>
    <xf borderId="0" fillId="20" fontId="39" numFmtId="0" xfId="0" applyAlignment="1" applyFont="1">
      <alignment vertical="top"/>
    </xf>
    <xf borderId="0" fillId="20" fontId="41" numFmtId="0" xfId="0" applyAlignment="1" applyFont="1">
      <alignment horizontal="center" readingOrder="0" shrinkToFit="0" vertical="center" wrapText="1"/>
    </xf>
    <xf borderId="0" fillId="20" fontId="39" numFmtId="0" xfId="0" applyFont="1"/>
    <xf borderId="0" fillId="20" fontId="42" numFmtId="0" xfId="0" applyAlignment="1" applyFont="1">
      <alignment horizontal="center" readingOrder="0" vertical="center"/>
    </xf>
    <xf borderId="0" fillId="20" fontId="39" numFmtId="172" xfId="0" applyFont="1" applyNumberFormat="1"/>
    <xf borderId="0" fillId="0" fontId="39" numFmtId="0" xfId="0" applyFont="1"/>
    <xf borderId="11" fillId="20" fontId="40" numFmtId="0" xfId="0" applyAlignment="1" applyBorder="1" applyFont="1">
      <alignment horizontal="center" shrinkToFit="0" vertical="center" wrapText="1"/>
    </xf>
    <xf borderId="11" fillId="20" fontId="40" numFmtId="172" xfId="0" applyAlignment="1" applyBorder="1" applyFont="1" applyNumberFormat="1">
      <alignment horizontal="center" shrinkToFit="0" vertical="center" wrapText="1"/>
    </xf>
    <xf borderId="0" fillId="0" fontId="39" numFmtId="0" xfId="0" applyAlignment="1" applyFont="1">
      <alignment vertical="center"/>
    </xf>
    <xf borderId="11" fillId="4" fontId="43" numFmtId="0" xfId="0" applyAlignment="1" applyBorder="1" applyFont="1">
      <alignment horizontal="center" vertical="bottom"/>
    </xf>
    <xf borderId="11" fillId="0" fontId="39" numFmtId="0" xfId="0" applyAlignment="1" applyBorder="1" applyFont="1">
      <alignment horizontal="center"/>
    </xf>
    <xf borderId="13" fillId="0" fontId="44" numFmtId="0" xfId="0" applyAlignment="1" applyBorder="1" applyFont="1">
      <alignment horizontal="center" vertical="bottom"/>
    </xf>
    <xf borderId="11" fillId="0" fontId="43" numFmtId="0" xfId="0" applyAlignment="1" applyBorder="1" applyFont="1">
      <alignment horizontal="center" vertical="bottom"/>
    </xf>
    <xf borderId="13" fillId="0" fontId="43" numFmtId="167" xfId="0" applyAlignment="1" applyBorder="1" applyFont="1" applyNumberFormat="1">
      <alignment horizontal="center" vertical="bottom"/>
    </xf>
    <xf borderId="44" fillId="0" fontId="43" numFmtId="0" xfId="0" applyAlignment="1" applyBorder="1" applyFont="1">
      <alignment horizontal="center" vertical="bottom"/>
    </xf>
    <xf borderId="11" fillId="0" fontId="39" numFmtId="0" xfId="0" applyAlignment="1" applyBorder="1" applyFont="1">
      <alignment horizontal="center" shrinkToFit="0" wrapText="1"/>
    </xf>
    <xf borderId="11" fillId="0" fontId="43" numFmtId="165" xfId="0" applyAlignment="1" applyBorder="1" applyFont="1" applyNumberFormat="1">
      <alignment horizontal="center"/>
    </xf>
    <xf borderId="11" fillId="0" fontId="39" numFmtId="0" xfId="0" applyBorder="1" applyFont="1"/>
    <xf borderId="45" fillId="0" fontId="39" numFmtId="0" xfId="0" applyAlignment="1" applyBorder="1" applyFont="1">
      <alignment vertical="bottom"/>
    </xf>
    <xf borderId="11" fillId="0" fontId="39" numFmtId="168" xfId="0" applyAlignment="1" applyBorder="1" applyFont="1" applyNumberFormat="1">
      <alignment vertical="bottom"/>
    </xf>
    <xf borderId="13" fillId="4" fontId="43" numFmtId="0" xfId="0" applyAlignment="1" applyBorder="1" applyFont="1">
      <alignment horizontal="center"/>
    </xf>
    <xf borderId="13" fillId="4" fontId="39" numFmtId="166" xfId="0" applyBorder="1" applyFont="1" applyNumberFormat="1"/>
    <xf borderId="13" fillId="4" fontId="43" numFmtId="166" xfId="0" applyAlignment="1" applyBorder="1" applyFont="1" applyNumberFormat="1">
      <alignment horizontal="center"/>
    </xf>
    <xf borderId="13" fillId="4" fontId="43" numFmtId="49" xfId="0" applyAlignment="1" applyBorder="1" applyFont="1" applyNumberFormat="1">
      <alignment horizontal="center"/>
    </xf>
    <xf borderId="11" fillId="0" fontId="39" numFmtId="0" xfId="0" applyAlignment="1" applyBorder="1" applyFont="1">
      <alignment vertical="bottom"/>
    </xf>
    <xf borderId="44" fillId="4" fontId="43" numFmtId="0" xfId="0" applyAlignment="1" applyBorder="1" applyFont="1">
      <alignment horizontal="center" vertical="bottom"/>
    </xf>
    <xf borderId="45" fillId="0" fontId="43" numFmtId="0" xfId="0" applyAlignment="1" applyBorder="1" applyFont="1">
      <alignment shrinkToFit="0" vertical="bottom" wrapText="1"/>
    </xf>
    <xf borderId="11" fillId="22" fontId="43" numFmtId="0" xfId="0" applyAlignment="1" applyBorder="1" applyFont="1">
      <alignment horizontal="center" vertical="bottom"/>
    </xf>
    <xf borderId="13" fillId="0" fontId="43" numFmtId="0" xfId="0" applyAlignment="1" applyBorder="1" applyFont="1">
      <alignment horizontal="center" vertical="bottom"/>
    </xf>
    <xf borderId="13" fillId="0" fontId="43" numFmtId="164" xfId="0" applyAlignment="1" applyBorder="1" applyFont="1" applyNumberFormat="1">
      <alignment horizontal="center" vertical="bottom"/>
    </xf>
    <xf borderId="13" fillId="4" fontId="39" numFmtId="164" xfId="0" applyBorder="1" applyFont="1" applyNumberFormat="1"/>
    <xf borderId="13" fillId="4" fontId="39" numFmtId="49" xfId="0" applyBorder="1" applyFont="1" applyNumberFormat="1"/>
    <xf borderId="13" fillId="0" fontId="43" numFmtId="165" xfId="0" applyAlignment="1" applyBorder="1" applyFont="1" applyNumberFormat="1">
      <alignment horizontal="center" vertical="bottom"/>
    </xf>
    <xf borderId="44" fillId="24" fontId="43" numFmtId="0" xfId="0" applyAlignment="1" applyBorder="1" applyFill="1" applyFont="1">
      <alignment horizontal="center" vertical="bottom"/>
    </xf>
    <xf borderId="44" fillId="9" fontId="39" numFmtId="0" xfId="0" applyAlignment="1" applyBorder="1" applyFont="1">
      <alignment vertical="bottom"/>
    </xf>
    <xf borderId="11" fillId="9" fontId="39" numFmtId="165" xfId="0" applyBorder="1" applyFont="1" applyNumberFormat="1"/>
    <xf borderId="11" fillId="9" fontId="39" numFmtId="0" xfId="0" applyBorder="1" applyFont="1"/>
    <xf borderId="45" fillId="9" fontId="43" numFmtId="0" xfId="0" applyAlignment="1" applyBorder="1" applyFont="1">
      <alignment shrinkToFit="0" wrapText="1"/>
    </xf>
    <xf borderId="45" fillId="0" fontId="39" numFmtId="168" xfId="0" applyAlignment="1" applyBorder="1" applyFont="1" applyNumberFormat="1">
      <alignment vertical="bottom"/>
    </xf>
    <xf borderId="13" fillId="4" fontId="39" numFmtId="0" xfId="0" applyBorder="1" applyFont="1"/>
    <xf borderId="13" fillId="4" fontId="43" numFmtId="0" xfId="0" applyAlignment="1" applyBorder="1" applyFont="1">
      <alignment horizontal="center" vertical="bottom"/>
    </xf>
    <xf borderId="13" fillId="4" fontId="39" numFmtId="173" xfId="0" applyBorder="1" applyFont="1" applyNumberFormat="1"/>
    <xf borderId="11" fillId="0" fontId="39" numFmtId="0" xfId="0" applyAlignment="1" applyBorder="1" applyFont="1">
      <alignment horizontal="center" readingOrder="0"/>
    </xf>
    <xf borderId="11" fillId="0" fontId="39" numFmtId="173" xfId="0" applyBorder="1" applyFont="1" applyNumberFormat="1"/>
    <xf borderId="13" fillId="0" fontId="44" numFmtId="0" xfId="0" applyAlignment="1" applyBorder="1" applyFont="1">
      <alignment horizontal="center" shrinkToFit="0" vertical="bottom" wrapText="1"/>
    </xf>
    <xf borderId="44" fillId="0" fontId="43" numFmtId="0" xfId="0" applyAlignment="1" applyBorder="1" applyFont="1">
      <alignment horizontal="center" shrinkToFit="0" vertical="bottom" wrapText="1"/>
    </xf>
    <xf borderId="13" fillId="0" fontId="43" numFmtId="168" xfId="0" applyAlignment="1" applyBorder="1" applyFont="1" applyNumberFormat="1">
      <alignment horizontal="center" vertical="bottom"/>
    </xf>
    <xf borderId="44" fillId="4" fontId="39" numFmtId="0" xfId="0" applyAlignment="1" applyBorder="1" applyFont="1">
      <alignment vertical="bottom"/>
    </xf>
    <xf borderId="11" fillId="0" fontId="39" numFmtId="166" xfId="0" applyBorder="1" applyFont="1" applyNumberFormat="1"/>
    <xf borderId="11" fillId="0" fontId="39" numFmtId="49" xfId="0" applyBorder="1" applyFont="1" applyNumberFormat="1"/>
    <xf borderId="44" fillId="22" fontId="43" numFmtId="0" xfId="0" applyAlignment="1" applyBorder="1" applyFont="1">
      <alignment horizontal="center" vertical="bottom"/>
    </xf>
    <xf borderId="13" fillId="22" fontId="43" numFmtId="0" xfId="0" applyAlignment="1" applyBorder="1" applyFont="1">
      <alignment horizontal="center" vertical="bottom"/>
    </xf>
    <xf borderId="11" fillId="25" fontId="43" numFmtId="0" xfId="0" applyAlignment="1" applyBorder="1" applyFill="1" applyFont="1">
      <alignment horizontal="center" vertical="bottom"/>
    </xf>
    <xf borderId="13" fillId="4" fontId="39" numFmtId="0" xfId="0" applyAlignment="1" applyBorder="1" applyFont="1">
      <alignment vertical="bottom"/>
    </xf>
    <xf borderId="44" fillId="0" fontId="39" numFmtId="0" xfId="0" applyAlignment="1" applyBorder="1" applyFont="1">
      <alignment vertical="bottom"/>
    </xf>
    <xf borderId="11" fillId="0" fontId="39" numFmtId="174" xfId="0" applyBorder="1" applyFont="1" applyNumberFormat="1"/>
    <xf borderId="11" fillId="0" fontId="39" numFmtId="172" xfId="0" applyBorder="1" applyFont="1" applyNumberFormat="1"/>
    <xf borderId="11" fillId="0" fontId="39" numFmtId="168" xfId="0" applyBorder="1" applyFont="1" applyNumberFormat="1"/>
    <xf borderId="11" fillId="0" fontId="39" numFmtId="175" xfId="0" applyBorder="1" applyFont="1" applyNumberFormat="1"/>
    <xf borderId="0" fillId="0" fontId="39" numFmtId="0" xfId="0" applyAlignment="1" applyFont="1">
      <alignment vertical="bottom"/>
    </xf>
    <xf borderId="11" fillId="4" fontId="39" numFmtId="0" xfId="0" applyBorder="1" applyFont="1"/>
    <xf borderId="11" fillId="4" fontId="39" numFmtId="175" xfId="0" applyBorder="1" applyFont="1" applyNumberFormat="1"/>
    <xf borderId="11" fillId="0" fontId="39" numFmtId="172" xfId="0" applyAlignment="1" applyBorder="1" applyFont="1" applyNumberFormat="1">
      <alignment vertical="bottom"/>
    </xf>
    <xf borderId="0" fillId="0" fontId="0" numFmtId="0" xfId="0" applyAlignment="1" applyFont="1">
      <alignment horizontal="left" shrinkToFit="0" vertical="center" wrapText="0"/>
    </xf>
    <xf borderId="0" fillId="0" fontId="0" numFmtId="0" xfId="0" applyAlignment="1" applyFont="1">
      <alignment horizontal="center" shrinkToFit="0" vertical="center" wrapText="0"/>
    </xf>
    <xf borderId="0" fillId="0" fontId="0" numFmtId="0" xfId="0" applyAlignment="1" applyFont="1">
      <alignment horizontal="center" shrinkToFit="0" vertical="center" wrapText="0"/>
    </xf>
    <xf borderId="45" fillId="7" fontId="45" numFmtId="0" xfId="0" applyAlignment="1" applyBorder="1" applyFont="1">
      <alignment horizontal="left" readingOrder="0" vertical="center"/>
    </xf>
    <xf borderId="46" fillId="0" fontId="4" numFmtId="0" xfId="0" applyBorder="1" applyFont="1"/>
    <xf borderId="46" fillId="26" fontId="46" numFmtId="0" xfId="0" applyAlignment="1" applyBorder="1" applyFill="1" applyFont="1">
      <alignment horizontal="left" readingOrder="0" shrinkToFit="0" vertical="center" wrapText="0"/>
    </xf>
    <xf borderId="11" fillId="0" fontId="47" numFmtId="0" xfId="0" applyAlignment="1" applyBorder="1" applyFont="1">
      <alignment horizontal="left" readingOrder="0" shrinkToFit="0" vertical="center" wrapText="0"/>
    </xf>
    <xf borderId="0" fillId="27" fontId="48" numFmtId="0" xfId="0" applyAlignment="1" applyFill="1" applyFont="1">
      <alignment horizontal="center" readingOrder="0" shrinkToFit="0" vertical="center" wrapText="0"/>
    </xf>
    <xf borderId="47" fillId="0" fontId="4" numFmtId="0" xfId="0" applyBorder="1" applyFont="1"/>
    <xf borderId="0" fillId="26" fontId="46" numFmtId="0" xfId="0" applyAlignment="1" applyFont="1">
      <alignment horizontal="left" readingOrder="0" shrinkToFit="0" vertical="center" wrapText="0"/>
    </xf>
    <xf borderId="48" fillId="0" fontId="4" numFmtId="0" xfId="0" applyBorder="1" applyFont="1"/>
    <xf borderId="49" fillId="0" fontId="4" numFmtId="0" xfId="0" applyBorder="1" applyFont="1"/>
    <xf borderId="49" fillId="26" fontId="46" numFmtId="0" xfId="0" applyAlignment="1" applyBorder="1" applyFont="1">
      <alignment horizontal="left" readingOrder="0" shrinkToFit="0" vertical="center" wrapText="0"/>
    </xf>
    <xf borderId="50" fillId="0" fontId="0" numFmtId="0" xfId="0" applyAlignment="1" applyBorder="1" applyFont="1">
      <alignment horizontal="left" readingOrder="0" shrinkToFit="0" vertical="center" wrapText="0"/>
    </xf>
    <xf borderId="0" fillId="0" fontId="20" numFmtId="0" xfId="0" applyAlignment="1" applyFont="1">
      <alignment shrinkToFit="0" wrapText="1"/>
    </xf>
    <xf borderId="51" fillId="28" fontId="30" numFmtId="0" xfId="0" applyAlignment="1" applyBorder="1" applyFill="1" applyFont="1">
      <alignment horizontal="left" shrinkToFit="0" vertical="center" wrapText="1"/>
    </xf>
    <xf borderId="0" fillId="28" fontId="30" numFmtId="0" xfId="0" applyAlignment="1" applyFont="1">
      <alignment horizontal="center" shrinkToFit="0" vertical="center" wrapText="1"/>
    </xf>
    <xf borderId="0" fillId="29" fontId="6" numFmtId="0" xfId="0" applyAlignment="1" applyFill="1" applyFont="1">
      <alignment horizontal="left" shrinkToFit="0" vertical="center" wrapText="1"/>
    </xf>
    <xf borderId="0" fillId="29" fontId="6" numFmtId="0" xfId="0" applyAlignment="1" applyFont="1">
      <alignment horizontal="left" readingOrder="0" shrinkToFit="0" vertical="center" wrapText="1"/>
    </xf>
    <xf borderId="0" fillId="29" fontId="6" numFmtId="0" xfId="0" applyAlignment="1" applyFont="1">
      <alignment horizontal="center" shrinkToFit="0" vertical="center" wrapText="1"/>
    </xf>
    <xf borderId="0" fillId="7" fontId="30" numFmtId="0" xfId="0" applyAlignment="1" applyFont="1">
      <alignment horizontal="left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22" fontId="30" numFmtId="0" xfId="0" applyAlignment="1" applyFont="1">
      <alignment horizontal="center" shrinkToFit="0" vertical="center" wrapText="1"/>
    </xf>
    <xf borderId="0" fillId="25" fontId="30" numFmtId="0" xfId="0" applyAlignment="1" applyFont="1">
      <alignment horizontal="center" shrinkToFit="0" vertical="center" wrapText="1"/>
    </xf>
    <xf borderId="0" fillId="28" fontId="30" numFmtId="0" xfId="0" applyAlignment="1" applyFont="1">
      <alignment horizontal="center" readingOrder="0" shrinkToFit="0" vertical="center" wrapText="1"/>
    </xf>
    <xf borderId="0" fillId="28" fontId="30" numFmtId="2" xfId="0" applyAlignment="1" applyFont="1" applyNumberFormat="1">
      <alignment horizontal="center" shrinkToFit="0" vertical="center" wrapText="1"/>
    </xf>
    <xf borderId="0" fillId="28" fontId="30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51" fillId="0" fontId="0" numFmtId="0" xfId="0" applyAlignment="1" applyBorder="1" applyFont="1">
      <alignment horizontal="left" shrinkToFit="0" vertical="center" wrapText="0"/>
    </xf>
    <xf borderId="0" fillId="0" fontId="20" numFmtId="0" xfId="0" applyAlignment="1" applyFont="1">
      <alignment horizontal="center" readingOrder="0" shrinkToFit="0" wrapText="1"/>
    </xf>
    <xf borderId="0" fillId="0" fontId="20" numFmtId="164" xfId="0" applyAlignment="1" applyFont="1" applyNumberFormat="1">
      <alignment readingOrder="0"/>
    </xf>
    <xf borderId="0" fillId="0" fontId="20" numFmtId="165" xfId="0" applyAlignment="1" applyFont="1" applyNumberFormat="1">
      <alignment readingOrder="0"/>
    </xf>
    <xf borderId="0" fillId="0" fontId="20" numFmtId="9" xfId="0" applyAlignment="1" applyFont="1" applyNumberFormat="1">
      <alignment readingOrder="0"/>
    </xf>
    <xf borderId="0" fillId="0" fontId="20" numFmtId="166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0" fontId="20" numFmtId="167" xfId="0" applyFont="1" applyNumberFormat="1"/>
    <xf borderId="0" fillId="0" fontId="20" numFmtId="167" xfId="0" applyAlignment="1" applyFont="1" applyNumberFormat="1">
      <alignment readingOrder="0"/>
    </xf>
    <xf borderId="0" fillId="0" fontId="20" numFmtId="0" xfId="0" applyFont="1"/>
    <xf borderId="0" fillId="0" fontId="20" numFmtId="169" xfId="0" applyAlignment="1" applyFont="1" applyNumberFormat="1">
      <alignment readingOrder="0"/>
    </xf>
    <xf borderId="24" fillId="30" fontId="49" numFmtId="0" xfId="0" applyAlignment="1" applyBorder="1" applyFill="1" applyFont="1">
      <alignment horizontal="center" readingOrder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BE7F2"/>
          <bgColor rgb="FFDBE7F2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53">
    <tableStyle count="2" pivot="0" name="Follow up-style">
      <tableStyleElement dxfId="1" type="firstRowStripe"/>
      <tableStyleElement dxfId="2" type="secondRowStripe"/>
    </tableStyle>
    <tableStyle count="2" pivot="0" name="Follow up-style 2">
      <tableStyleElement dxfId="1" type="firstRowStripe"/>
      <tableStyleElement dxfId="2" type="secondRowStripe"/>
    </tableStyle>
    <tableStyle count="2" pivot="0" name="Follow up-style 3">
      <tableStyleElement dxfId="1" type="firstRowStripe"/>
      <tableStyleElement dxfId="2" type="secondRowStripe"/>
    </tableStyle>
    <tableStyle count="2" pivot="0" name="Follow up-style 4">
      <tableStyleElement dxfId="2" type="firstRowStripe"/>
      <tableStyleElement dxfId="1" type="secondRowStripe"/>
    </tableStyle>
    <tableStyle count="2" pivot="0" name="Follow up-style 5">
      <tableStyleElement dxfId="1" type="firstRowStripe"/>
      <tableStyleElement dxfId="2" type="secondRowStripe"/>
    </tableStyle>
    <tableStyle count="2" pivot="0" name="Follow up-style 6">
      <tableStyleElement dxfId="2" type="firstRowStripe"/>
      <tableStyleElement dxfId="1" type="secondRowStripe"/>
    </tableStyle>
    <tableStyle count="2" pivot="0" name="Follow up-style 7">
      <tableStyleElement dxfId="2" type="firstRowStripe"/>
      <tableStyleElement dxfId="1" type="secondRowStripe"/>
    </tableStyle>
    <tableStyle count="2" pivot="0" name="Follow up-style 8">
      <tableStyleElement dxfId="1" type="firstRowStripe"/>
      <tableStyleElement dxfId="2" type="secondRowStripe"/>
    </tableStyle>
    <tableStyle count="2" pivot="0" name="Follow up-style 9">
      <tableStyleElement dxfId="1" type="firstRowStripe"/>
      <tableStyleElement dxfId="3" type="secondRowStripe"/>
    </tableStyle>
    <tableStyle count="2" pivot="0" name="Follow up-style 10">
      <tableStyleElement dxfId="2" type="firstRowStripe"/>
      <tableStyleElement dxfId="1" type="secondRowStripe"/>
    </tableStyle>
    <tableStyle count="2" pivot="0" name="Follow up-style 11">
      <tableStyleElement dxfId="1" type="firstRowStripe"/>
      <tableStyleElement dxfId="2" type="secondRowStripe"/>
    </tableStyle>
    <tableStyle count="2" pivot="0" name="Follow up-style 12">
      <tableStyleElement dxfId="1" type="firstRowStripe"/>
      <tableStyleElement dxfId="2" type="secondRowStripe"/>
    </tableStyle>
    <tableStyle count="2" pivot="0" name="Follow up-style 13">
      <tableStyleElement dxfId="1" type="firstRowStripe"/>
      <tableStyleElement dxfId="2" type="secondRowStripe"/>
    </tableStyle>
    <tableStyle count="2" pivot="0" name="Follow up-style 14">
      <tableStyleElement dxfId="2" type="firstRowStripe"/>
      <tableStyleElement dxfId="1" type="secondRowStripe"/>
    </tableStyle>
    <tableStyle count="2" pivot="0" name="Follow up-style 15">
      <tableStyleElement dxfId="1" type="firstRowStripe"/>
      <tableStyleElement dxfId="2" type="secondRowStripe"/>
    </tableStyle>
    <tableStyle count="2" pivot="0" name="Follow up-style 16">
      <tableStyleElement dxfId="1" type="firstRowStripe"/>
      <tableStyleElement dxfId="2" type="secondRowStripe"/>
    </tableStyle>
    <tableStyle count="2" pivot="0" name="Follow up-style 17">
      <tableStyleElement dxfId="2" type="firstRowStripe"/>
      <tableStyleElement dxfId="1" type="secondRowStripe"/>
    </tableStyle>
    <tableStyle count="2" pivot="0" name="Follow up-style 18">
      <tableStyleElement dxfId="2" type="firstRowStripe"/>
      <tableStyleElement dxfId="1" type="secondRowStripe"/>
    </tableStyle>
    <tableStyle count="2" pivot="0" name="Follow up-style 19">
      <tableStyleElement dxfId="1" type="firstRowStripe"/>
      <tableStyleElement dxfId="2" type="secondRowStripe"/>
    </tableStyle>
    <tableStyle count="2" pivot="0" name="BKP de Follow-up-style">
      <tableStyleElement dxfId="1" type="firstRowStripe"/>
      <tableStyleElement dxfId="2" type="secondRowStripe"/>
    </tableStyle>
    <tableStyle count="2" pivot="0" name="BKP de Follow-up-style 2">
      <tableStyleElement dxfId="1" type="firstRowStripe"/>
      <tableStyleElement dxfId="2" type="secondRowStripe"/>
    </tableStyle>
    <tableStyle count="2" pivot="0" name="BKP de Follow-up-style 3">
      <tableStyleElement dxfId="1" type="firstRowStripe"/>
      <tableStyleElement dxfId="3" type="secondRowStripe"/>
    </tableStyle>
    <tableStyle count="2" pivot="0" name="BKP de Follow-up-style 4">
      <tableStyleElement dxfId="1" type="firstRowStripe"/>
      <tableStyleElement dxfId="2" type="secondRowStripe"/>
    </tableStyle>
    <tableStyle count="2" pivot="0" name="BKP de Follow-up-style 5">
      <tableStyleElement dxfId="1" type="firstRowStripe"/>
      <tableStyleElement dxfId="2" type="secondRowStripe"/>
    </tableStyle>
    <tableStyle count="2" pivot="0" name="BKP de Follow-up-style 6">
      <tableStyleElement dxfId="2" type="firstRowStripe"/>
      <tableStyleElement dxfId="1" type="secondRowStripe"/>
    </tableStyle>
    <tableStyle count="2" pivot="0" name="BKP de Follow-up-style 7">
      <tableStyleElement dxfId="2" type="firstRowStripe"/>
      <tableStyleElement dxfId="1" type="secondRowStripe"/>
    </tableStyle>
    <tableStyle count="2" pivot="0" name="BKP de Follow-up-style 8">
      <tableStyleElement dxfId="1" type="firstRowStripe"/>
      <tableStyleElement dxfId="2" type="secondRowStripe"/>
    </tableStyle>
    <tableStyle count="2" pivot="0" name="BKP de Follow-up-style 9">
      <tableStyleElement dxfId="1" type="firstRowStripe"/>
      <tableStyleElement dxfId="3" type="secondRowStripe"/>
    </tableStyle>
    <tableStyle count="2" pivot="0" name="BKP de Follow-up-style 10">
      <tableStyleElement dxfId="2" type="firstRowStripe"/>
      <tableStyleElement dxfId="1" type="secondRowStripe"/>
    </tableStyle>
    <tableStyle count="2" pivot="0" name="BKP de Follow-up-style 11">
      <tableStyleElement dxfId="1" type="firstRowStripe"/>
      <tableStyleElement dxfId="2" type="secondRowStripe"/>
    </tableStyle>
    <tableStyle count="2" pivot="0" name="BKP de Follow-up-style 12">
      <tableStyleElement dxfId="1" type="firstRowStripe"/>
      <tableStyleElement dxfId="2" type="secondRowStripe"/>
    </tableStyle>
    <tableStyle count="2" pivot="0" name="BKP de Follow-up-style 13">
      <tableStyleElement dxfId="1" type="firstRowStripe"/>
      <tableStyleElement dxfId="2" type="secondRowStripe"/>
    </tableStyle>
    <tableStyle count="2" pivot="0" name="BKP de Follow-up-style 14">
      <tableStyleElement dxfId="2" type="firstRowStripe"/>
      <tableStyleElement dxfId="1" type="secondRowStripe"/>
    </tableStyle>
    <tableStyle count="2" pivot="0" name="BKP de Follow-up-style 15">
      <tableStyleElement dxfId="1" type="firstRowStripe"/>
      <tableStyleElement dxfId="2" type="secondRowStripe"/>
    </tableStyle>
    <tableStyle count="2" pivot="0" name="BKP de Follow-up-style 16">
      <tableStyleElement dxfId="1" type="firstRowStripe"/>
      <tableStyleElement dxfId="2" type="secondRowStripe"/>
    </tableStyle>
    <tableStyle count="2" pivot="0" name="BKP de Follow-up-style 17">
      <tableStyleElement dxfId="1" type="firstRowStripe"/>
      <tableStyleElement dxfId="2" type="secondRowStripe"/>
    </tableStyle>
    <tableStyle count="2" pivot="0" name="BKP de Follow-up-style 18">
      <tableStyleElement dxfId="1" type="firstRowStripe"/>
      <tableStyleElement dxfId="2" type="secondRowStripe"/>
    </tableStyle>
    <tableStyle count="2" pivot="0" name="BKP de Follow-up-style 19">
      <tableStyleElement dxfId="2" type="firstRowStripe"/>
      <tableStyleElement dxfId="1" type="secondRowStripe"/>
    </tableStyle>
    <tableStyle count="2" pivot="0" name="BKP de Follow-up-style 20">
      <tableStyleElement dxfId="1" type="firstRowStripe"/>
      <tableStyleElement dxfId="2" type="secondRowStripe"/>
    </tableStyle>
    <tableStyle count="2" pivot="0" name="BKP de Follow-up-style 21">
      <tableStyleElement dxfId="2" type="firstRowStripe"/>
      <tableStyleElement dxfId="1" type="secondRowStripe"/>
    </tableStyle>
    <tableStyle count="2" pivot="0" name="BKP de Follow-up-style 22">
      <tableStyleElement dxfId="1" type="firstRowStripe"/>
      <tableStyleElement dxfId="2" type="secondRowStripe"/>
    </tableStyle>
    <tableStyle count="2" pivot="0" name="BKP de Follow-up-style 23">
      <tableStyleElement dxfId="1" type="firstRowStripe"/>
      <tableStyleElement dxfId="2" type="secondRowStripe"/>
    </tableStyle>
    <tableStyle count="2" pivot="0" name="BKP de Follow-up-style 24">
      <tableStyleElement dxfId="1" type="firstRowStripe"/>
      <tableStyleElement dxfId="2" type="secondRowStripe"/>
    </tableStyle>
    <tableStyle count="2" pivot="0" name="BKP de Follow-up-style 25">
      <tableStyleElement dxfId="2" type="firstRowStripe"/>
      <tableStyleElement dxfId="1" type="secondRowStripe"/>
    </tableStyle>
    <tableStyle count="2" pivot="0" name="BKP de Follow-up-style 26">
      <tableStyleElement dxfId="1" type="firstRowStripe"/>
      <tableStyleElement dxfId="2" type="secondRowStripe"/>
    </tableStyle>
    <tableStyle count="2" pivot="0" name="BKP de Follow-up-style 27">
      <tableStyleElement dxfId="2" type="firstRowStripe"/>
      <tableStyleElement dxfId="1" type="secondRowStripe"/>
    </tableStyle>
    <tableStyle count="2" pivot="0" name="BKP de Follow-up-style 28">
      <tableStyleElement dxfId="1" type="firstRowStripe"/>
      <tableStyleElement dxfId="2" type="secondRowStripe"/>
    </tableStyle>
    <tableStyle count="2" pivot="0" name="Responsáveis-style">
      <tableStyleElement dxfId="1" type="firstRowStripe"/>
      <tableStyleElement dxfId="2" type="secondRowStripe"/>
    </tableStyle>
    <tableStyle count="4" pivot="0" name="Gráfico1-style">
      <tableStyleElement dxfId="12" type="headerRow"/>
      <tableStyleElement dxfId="1" type="firstRowStripe"/>
      <tableStyleElement dxfId="13" type="secondRowStripe"/>
      <tableStyleElement dxfId="14" size="0" type="wholeTable"/>
    </tableStyle>
    <tableStyle count="4" pivot="0" name="Gráfico1-style 2">
      <tableStyleElement dxfId="12" type="headerRow"/>
      <tableStyleElement dxfId="1" type="firstRowStripe"/>
      <tableStyleElement dxfId="13" type="secondRowStripe"/>
      <tableStyleElement dxfId="14" size="0" type="wholeTable"/>
    </tableStyle>
    <tableStyle count="4" pivot="0" name="Gráfico1-style 3">
      <tableStyleElement dxfId="12" type="headerRow"/>
      <tableStyleElement dxfId="1" type="firstRowStripe"/>
      <tableStyleElement dxfId="13" type="secondRowStripe"/>
      <tableStyleElement dxfId="14" size="0" type="wholeTable"/>
    </tableStyle>
    <tableStyle count="4" pivot="0" name="Gráfico1 Distribuição de Itens -style">
      <tableStyleElement dxfId="12" type="headerRow"/>
      <tableStyleElement dxfId="1" type="firstRowStripe"/>
      <tableStyleElement dxfId="13" type="secondRowStripe"/>
      <tableStyleElement dxfId="14" size="0" type="wholeTable"/>
    </tableStyle>
    <tableStyle count="4" pivot="0" name="Gráfico2 2. Top 10 Fornecedores-style">
      <tableStyleElement dxfId="12" type="headerRow"/>
      <tableStyleElement dxfId="1" type="firstRowStripe"/>
      <tableStyleElement dxfId="13" type="secondRowStripe"/>
      <tableStyleElement dxfId="1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Status dos Dispositivos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Dashboard!$A$8:$A$9</c:f>
            </c:strRef>
          </c:cat>
          <c:val>
            <c:numRef>
              <c:f>Dashboard!$B$7:$B$9</c:f>
              <c:numCache/>
            </c:numRef>
          </c:val>
        </c:ser>
        <c:axId val="1593845308"/>
        <c:axId val="808648160"/>
      </c:barChart>
      <c:catAx>
        <c:axId val="1593845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8648160"/>
      </c:catAx>
      <c:valAx>
        <c:axId val="808648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38453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Distribuição de Itens por Categoria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'Gráfico1'!$B$10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'Gráfico1'!$A$11:$A$15</c:f>
            </c:strRef>
          </c:cat>
          <c:val>
            <c:numRef>
              <c:f>'Gráfico1'!$B$11:$B$15</c:f>
              <c:numCache/>
            </c:numRef>
          </c:val>
        </c:ser>
        <c:ser>
          <c:idx val="1"/>
          <c:order val="1"/>
          <c:tx>
            <c:strRef>
              <c:f>'Gráfico1'!$C$10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'Gráfico1'!$A$11:$A$15</c:f>
            </c:strRef>
          </c:cat>
          <c:val>
            <c:numRef>
              <c:f>'Gráfico1'!$C$11:$C$15</c:f>
              <c:numCache/>
            </c:numRef>
          </c:val>
        </c:ser>
        <c:ser>
          <c:idx val="2"/>
          <c:order val="2"/>
          <c:tx>
            <c:strRef>
              <c:f>'Gráfico1'!$D$10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'Gráfico1'!$A$11:$A$15</c:f>
            </c:strRef>
          </c:cat>
          <c:val>
            <c:numRef>
              <c:f>'Gráfico1'!$D$11:$D$15</c:f>
              <c:numCache/>
            </c:numRef>
          </c:val>
        </c:ser>
        <c:ser>
          <c:idx val="3"/>
          <c:order val="3"/>
          <c:tx>
            <c:strRef>
              <c:f>'Gráfico1'!$E$10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'Gráfico1'!$A$11:$A$15</c:f>
            </c:strRef>
          </c:cat>
          <c:val>
            <c:numRef>
              <c:f>'Gráfico1'!$E$11:$E$15</c:f>
              <c:numCache/>
            </c:numRef>
          </c:val>
        </c:ser>
        <c:ser>
          <c:idx val="4"/>
          <c:order val="4"/>
          <c:tx>
            <c:strRef>
              <c:f>'Gráfico1'!$F$10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'Gráfico1'!$A$11:$A$15</c:f>
            </c:strRef>
          </c:cat>
          <c:val>
            <c:numRef>
              <c:f>'Gráfico1'!$F$11:$F$15</c:f>
              <c:numCache/>
            </c:numRef>
          </c:val>
        </c:ser>
        <c:axId val="1977047640"/>
        <c:axId val="1831435913"/>
      </c:bar3DChart>
      <c:catAx>
        <c:axId val="1977047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Categoria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435913"/>
      </c:catAx>
      <c:valAx>
        <c:axId val="1831435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 DEFINIÇÃO, MAKE / BUY , BUY , LABOR, MAKE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047640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Distribuição de Itens por Status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'Gráfico1 Distribuição de Itens '!$B$4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'Gráfico1 Distribuição de Itens '!$A$5:$A$10</c:f>
            </c:strRef>
          </c:cat>
          <c:val>
            <c:numRef>
              <c:f>'Gráfico1 Distribuição de Itens '!$B$5:$B$10</c:f>
              <c:numCache/>
            </c:numRef>
          </c:val>
        </c:ser>
        <c:ser>
          <c:idx val="1"/>
          <c:order val="1"/>
          <c:tx>
            <c:strRef>
              <c:f>'Gráfico1 Distribuição de Itens '!$C$4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'Gráfico1 Distribuição de Itens '!$A$5:$A$10</c:f>
            </c:strRef>
          </c:cat>
          <c:val>
            <c:numRef>
              <c:f>'Gráfico1 Distribuição de Itens '!$C$5:$C$10</c:f>
              <c:numCache/>
            </c:numRef>
          </c:val>
        </c:ser>
        <c:ser>
          <c:idx val="2"/>
          <c:order val="2"/>
          <c:tx>
            <c:strRef>
              <c:f>'Gráfico1 Distribuição de Itens '!$D$4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'Gráfico1 Distribuição de Itens '!$A$5:$A$10</c:f>
            </c:strRef>
          </c:cat>
          <c:val>
            <c:numRef>
              <c:f>'Gráfico1 Distribuição de Itens '!$D$5:$D$10</c:f>
              <c:numCache/>
            </c:numRef>
          </c:val>
        </c:ser>
        <c:ser>
          <c:idx val="3"/>
          <c:order val="3"/>
          <c:tx>
            <c:strRef>
              <c:f>'Gráfico1 Distribuição de Itens '!$E$4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'Gráfico1 Distribuição de Itens '!$A$5:$A$10</c:f>
            </c:strRef>
          </c:cat>
          <c:val>
            <c:numRef>
              <c:f>'Gráfico1 Distribuição de Itens '!$E$5:$E$10</c:f>
              <c:numCache/>
            </c:numRef>
          </c:val>
        </c:ser>
        <c:ser>
          <c:idx val="4"/>
          <c:order val="4"/>
          <c:tx>
            <c:strRef>
              <c:f>'Gráfico1 Distribuição de Itens '!$F$4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'Gráfico1 Distribuição de Itens '!$A$5:$A$10</c:f>
            </c:strRef>
          </c:cat>
          <c:val>
            <c:numRef>
              <c:f>'Gráfico1 Distribuição de Itens '!$F$5:$F$10</c:f>
              <c:numCache/>
            </c:numRef>
          </c:val>
        </c:ser>
        <c:ser>
          <c:idx val="5"/>
          <c:order val="5"/>
          <c:tx>
            <c:strRef>
              <c:f>'Gráfico1 Distribuição de Itens '!$G$4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'Gráfico1 Distribuição de Itens '!$A$5:$A$10</c:f>
            </c:strRef>
          </c:cat>
          <c:val>
            <c:numRef>
              <c:f>'Gráfico1 Distribuição de Itens '!$G$5:$G$10</c:f>
              <c:numCache/>
            </c:numRef>
          </c:val>
        </c:ser>
        <c:overlap val="100"/>
        <c:axId val="1666847916"/>
        <c:axId val="1423439039"/>
      </c:barChart>
      <c:catAx>
        <c:axId val="1666847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439039"/>
      </c:catAx>
      <c:valAx>
        <c:axId val="1423439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Itens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84791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2. Top 10 Fornecedores com Maior Atraso Total Acumulado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'Gráfico2 2. Top 10 Fornecedores'!$B$3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'Gráfico2 2. Top 10 Fornecedores'!$A$4:$A$15</c:f>
            </c:strRef>
          </c:cat>
          <c:val>
            <c:numRef>
              <c:f>'Gráfico2 2. Top 10 Fornecedores'!$B$4:$B$15</c:f>
              <c:numCache/>
            </c:numRef>
          </c:val>
        </c:ser>
        <c:axId val="966952817"/>
        <c:axId val="339823042"/>
      </c:barChart>
      <c:catAx>
        <c:axId val="9669528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Fornecedor Limpo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823042"/>
      </c:catAx>
      <c:valAx>
        <c:axId val="3398230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Total_Atraso_Dias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95281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3.jpg"/><Relationship Id="rId3" Type="http://schemas.openxmlformats.org/officeDocument/2006/relationships/image" Target="../media/image2.jpg"/><Relationship Id="rId4" Type="http://schemas.openxmlformats.org/officeDocument/2006/relationships/image" Target="../media/image4.jpg"/><Relationship Id="rId5" Type="http://schemas.openxmlformats.org/officeDocument/2006/relationships/image" Target="../media/image6.jpg"/><Relationship Id="rId6" Type="http://schemas.openxmlformats.org/officeDocument/2006/relationships/image" Target="../media/image1.jpg"/><Relationship Id="rId7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1</xdr:row>
      <xdr:rowOff>161925</xdr:rowOff>
    </xdr:from>
    <xdr:ext cx="1171575" cy="1266825"/>
    <xdr:pic>
      <xdr:nvPicPr>
        <xdr:cNvPr descr="Máquinas fresadoras: Entenda sobre e Aprenda a usinar metais | Superbid"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</xdr:row>
      <xdr:rowOff>57150</xdr:rowOff>
    </xdr:from>
    <xdr:ext cx="1485900" cy="1457325"/>
    <xdr:pic>
      <xdr:nvPicPr>
        <xdr:cNvPr descr="Torno Mecânico Industrial Trifásico 220V MR-302 Manrod - Performance e  Precisão - Ferramentas Kennedy"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304800</xdr:colOff>
      <xdr:row>2</xdr:row>
      <xdr:rowOff>95250</xdr:rowOff>
    </xdr:from>
    <xdr:ext cx="1466850" cy="1257300"/>
    <xdr:pic>
      <xdr:nvPicPr>
        <xdr:cNvPr descr="Mandriladora horizontal model TPX 6113/2 marca Clever - Cimhsa Brasil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1</xdr:row>
      <xdr:rowOff>47625</xdr:rowOff>
    </xdr:from>
    <xdr:ext cx="1419225" cy="1438275"/>
    <xdr:pic>
      <xdr:nvPicPr>
        <xdr:cNvPr descr="Retífica Plana Automática - Clark Machine"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</xdr:row>
      <xdr:rowOff>76200</xdr:rowOff>
    </xdr:from>
    <xdr:ext cx="1762125" cy="1200150"/>
    <xdr:pic>
      <xdr:nvPicPr>
        <xdr:cNvPr descr="Tornos CNC: Como Funcionam E Suas Aplicações Na Indústria |"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1</xdr:row>
      <xdr:rowOff>114300</xdr:rowOff>
    </xdr:from>
    <xdr:ext cx="1314450" cy="1295400"/>
    <xdr:pic>
      <xdr:nvPicPr>
        <xdr:cNvPr descr="Demanda por fresadoras CNC deve aumentar nos próximos anos – Ipesi"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438150</xdr:colOff>
      <xdr:row>1</xdr:row>
      <xdr:rowOff>19050</xdr:rowOff>
    </xdr:from>
    <xdr:ext cx="1495425" cy="1457325"/>
    <xdr:pic>
      <xdr:nvPicPr>
        <xdr:cNvPr descr="Torno Mecânico Industrial Trifásico 220V MR-302 Manrod - Performance e  Precisão - Ferramentas Kennedy"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25</xdr:row>
      <xdr:rowOff>28575</xdr:rowOff>
    </xdr:from>
    <xdr:ext cx="1200150" cy="1276350"/>
    <xdr:pic>
      <xdr:nvPicPr>
        <xdr:cNvPr descr="Máquinas fresadoras: Entenda sobre e Aprenda a usinar metais | Superbid"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24</xdr:row>
      <xdr:rowOff>57150</xdr:rowOff>
    </xdr:from>
    <xdr:ext cx="1571625" cy="1476375"/>
    <xdr:pic>
      <xdr:nvPicPr>
        <xdr:cNvPr descr="Torno Mecânico Industrial Trifásico 220V MR-302 Manrod - Performance e  Precisão - Ferramentas Kennedy"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304800</xdr:colOff>
      <xdr:row>25</xdr:row>
      <xdr:rowOff>95250</xdr:rowOff>
    </xdr:from>
    <xdr:ext cx="1552575" cy="1257300"/>
    <xdr:pic>
      <xdr:nvPicPr>
        <xdr:cNvPr descr="Mandriladora horizontal model TPX 6113/2 marca Clever - Cimhsa Brasil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266700</xdr:colOff>
      <xdr:row>24</xdr:row>
      <xdr:rowOff>47625</xdr:rowOff>
    </xdr:from>
    <xdr:ext cx="1419225" cy="1447800"/>
    <xdr:pic>
      <xdr:nvPicPr>
        <xdr:cNvPr descr="Retífica Plana Automática - Clark Machine"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76200</xdr:rowOff>
    </xdr:from>
    <xdr:ext cx="1847850" cy="1209675"/>
    <xdr:pic>
      <xdr:nvPicPr>
        <xdr:cNvPr descr="Tornos CNC: Como Funcionam E Suas Aplicações Na Indústria |"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24</xdr:row>
      <xdr:rowOff>114300</xdr:rowOff>
    </xdr:from>
    <xdr:ext cx="1371600" cy="1314450"/>
    <xdr:pic>
      <xdr:nvPicPr>
        <xdr:cNvPr descr="Demanda por fresadoras CNC deve aumentar nos próximos anos – Ipesi"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438150</xdr:colOff>
      <xdr:row>24</xdr:row>
      <xdr:rowOff>19050</xdr:rowOff>
    </xdr:from>
    <xdr:ext cx="1581150" cy="1476375"/>
    <xdr:pic>
      <xdr:nvPicPr>
        <xdr:cNvPr descr="Torno Mecânico Industrial Trifásico 220V MR-302 Manrod - Performance e  Precisão - Ferramentas Kennedy"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48</xdr:row>
      <xdr:rowOff>28575</xdr:rowOff>
    </xdr:from>
    <xdr:ext cx="1200150" cy="1276350"/>
    <xdr:pic>
      <xdr:nvPicPr>
        <xdr:cNvPr descr="Máquinas fresadoras: Entenda sobre e Aprenda a usinar metais | Superbid"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47</xdr:row>
      <xdr:rowOff>57150</xdr:rowOff>
    </xdr:from>
    <xdr:ext cx="1571625" cy="1476375"/>
    <xdr:pic>
      <xdr:nvPicPr>
        <xdr:cNvPr descr="Torno Mecânico Industrial Trifásico 220V MR-302 Manrod - Performance e  Precisão - Ferramentas Kennedy"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304800</xdr:colOff>
      <xdr:row>48</xdr:row>
      <xdr:rowOff>95250</xdr:rowOff>
    </xdr:from>
    <xdr:ext cx="1552575" cy="1257300"/>
    <xdr:pic>
      <xdr:nvPicPr>
        <xdr:cNvPr descr="Mandriladora horizontal model TPX 6113/2 marca Clever - Cimhsa Brasil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276225</xdr:colOff>
      <xdr:row>47</xdr:row>
      <xdr:rowOff>57150</xdr:rowOff>
    </xdr:from>
    <xdr:ext cx="1419225" cy="1447800"/>
    <xdr:pic>
      <xdr:nvPicPr>
        <xdr:cNvPr descr="Retífica Plana Automática - Clark Machine"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48</xdr:row>
      <xdr:rowOff>76200</xdr:rowOff>
    </xdr:from>
    <xdr:ext cx="1847850" cy="1209675"/>
    <xdr:pic>
      <xdr:nvPicPr>
        <xdr:cNvPr descr="Tornos CNC: Como Funcionam E Suas Aplicações Na Indústria |"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47</xdr:row>
      <xdr:rowOff>114300</xdr:rowOff>
    </xdr:from>
    <xdr:ext cx="1371600" cy="1314450"/>
    <xdr:pic>
      <xdr:nvPicPr>
        <xdr:cNvPr descr="Demanda por fresadoras CNC deve aumentar nos próximos anos – Ipesi"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438150</xdr:colOff>
      <xdr:row>47</xdr:row>
      <xdr:rowOff>19050</xdr:rowOff>
    </xdr:from>
    <xdr:ext cx="1581150" cy="1476375"/>
    <xdr:pic>
      <xdr:nvPicPr>
        <xdr:cNvPr descr="Torno Mecânico Industrial Trifásico 220V MR-302 Manrod - Performance e  Precisão - Ferramentas Kennedy"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70</xdr:row>
      <xdr:rowOff>123825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70</xdr:row>
      <xdr:rowOff>171450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70</xdr:row>
      <xdr:rowOff>76200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276225</xdr:colOff>
      <xdr:row>71</xdr:row>
      <xdr:rowOff>9525</xdr:rowOff>
    </xdr:from>
    <xdr:ext cx="1847850" cy="1352550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390525</xdr:colOff>
      <xdr:row>71</xdr:row>
      <xdr:rowOff>19050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247650</xdr:colOff>
      <xdr:row>70</xdr:row>
      <xdr:rowOff>104775</xdr:rowOff>
    </xdr:from>
    <xdr:ext cx="1419225" cy="144780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93</xdr:row>
      <xdr:rowOff>114300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94</xdr:row>
      <xdr:rowOff>47625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93</xdr:row>
      <xdr:rowOff>95250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94</xdr:row>
      <xdr:rowOff>76200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304800</xdr:colOff>
      <xdr:row>94</xdr:row>
      <xdr:rowOff>76200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276225</xdr:colOff>
      <xdr:row>93</xdr:row>
      <xdr:rowOff>66675</xdr:rowOff>
    </xdr:from>
    <xdr:ext cx="1419225" cy="144780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116</xdr:row>
      <xdr:rowOff>180975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116</xdr:row>
      <xdr:rowOff>161925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116</xdr:row>
      <xdr:rowOff>123825</xdr:rowOff>
    </xdr:from>
    <xdr:ext cx="1581150" cy="1295400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117</xdr:row>
      <xdr:rowOff>38100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304800</xdr:colOff>
      <xdr:row>117</xdr:row>
      <xdr:rowOff>47625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200025</xdr:colOff>
      <xdr:row>116</xdr:row>
      <xdr:rowOff>28575</xdr:rowOff>
    </xdr:from>
    <xdr:ext cx="1466850" cy="144780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139</xdr:row>
      <xdr:rowOff>85725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581025</xdr:colOff>
      <xdr:row>139</xdr:row>
      <xdr:rowOff>66675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138</xdr:row>
      <xdr:rowOff>161925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276225</xdr:colOff>
      <xdr:row>140</xdr:row>
      <xdr:rowOff>28575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390525</xdr:colOff>
      <xdr:row>139</xdr:row>
      <xdr:rowOff>95250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209550</xdr:colOff>
      <xdr:row>139</xdr:row>
      <xdr:rowOff>57150</xdr:rowOff>
    </xdr:from>
    <xdr:ext cx="1485900" cy="13906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162</xdr:row>
      <xdr:rowOff>161925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162</xdr:row>
      <xdr:rowOff>57150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162</xdr:row>
      <xdr:rowOff>38100</xdr:rowOff>
    </xdr:from>
    <xdr:ext cx="1581150" cy="1390650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162</xdr:row>
      <xdr:rowOff>38100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390525</xdr:colOff>
      <xdr:row>162</xdr:row>
      <xdr:rowOff>85725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200025</xdr:colOff>
      <xdr:row>162</xdr:row>
      <xdr:rowOff>19050</xdr:rowOff>
    </xdr:from>
    <xdr:ext cx="1466850" cy="13906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185</xdr:row>
      <xdr:rowOff>152400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185</xdr:row>
      <xdr:rowOff>47625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185</xdr:row>
      <xdr:rowOff>85725</xdr:rowOff>
    </xdr:from>
    <xdr:ext cx="1581150" cy="1352550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186</xdr:row>
      <xdr:rowOff>47625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266700</xdr:colOff>
      <xdr:row>185</xdr:row>
      <xdr:rowOff>161925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247650</xdr:colOff>
      <xdr:row>185</xdr:row>
      <xdr:rowOff>95250</xdr:rowOff>
    </xdr:from>
    <xdr:ext cx="1466850" cy="13906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208</xdr:row>
      <xdr:rowOff>47625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208</xdr:row>
      <xdr:rowOff>38100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207</xdr:row>
      <xdr:rowOff>161925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209</xdr:row>
      <xdr:rowOff>38100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238125</xdr:colOff>
      <xdr:row>208</xdr:row>
      <xdr:rowOff>104775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295275</xdr:colOff>
      <xdr:row>208</xdr:row>
      <xdr:rowOff>95250</xdr:rowOff>
    </xdr:from>
    <xdr:ext cx="1371600" cy="129540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231</xdr:row>
      <xdr:rowOff>123825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231</xdr:row>
      <xdr:rowOff>114300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231</xdr:row>
      <xdr:rowOff>28575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232</xdr:row>
      <xdr:rowOff>66675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219075</xdr:colOff>
      <xdr:row>232</xdr:row>
      <xdr:rowOff>38100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276225</xdr:colOff>
      <xdr:row>231</xdr:row>
      <xdr:rowOff>142875</xdr:rowOff>
    </xdr:from>
    <xdr:ext cx="1419225" cy="13144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254</xdr:row>
      <xdr:rowOff>123825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254</xdr:row>
      <xdr:rowOff>104775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254</xdr:row>
      <xdr:rowOff>76200</xdr:rowOff>
    </xdr:from>
    <xdr:ext cx="1581150" cy="1352550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254</xdr:row>
      <xdr:rowOff>114300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390525</xdr:colOff>
      <xdr:row>254</xdr:row>
      <xdr:rowOff>47625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352425</xdr:colOff>
      <xdr:row>254</xdr:row>
      <xdr:rowOff>104775</xdr:rowOff>
    </xdr:from>
    <xdr:ext cx="1314450" cy="13906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277</xdr:row>
      <xdr:rowOff>95250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277</xdr:row>
      <xdr:rowOff>9525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277</xdr:row>
      <xdr:rowOff>19050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228600</xdr:colOff>
      <xdr:row>277</xdr:row>
      <xdr:rowOff>104775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277</xdr:row>
      <xdr:rowOff>114300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409575</xdr:colOff>
      <xdr:row>277</xdr:row>
      <xdr:rowOff>123825</xdr:rowOff>
    </xdr:from>
    <xdr:ext cx="1466850" cy="13525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324</xdr:row>
      <xdr:rowOff>19050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300</xdr:row>
      <xdr:rowOff>66675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300</xdr:row>
      <xdr:rowOff>19050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190500</xdr:colOff>
      <xdr:row>301</xdr:row>
      <xdr:rowOff>9525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304800</xdr:colOff>
      <xdr:row>301</xdr:row>
      <xdr:rowOff>57150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200025</xdr:colOff>
      <xdr:row>300</xdr:row>
      <xdr:rowOff>104775</xdr:rowOff>
    </xdr:from>
    <xdr:ext cx="1466850" cy="13525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324</xdr:row>
      <xdr:rowOff>19050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581025</xdr:colOff>
      <xdr:row>323</xdr:row>
      <xdr:rowOff>180975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323</xdr:row>
      <xdr:rowOff>104775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276225</xdr:colOff>
      <xdr:row>324</xdr:row>
      <xdr:rowOff>57150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390525</xdr:colOff>
      <xdr:row>324</xdr:row>
      <xdr:rowOff>38100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276225</xdr:colOff>
      <xdr:row>323</xdr:row>
      <xdr:rowOff>171450</xdr:rowOff>
    </xdr:from>
    <xdr:ext cx="1466850" cy="13525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300</xdr:row>
      <xdr:rowOff>142875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347</xdr:row>
      <xdr:rowOff>57150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347</xdr:row>
      <xdr:rowOff>57150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323</xdr:row>
      <xdr:rowOff>114300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346</xdr:row>
      <xdr:rowOff>95250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304800</xdr:colOff>
      <xdr:row>347</xdr:row>
      <xdr:rowOff>104775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347</xdr:row>
      <xdr:rowOff>19050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276225</xdr:colOff>
      <xdr:row>324</xdr:row>
      <xdr:rowOff>38100</xdr:rowOff>
    </xdr:from>
    <xdr:ext cx="1466850" cy="13525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247650</xdr:colOff>
      <xdr:row>347</xdr:row>
      <xdr:rowOff>57150</xdr:rowOff>
    </xdr:from>
    <xdr:ext cx="1466850" cy="13525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369</xdr:row>
      <xdr:rowOff>142875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369</xdr:row>
      <xdr:rowOff>123825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369</xdr:row>
      <xdr:rowOff>76200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228600</xdr:colOff>
      <xdr:row>370</xdr:row>
      <xdr:rowOff>104775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390525</xdr:colOff>
      <xdr:row>370</xdr:row>
      <xdr:rowOff>133350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409575</xdr:colOff>
      <xdr:row>369</xdr:row>
      <xdr:rowOff>123825</xdr:rowOff>
    </xdr:from>
    <xdr:ext cx="1466850" cy="13525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392</xdr:row>
      <xdr:rowOff>152400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392</xdr:row>
      <xdr:rowOff>133350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392</xdr:row>
      <xdr:rowOff>57150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304800</xdr:colOff>
      <xdr:row>393</xdr:row>
      <xdr:rowOff>104775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393</xdr:row>
      <xdr:rowOff>85725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247650</xdr:colOff>
      <xdr:row>392</xdr:row>
      <xdr:rowOff>123825</xdr:rowOff>
    </xdr:from>
    <xdr:ext cx="1466850" cy="13525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428625</xdr:colOff>
      <xdr:row>1</xdr:row>
      <xdr:rowOff>66675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428625</xdr:colOff>
      <xdr:row>24</xdr:row>
      <xdr:rowOff>38100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428625</xdr:colOff>
      <xdr:row>47</xdr:row>
      <xdr:rowOff>57150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70</xdr:row>
      <xdr:rowOff>66675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93</xdr:row>
      <xdr:rowOff>38100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495300</xdr:colOff>
      <xdr:row>116</xdr:row>
      <xdr:rowOff>95250</xdr:rowOff>
    </xdr:from>
    <xdr:ext cx="1371600" cy="1352550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533400</xdr:colOff>
      <xdr:row>138</xdr:row>
      <xdr:rowOff>142875</xdr:rowOff>
    </xdr:from>
    <xdr:ext cx="1419225" cy="14382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161</xdr:row>
      <xdr:rowOff>161925</xdr:rowOff>
    </xdr:from>
    <xdr:ext cx="1485900" cy="14382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495300</xdr:colOff>
      <xdr:row>185</xdr:row>
      <xdr:rowOff>47625</xdr:rowOff>
    </xdr:from>
    <xdr:ext cx="1485900" cy="1352550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495300</xdr:colOff>
      <xdr:row>208</xdr:row>
      <xdr:rowOff>28575</xdr:rowOff>
    </xdr:from>
    <xdr:ext cx="1485900" cy="1390650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231</xdr:row>
      <xdr:rowOff>38100</xdr:rowOff>
    </xdr:from>
    <xdr:ext cx="1485900" cy="1390650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254</xdr:row>
      <xdr:rowOff>28575</xdr:rowOff>
    </xdr:from>
    <xdr:ext cx="1485900" cy="1390650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277</xdr:row>
      <xdr:rowOff>19050</xdr:rowOff>
    </xdr:from>
    <xdr:ext cx="1485900" cy="1390650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300</xdr:row>
      <xdr:rowOff>47625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323</xdr:row>
      <xdr:rowOff>66675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346</xdr:row>
      <xdr:rowOff>38100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369</xdr:row>
      <xdr:rowOff>38100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392</xdr:row>
      <xdr:rowOff>38100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415</xdr:row>
      <xdr:rowOff>38100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415</xdr:row>
      <xdr:rowOff>133350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590550</xdr:colOff>
      <xdr:row>415</xdr:row>
      <xdr:rowOff>142875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438150</xdr:colOff>
      <xdr:row>415</xdr:row>
      <xdr:rowOff>38100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390525</xdr:colOff>
      <xdr:row>416</xdr:row>
      <xdr:rowOff>104775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416</xdr:row>
      <xdr:rowOff>76200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485775</xdr:colOff>
      <xdr:row>416</xdr:row>
      <xdr:rowOff>38100</xdr:rowOff>
    </xdr:from>
    <xdr:ext cx="1466850" cy="13525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438</xdr:row>
      <xdr:rowOff>85725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438</xdr:row>
      <xdr:rowOff>85725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438</xdr:row>
      <xdr:rowOff>38100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390525</xdr:colOff>
      <xdr:row>438</xdr:row>
      <xdr:rowOff>190500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438</xdr:row>
      <xdr:rowOff>142875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485775</xdr:colOff>
      <xdr:row>438</xdr:row>
      <xdr:rowOff>95250</xdr:rowOff>
    </xdr:from>
    <xdr:ext cx="1466850" cy="13525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533400</xdr:colOff>
      <xdr:row>438</xdr:row>
      <xdr:rowOff>47625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461</xdr:row>
      <xdr:rowOff>152400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461</xdr:row>
      <xdr:rowOff>180975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461</xdr:row>
      <xdr:rowOff>38100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304800</xdr:colOff>
      <xdr:row>462</xdr:row>
      <xdr:rowOff>57150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476250</xdr:colOff>
      <xdr:row>462</xdr:row>
      <xdr:rowOff>133350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352425</xdr:colOff>
      <xdr:row>461</xdr:row>
      <xdr:rowOff>180975</xdr:rowOff>
    </xdr:from>
    <xdr:ext cx="1466850" cy="13525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428625</xdr:colOff>
      <xdr:row>461</xdr:row>
      <xdr:rowOff>57150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484</xdr:row>
      <xdr:rowOff>161925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484</xdr:row>
      <xdr:rowOff>142875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484</xdr:row>
      <xdr:rowOff>38100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304800</xdr:colOff>
      <xdr:row>484</xdr:row>
      <xdr:rowOff>171450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390525</xdr:colOff>
      <xdr:row>484</xdr:row>
      <xdr:rowOff>171450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485775</xdr:colOff>
      <xdr:row>484</xdr:row>
      <xdr:rowOff>85725</xdr:rowOff>
    </xdr:from>
    <xdr:ext cx="1466850" cy="13525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428625</xdr:colOff>
      <xdr:row>484</xdr:row>
      <xdr:rowOff>66675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507</xdr:row>
      <xdr:rowOff>171450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507</xdr:row>
      <xdr:rowOff>104775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507</xdr:row>
      <xdr:rowOff>38100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228600</xdr:colOff>
      <xdr:row>508</xdr:row>
      <xdr:rowOff>28575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476250</xdr:colOff>
      <xdr:row>507</xdr:row>
      <xdr:rowOff>180975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485775</xdr:colOff>
      <xdr:row>507</xdr:row>
      <xdr:rowOff>85725</xdr:rowOff>
    </xdr:from>
    <xdr:ext cx="1466850" cy="13525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409575</xdr:colOff>
      <xdr:row>507</xdr:row>
      <xdr:rowOff>28575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531</xdr:row>
      <xdr:rowOff>85725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530</xdr:row>
      <xdr:rowOff>161925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530</xdr:row>
      <xdr:rowOff>85725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276225</xdr:colOff>
      <xdr:row>531</xdr:row>
      <xdr:rowOff>57150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531</xdr:row>
      <xdr:rowOff>142875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352425</xdr:colOff>
      <xdr:row>530</xdr:row>
      <xdr:rowOff>85725</xdr:rowOff>
    </xdr:from>
    <xdr:ext cx="1466850" cy="13525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438150</xdr:colOff>
      <xdr:row>530</xdr:row>
      <xdr:rowOff>28575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554</xdr:row>
      <xdr:rowOff>9525</xdr:rowOff>
    </xdr:from>
    <xdr:ext cx="1200150" cy="127635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553</xdr:row>
      <xdr:rowOff>142875</xdr:rowOff>
    </xdr:from>
    <xdr:ext cx="1371600" cy="1314450"/>
    <xdr:pic>
      <xdr:nvPicPr>
        <xdr:cNvPr id="0" name="image1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553</xdr:row>
      <xdr:rowOff>38100</xdr:rowOff>
    </xdr:from>
    <xdr:ext cx="1581150" cy="1476375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190500</xdr:colOff>
      <xdr:row>553</xdr:row>
      <xdr:rowOff>171450</xdr:rowOff>
    </xdr:from>
    <xdr:ext cx="1847850" cy="12096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554</xdr:row>
      <xdr:rowOff>9525</xdr:rowOff>
    </xdr:from>
    <xdr:ext cx="1552575" cy="125730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409575</xdr:colOff>
      <xdr:row>553</xdr:row>
      <xdr:rowOff>85725</xdr:rowOff>
    </xdr:from>
    <xdr:ext cx="1466850" cy="1352550"/>
    <xdr:pic>
      <xdr:nvPicPr>
        <xdr:cNvPr id="0" name="image4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428625</xdr:colOff>
      <xdr:row>553</xdr:row>
      <xdr:rowOff>19050</xdr:rowOff>
    </xdr:from>
    <xdr:ext cx="1485900" cy="1476375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28575</xdr:colOff>
      <xdr:row>7</xdr:row>
      <xdr:rowOff>66675</xdr:rowOff>
    </xdr:from>
    <xdr:ext cx="4533900" cy="1057275"/>
    <xdr:pic>
      <xdr:nvPicPr>
        <xdr:cNvPr id="0" name="image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361950</xdr:colOff>
      <xdr:row>23</xdr:row>
      <xdr:rowOff>152400</xdr:rowOff>
    </xdr:from>
    <xdr:ext cx="5391150" cy="26955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648950" cy="63912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66700" cy="1905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676900" cy="38862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1247775</xdr:colOff>
      <xdr:row>0</xdr:row>
      <xdr:rowOff>0</xdr:rowOff>
    </xdr:from>
    <xdr:ext cx="7877175" cy="4124325"/>
    <xdr:pic>
      <xdr:nvPicPr>
        <xdr:cNvPr id="0" name="image10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1</xdr:row>
      <xdr:rowOff>57150</xdr:rowOff>
    </xdr:from>
    <xdr:ext cx="8715375" cy="44767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3:I200" displayName="Table_1" name="Table_1" id="1">
  <tableColumns count="2">
    <tableColumn name="Column1" id="1"/>
    <tableColumn name="Column2" id="2"/>
  </tableColumns>
  <tableStyleInfo name="Follow up-style" showColumnStripes="0" showFirstColumn="1" showLastColumn="1" showRowStripes="1"/>
</table>
</file>

<file path=xl/tables/table2.xml><?xml version="1.0" encoding="utf-8"?>
<table xmlns="http://schemas.openxmlformats.org/spreadsheetml/2006/main" headerRowCount="0" ref="Q3:Q58" displayName="Table_2" name="Table_2" id="2">
  <tableColumns count="1">
    <tableColumn name="Column1" id="1"/>
  </tableColumns>
  <tableStyleInfo name="Follow up-style 2" showColumnStripes="0" showFirstColumn="1" showLastColumn="1" showRowStripes="1"/>
</table>
</file>

<file path=xl/tables/table3.xml><?xml version="1.0" encoding="utf-8"?>
<table xmlns="http://schemas.openxmlformats.org/spreadsheetml/2006/main" headerRowCount="0" ref="C135:D145" displayName="Table_3" name="Table_3" id="3">
  <tableColumns count="2">
    <tableColumn name="Column1" id="1"/>
    <tableColumn name="Column2" id="2"/>
  </tableColumns>
  <tableStyleInfo name="Follow up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67:C176" displayName="Table_4" name="Table_4" id="4">
  <tableColumns count="3">
    <tableColumn name="Column1" id="1"/>
    <tableColumn name="Column2" id="2"/>
    <tableColumn name="Column3" id="3"/>
  </tableColumns>
  <tableStyleInfo name="Follow up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77:C200" displayName="Table_5" name="Table_5" id="5">
  <tableColumns count="3">
    <tableColumn name="Column1" id="1"/>
    <tableColumn name="Column2" id="2"/>
    <tableColumn name="Column3" id="3"/>
  </tableColumns>
  <tableStyleInfo name="Follow up-style 5" showColumnStripes="0" showFirstColumn="1" showLastColumn="1" showRowStripes="1"/>
</table>
</file>

<file path=xl/tables/table6.xml><?xml version="1.0" encoding="utf-8"?>
<table xmlns="http://schemas.openxmlformats.org/spreadsheetml/2006/main" headerRowCount="0" ref="A201:B202" displayName="Table_6" name="Table_6" id="6">
  <tableColumns count="2">
    <tableColumn name="Column1" id="1"/>
    <tableColumn name="Column2" id="2"/>
  </tableColumns>
  <tableStyleInfo name="Follow up-style 6" showColumnStripes="0" showFirstColumn="1" showLastColumn="1" showRowStripes="1"/>
</table>
</file>

<file path=xl/tables/table7.xml><?xml version="1.0" encoding="utf-8"?>
<table xmlns="http://schemas.openxmlformats.org/spreadsheetml/2006/main" headerRowCount="0" ref="A203:B211" displayName="Table_7" name="Table_7" id="7">
  <tableColumns count="2">
    <tableColumn name="Column1" id="1"/>
    <tableColumn name="Column2" id="2"/>
  </tableColumns>
  <tableStyleInfo name="Follow up-style 7" showColumnStripes="0" showFirstColumn="1" showLastColumn="1" showRowStripes="1"/>
</table>
</file>

<file path=xl/tables/table8.xml><?xml version="1.0" encoding="utf-8"?>
<table xmlns="http://schemas.openxmlformats.org/spreadsheetml/2006/main" headerRowCount="0" ref="A212:B263" displayName="Table_8" name="Table_8" id="8">
  <tableColumns count="2">
    <tableColumn name="Column1" id="1"/>
    <tableColumn name="Column2" id="2"/>
  </tableColumns>
  <tableStyleInfo name="Follow up-style 8" showColumnStripes="0" showFirstColumn="1" showLastColumn="1" showRowStripes="1"/>
</table>
</file>

<file path=xl/tables/table9.xml><?xml version="1.0" encoding="utf-8"?>
<table xmlns="http://schemas.openxmlformats.org/spreadsheetml/2006/main" headerRowCount="0" ref="M245:P247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Follow up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265:C271" displayName="Table_10" name="Table_10" id="10">
  <tableColumns count="3">
    <tableColumn name="Column1" id="1"/>
    <tableColumn name="Column2" id="2"/>
    <tableColumn name="Column3" id="3"/>
  </tableColumns>
  <tableStyleInfo name="Follow up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272:C300" displayName="Table_11" name="Table_11" id="11">
  <tableColumns count="3">
    <tableColumn name="Column1" id="1"/>
    <tableColumn name="Column2" id="2"/>
    <tableColumn name="Column3" id="3"/>
  </tableColumns>
  <tableStyleInfo name="Follow up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301:B344" displayName="Table_12" name="Table_12" id="12">
  <tableColumns count="2">
    <tableColumn name="Column1" id="1"/>
    <tableColumn name="Column2" id="2"/>
  </tableColumns>
  <tableStyleInfo name="Follow up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345:B387" displayName="Table_13" name="Table_13" id="13">
  <tableColumns count="2">
    <tableColumn name="Column1" id="1"/>
    <tableColumn name="Column2" id="2"/>
  </tableColumns>
  <tableStyleInfo name="Follow up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388:B426" displayName="Table_14" name="Table_14" id="14">
  <tableColumns count="2">
    <tableColumn name="Column1" id="1"/>
    <tableColumn name="Column2" id="2"/>
  </tableColumns>
  <tableStyleInfo name="Follow up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M408:O409" displayName="Table_15" name="Table_15" id="15">
  <tableColumns count="3">
    <tableColumn name="Column1" id="1"/>
    <tableColumn name="Column2" id="2"/>
    <tableColumn name="Column3" id="3"/>
  </tableColumns>
  <tableStyleInfo name="Follow up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427:D443" displayName="Table_16" name="Table_16" id="16">
  <tableColumns count="4">
    <tableColumn name="Column1" id="1"/>
    <tableColumn name="Column2" id="2"/>
    <tableColumn name="Column3" id="3"/>
    <tableColumn name="Column4" id="4"/>
  </tableColumns>
  <tableStyleInfo name="Follow up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444:C539" displayName="Table_17" name="Table_17" id="17">
  <tableColumns count="3">
    <tableColumn name="Column1" id="1"/>
    <tableColumn name="Column2" id="2"/>
    <tableColumn name="Column3" id="3"/>
  </tableColumns>
  <tableStyleInfo name="Follow up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540:C544" displayName="Table_18" name="Table_18" id="18">
  <tableColumns count="3">
    <tableColumn name="Column1" id="1"/>
    <tableColumn name="Column2" id="2"/>
    <tableColumn name="Column3" id="3"/>
  </tableColumns>
  <tableStyleInfo name="Follow up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A545:C865" displayName="Table_19" name="Table_19" id="19">
  <tableColumns count="3">
    <tableColumn name="Column1" id="1"/>
    <tableColumn name="Column2" id="2"/>
    <tableColumn name="Column3" id="3"/>
  </tableColumns>
  <tableStyleInfo name="Follow up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H3:I3" displayName="Table_20" name="Table_20" id="20">
  <tableColumns count="2">
    <tableColumn name="Column1" id="1"/>
    <tableColumn name="Column2" id="2"/>
  </tableColumns>
  <tableStyleInfo name="BKP de Follow-up-style" showColumnStripes="0" showFirstColumn="1" showLastColumn="1" showRowStripes="1"/>
</table>
</file>

<file path=xl/tables/table21.xml><?xml version="1.0" encoding="utf-8"?>
<table xmlns="http://schemas.openxmlformats.org/spreadsheetml/2006/main" headerRowCount="0" ref="Q3:Q86" displayName="Table_21" name="Table_21" id="21">
  <tableColumns count="1">
    <tableColumn name="Column1" id="1"/>
  </tableColumns>
  <tableStyleInfo name="BKP de Follow-up-style 2" showColumnStripes="0" showFirstColumn="1" showLastColumn="1" showRowStripes="1"/>
</table>
</file>

<file path=xl/tables/table22.xml><?xml version="1.0" encoding="utf-8"?>
<table xmlns="http://schemas.openxmlformats.org/spreadsheetml/2006/main" headerRowCount="0" ref="M129:P129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BKP de Follow-up-style 3" showColumnStripes="0" showFirstColumn="1" showLastColumn="1" showRowStripes="1"/>
</table>
</file>

<file path=xl/tables/table23.xml><?xml version="1.0" encoding="utf-8"?>
<table xmlns="http://schemas.openxmlformats.org/spreadsheetml/2006/main" headerRowCount="0" ref="C171:D180" displayName="Table_23" name="Table_23" id="23">
  <tableColumns count="2">
    <tableColumn name="Column1" id="1"/>
    <tableColumn name="Column2" id="2"/>
  </tableColumns>
  <tableStyleInfo name="BKP de Follow-up-style 4" showColumnStripes="0" showFirstColumn="1" showLastColumn="1" showRowStripes="1"/>
</table>
</file>

<file path=xl/tables/table24.xml><?xml version="1.0" encoding="utf-8"?>
<table xmlns="http://schemas.openxmlformats.org/spreadsheetml/2006/main" headerRowCount="0" ref="A185:C196" displayName="Table_24" name="Table_24" id="24">
  <tableColumns count="3">
    <tableColumn name="Column1" id="1"/>
    <tableColumn name="Column2" id="2"/>
    <tableColumn name="Column3" id="3"/>
  </tableColumns>
  <tableStyleInfo name="BKP de Follow-up-style 5" showColumnStripes="0" showFirstColumn="1" showLastColumn="1" showRowStripes="1"/>
</table>
</file>

<file path=xl/tables/table25.xml><?xml version="1.0" encoding="utf-8"?>
<table xmlns="http://schemas.openxmlformats.org/spreadsheetml/2006/main" headerRowCount="0" ref="A197:B198" displayName="Table_25" name="Table_25" id="25">
  <tableColumns count="2">
    <tableColumn name="Column1" id="1"/>
    <tableColumn name="Column2" id="2"/>
  </tableColumns>
  <tableStyleInfo name="BKP de Follow-up-style 6" showColumnStripes="0" showFirstColumn="1" showLastColumn="1" showRowStripes="1"/>
</table>
</file>

<file path=xl/tables/table26.xml><?xml version="1.0" encoding="utf-8"?>
<table xmlns="http://schemas.openxmlformats.org/spreadsheetml/2006/main" headerRowCount="0" ref="A199:B206" displayName="Table_26" name="Table_26" id="26">
  <tableColumns count="2">
    <tableColumn name="Column1" id="1"/>
    <tableColumn name="Column2" id="2"/>
  </tableColumns>
  <tableStyleInfo name="BKP de Follow-up-style 7" showColumnStripes="0" showFirstColumn="1" showLastColumn="1" showRowStripes="1"/>
</table>
</file>

<file path=xl/tables/table27.xml><?xml version="1.0" encoding="utf-8"?>
<table xmlns="http://schemas.openxmlformats.org/spreadsheetml/2006/main" headerRowCount="0" ref="A207:B225" displayName="Table_27" name="Table_27" id="27">
  <tableColumns count="2">
    <tableColumn name="Column1" id="1"/>
    <tableColumn name="Column2" id="2"/>
  </tableColumns>
  <tableStyleInfo name="BKP de Follow-up-style 8" showColumnStripes="0" showFirstColumn="1" showLastColumn="1" showRowStripes="1"/>
</table>
</file>

<file path=xl/tables/table28.xml><?xml version="1.0" encoding="utf-8"?>
<table xmlns="http://schemas.openxmlformats.org/spreadsheetml/2006/main" headerRowCount="0" ref="M223:P223" displayName="Table_28" name="Table_28" id="28">
  <tableColumns count="4">
    <tableColumn name="Column1" id="1"/>
    <tableColumn name="Column2" id="2"/>
    <tableColumn name="Column3" id="3"/>
    <tableColumn name="Column4" id="4"/>
  </tableColumns>
  <tableStyleInfo name="BKP de Follow-up-style 9" showColumnStripes="0" showFirstColumn="1" showLastColumn="1" showRowStripes="1"/>
</table>
</file>

<file path=xl/tables/table29.xml><?xml version="1.0" encoding="utf-8"?>
<table xmlns="http://schemas.openxmlformats.org/spreadsheetml/2006/main" headerRowCount="0" ref="A226:C227" displayName="Table_29" name="Table_29" id="29">
  <tableColumns count="3">
    <tableColumn name="Column1" id="1"/>
    <tableColumn name="Column2" id="2"/>
    <tableColumn name="Column3" id="3"/>
  </tableColumns>
  <tableStyleInfo name="BKP de Follow-up-style 10" showColumnStripes="0" showFirstColumn="1" showLastColumn="1" showRowStripes="1"/>
</table>
</file>

<file path=xl/tables/table30.xml><?xml version="1.0" encoding="utf-8"?>
<table xmlns="http://schemas.openxmlformats.org/spreadsheetml/2006/main" headerRowCount="0" ref="A228:C243" displayName="Table_30" name="Table_30" id="30">
  <tableColumns count="3">
    <tableColumn name="Column1" id="1"/>
    <tableColumn name="Column2" id="2"/>
    <tableColumn name="Column3" id="3"/>
  </tableColumns>
  <tableStyleInfo name="BKP de Follow-up-style 11" showColumnStripes="0" showFirstColumn="1" showLastColumn="1" showRowStripes="1"/>
</table>
</file>

<file path=xl/tables/table31.xml><?xml version="1.0" encoding="utf-8"?>
<table xmlns="http://schemas.openxmlformats.org/spreadsheetml/2006/main" headerRowCount="0" ref="A244:B256" displayName="Table_31" name="Table_31" id="31">
  <tableColumns count="2">
    <tableColumn name="Column1" id="1"/>
    <tableColumn name="Column2" id="2"/>
  </tableColumns>
  <tableStyleInfo name="BKP de Follow-up-style 12" showColumnStripes="0" showFirstColumn="1" showLastColumn="1" showRowStripes="1"/>
</table>
</file>

<file path=xl/tables/table32.xml><?xml version="1.0" encoding="utf-8"?>
<table xmlns="http://schemas.openxmlformats.org/spreadsheetml/2006/main" headerRowCount="0" ref="A257:B268" displayName="Table_32" name="Table_32" id="32">
  <tableColumns count="2">
    <tableColumn name="Column1" id="1"/>
    <tableColumn name="Column2" id="2"/>
  </tableColumns>
  <tableStyleInfo name="BKP de Follow-up-style 13" showColumnStripes="0" showFirstColumn="1" showLastColumn="1" showRowStripes="1"/>
</table>
</file>

<file path=xl/tables/table33.xml><?xml version="1.0" encoding="utf-8"?>
<table xmlns="http://schemas.openxmlformats.org/spreadsheetml/2006/main" headerRowCount="0" ref="A269:B281" displayName="Table_33" name="Table_33" id="33">
  <tableColumns count="2">
    <tableColumn name="Column1" id="1"/>
    <tableColumn name="Column2" id="2"/>
  </tableColumns>
  <tableStyleInfo name="BKP de Follow-up-style 14" showColumnStripes="0" showFirstColumn="1" showLastColumn="1" showRowStripes="1"/>
</table>
</file>

<file path=xl/tables/table34.xml><?xml version="1.0" encoding="utf-8"?>
<table xmlns="http://schemas.openxmlformats.org/spreadsheetml/2006/main" headerRowCount="0" ref="M280:O280" displayName="Table_34" name="Table_34" id="34">
  <tableColumns count="3">
    <tableColumn name="Column1" id="1"/>
    <tableColumn name="Column2" id="2"/>
    <tableColumn name="Column3" id="3"/>
  </tableColumns>
  <tableStyleInfo name="BKP de Follow-up-style 15" showColumnStripes="0" showFirstColumn="1" showLastColumn="1" showRowStripes="1"/>
</table>
</file>

<file path=xl/tables/table35.xml><?xml version="1.0" encoding="utf-8"?>
<table xmlns="http://schemas.openxmlformats.org/spreadsheetml/2006/main" headerRowCount="0" ref="H282:I294" displayName="Table_35" name="Table_35" id="35">
  <tableColumns count="2">
    <tableColumn name="Column1" id="1"/>
    <tableColumn name="Column2" id="2"/>
  </tableColumns>
  <tableStyleInfo name="BKP de Follow-up-style 16" showColumnStripes="0" showFirstColumn="1" showLastColumn="1" showRowStripes="1"/>
</table>
</file>

<file path=xl/tables/table36.xml><?xml version="1.0" encoding="utf-8"?>
<table xmlns="http://schemas.openxmlformats.org/spreadsheetml/2006/main" headerRowCount="0" ref="Q282:Q285" displayName="Table_36" name="Table_36" id="36">
  <tableColumns count="1">
    <tableColumn name="Column1" id="1"/>
  </tableColumns>
  <tableStyleInfo name="BKP de Follow-up-style 17" showColumnStripes="0" showFirstColumn="1" showLastColumn="1" showRowStripes="1"/>
</table>
</file>

<file path=xl/tables/table37.xml><?xml version="1.0" encoding="utf-8"?>
<table xmlns="http://schemas.openxmlformats.org/spreadsheetml/2006/main" headerRowCount="0" ref="A293:C294" displayName="Table_37" name="Table_37" id="37">
  <tableColumns count="3">
    <tableColumn name="Column1" id="1"/>
    <tableColumn name="Column2" id="2"/>
    <tableColumn name="Column3" id="3"/>
  </tableColumns>
  <tableStyleInfo name="BKP de Follow-up-style 18" showColumnStripes="0" showFirstColumn="1" showLastColumn="1" showRowStripes="1"/>
</table>
</file>

<file path=xl/tables/table38.xml><?xml version="1.0" encoding="utf-8"?>
<table xmlns="http://schemas.openxmlformats.org/spreadsheetml/2006/main" headerRowCount="0" ref="A295:B295" displayName="Table_38" name="Table_38" id="38">
  <tableColumns count="2">
    <tableColumn name="Column1" id="1"/>
    <tableColumn name="Column2" id="2"/>
  </tableColumns>
  <tableStyleInfo name="BKP de Follow-up-style 19" showColumnStripes="0" showFirstColumn="1" showLastColumn="1" showRowStripes="1"/>
</table>
</file>

<file path=xl/tables/table39.xml><?xml version="1.0" encoding="utf-8"?>
<table xmlns="http://schemas.openxmlformats.org/spreadsheetml/2006/main" headerRowCount="0" ref="A296:B298" displayName="Table_39" name="Table_39" id="39">
  <tableColumns count="2">
    <tableColumn name="Column1" id="1"/>
    <tableColumn name="Column2" id="2"/>
  </tableColumns>
  <tableStyleInfo name="BKP de Follow-up-style 20" showColumnStripes="0" showFirstColumn="1" showLastColumn="1" showRowStripes="1"/>
</table>
</file>

<file path=xl/tables/table40.xml><?xml version="1.0" encoding="utf-8"?>
<table xmlns="http://schemas.openxmlformats.org/spreadsheetml/2006/main" headerRowCount="0" ref="A299:C299" displayName="Table_40" name="Table_40" id="40">
  <tableColumns count="3">
    <tableColumn name="Column1" id="1"/>
    <tableColumn name="Column2" id="2"/>
    <tableColumn name="Column3" id="3"/>
  </tableColumns>
  <tableStyleInfo name="BKP de Follow-up-style 21" showColumnStripes="0" showFirstColumn="1" showLastColumn="1" showRowStripes="1"/>
</table>
</file>

<file path=xl/tables/table41.xml><?xml version="1.0" encoding="utf-8"?>
<table xmlns="http://schemas.openxmlformats.org/spreadsheetml/2006/main" headerRowCount="0" ref="A300:C303" displayName="Table_41" name="Table_41" id="41">
  <tableColumns count="3">
    <tableColumn name="Column1" id="1"/>
    <tableColumn name="Column2" id="2"/>
    <tableColumn name="Column3" id="3"/>
  </tableColumns>
  <tableStyleInfo name="BKP de Follow-up-style 22" showColumnStripes="0" showFirstColumn="1" showLastColumn="1" showRowStripes="1"/>
</table>
</file>

<file path=xl/tables/table42.xml><?xml version="1.0" encoding="utf-8"?>
<table xmlns="http://schemas.openxmlformats.org/spreadsheetml/2006/main" headerRowCount="0" ref="A304:B307" displayName="Table_42" name="Table_42" id="42">
  <tableColumns count="2">
    <tableColumn name="Column1" id="1"/>
    <tableColumn name="Column2" id="2"/>
  </tableColumns>
  <tableStyleInfo name="BKP de Follow-up-style 23" showColumnStripes="0" showFirstColumn="1" showLastColumn="1" showRowStripes="1"/>
</table>
</file>

<file path=xl/tables/table43.xml><?xml version="1.0" encoding="utf-8"?>
<table xmlns="http://schemas.openxmlformats.org/spreadsheetml/2006/main" headerRowCount="0" ref="A308:B310" displayName="Table_43" name="Table_43" id="43">
  <tableColumns count="2">
    <tableColumn name="Column1" id="1"/>
    <tableColumn name="Column2" id="2"/>
  </tableColumns>
  <tableStyleInfo name="BKP de Follow-up-style 24" showColumnStripes="0" showFirstColumn="1" showLastColumn="1" showRowStripes="1"/>
</table>
</file>

<file path=xl/tables/table44.xml><?xml version="1.0" encoding="utf-8"?>
<table xmlns="http://schemas.openxmlformats.org/spreadsheetml/2006/main" headerRowCount="0" ref="A311:B319" displayName="Table_44" name="Table_44" id="44">
  <tableColumns count="2">
    <tableColumn name="Column1" id="1"/>
    <tableColumn name="Column2" id="2"/>
  </tableColumns>
  <tableStyleInfo name="BKP de Follow-up-style 25" showColumnStripes="0" showFirstColumn="1" showLastColumn="1" showRowStripes="1"/>
</table>
</file>

<file path=xl/tables/table45.xml><?xml version="1.0" encoding="utf-8"?>
<table xmlns="http://schemas.openxmlformats.org/spreadsheetml/2006/main" headerRowCount="0" ref="A320:D322" displayName="Table_45" name="Table_45" id="45">
  <tableColumns count="4">
    <tableColumn name="Column1" id="1"/>
    <tableColumn name="Column2" id="2"/>
    <tableColumn name="Column3" id="3"/>
    <tableColumn name="Column4" id="4"/>
  </tableColumns>
  <tableStyleInfo name="BKP de Follow-up-style 26" showColumnStripes="0" showFirstColumn="1" showLastColumn="1" showRowStripes="1"/>
</table>
</file>

<file path=xl/tables/table46.xml><?xml version="1.0" encoding="utf-8"?>
<table xmlns="http://schemas.openxmlformats.org/spreadsheetml/2006/main" headerRowCount="0" ref="A323:C334" displayName="Table_46" name="Table_46" id="46">
  <tableColumns count="3">
    <tableColumn name="Column1" id="1"/>
    <tableColumn name="Column2" id="2"/>
    <tableColumn name="Column3" id="3"/>
  </tableColumns>
  <tableStyleInfo name="BKP de Follow-up-style 27" showColumnStripes="0" showFirstColumn="1" showLastColumn="1" showRowStripes="1"/>
</table>
</file>

<file path=xl/tables/table47.xml><?xml version="1.0" encoding="utf-8"?>
<table xmlns="http://schemas.openxmlformats.org/spreadsheetml/2006/main" headerRowCount="0" ref="H335:I344" displayName="Table_47" name="Table_47" id="47">
  <tableColumns count="2">
    <tableColumn name="Column1" id="1"/>
    <tableColumn name="Column2" id="2"/>
  </tableColumns>
  <tableStyleInfo name="BKP de Follow-up-style 28" showColumnStripes="0" showFirstColumn="1" showLastColumn="1" showRowStripes="1"/>
</table>
</file>

<file path=xl/tables/table48.xml><?xml version="1.0" encoding="utf-8"?>
<table xmlns="http://schemas.openxmlformats.org/spreadsheetml/2006/main" headerRowCount="0" ref="A126:C1141" displayName="Table_48" name="Table_48" id="48">
  <tableColumns count="3">
    <tableColumn name="Column1" id="1"/>
    <tableColumn name="Column2" id="2"/>
    <tableColumn name="Column3" id="3"/>
  </tableColumns>
  <tableStyleInfo name="Responsáveis-style" showColumnStripes="0" showFirstColumn="1" showLastColumn="1" showRowStripes="1"/>
</table>
</file>

<file path=xl/tables/table49.xml><?xml version="1.0" encoding="utf-8"?>
<table xmlns="http://schemas.openxmlformats.org/spreadsheetml/2006/main" ref="M2:P8" displayName="Tabela_4" name="Tabela_4" id="49">
  <tableColumns count="4">
    <tableColumn name="Nome " id="1"/>
    <tableColumn name="Departamento " id="2"/>
    <tableColumn name="Localização" id="3"/>
    <tableColumn name="Efetivo " id="4"/>
  </tableColumns>
  <tableStyleInfo name="Gráfico1-style" showColumnStripes="0" showFirstColumn="1" showLastColumn="1" showRowStripes="1"/>
</table>
</file>

<file path=xl/tables/table50.xml><?xml version="1.0" encoding="utf-8"?>
<table xmlns="http://schemas.openxmlformats.org/spreadsheetml/2006/main" ref="A3:B8" displayName="Tabela_2" name="Tabela_2" id="50">
  <tableColumns count="2">
    <tableColumn name="Categoria" id="1"/>
    <tableColumn name="Contagem" id="2"/>
  </tableColumns>
  <tableStyleInfo name="Gráfico1-style 2" showColumnStripes="0" showFirstColumn="1" showLastColumn="1" showRowStripes="1"/>
</table>
</file>

<file path=xl/tables/table51.xml><?xml version="1.0" encoding="utf-8"?>
<table xmlns="http://schemas.openxmlformats.org/spreadsheetml/2006/main" ref="A10:F15" displayName="Distribuição_de_Itens_por_Categoria" name="Distribuição_de_Itens_por_Categoria" id="51">
  <tableColumns count="6">
    <tableColumn name="Categoria" id="1"/>
    <tableColumn name="EM DEFINIÇÃO" id="2"/>
    <tableColumn name="MAKE / BUY " id="3"/>
    <tableColumn name="BUY " id="4"/>
    <tableColumn name="LABOR" id="5"/>
    <tableColumn name="MAKE " id="6"/>
  </tableColumns>
  <tableStyleInfo name="Gráfico1-style 3" showColumnStripes="0" showFirstColumn="1" showLastColumn="1" showRowStripes="1"/>
</table>
</file>

<file path=xl/tables/table52.xml><?xml version="1.0" encoding="utf-8"?>
<table xmlns="http://schemas.openxmlformats.org/spreadsheetml/2006/main" ref="A4:G10" displayName="Distribuição_de_Itens_por_Status" name="Distribuição_de_Itens_por_Status" id="52">
  <tableColumns count="7">
    <tableColumn name="Status" id="1"/>
    <tableColumn name="Em andamento" id="2"/>
    <tableColumn name="Em planejamento" id="3"/>
    <tableColumn name="Concluído" id="4"/>
    <tableColumn name="Paralisado" id="5"/>
    <tableColumn name="Entrega Parcial" id="6"/>
    <tableColumn name="Cancelado" id="7"/>
  </tableColumns>
  <tableStyleInfo name="Gráfico1 Distribuição de Itens -style" showColumnStripes="0" showFirstColumn="1" showLastColumn="1" showRowStripes="1"/>
</table>
</file>

<file path=xl/tables/table53.xml><?xml version="1.0" encoding="utf-8"?>
<table xmlns="http://schemas.openxmlformats.org/spreadsheetml/2006/main" ref="A3:B15" displayName="Tabela_3" name="Tabela_3" id="53">
  <tableColumns count="2">
    <tableColumn name="Fornecedor Limpo" id="1"/>
    <tableColumn name="Total_Atraso_Dias" id="2"/>
  </tableColumns>
  <tableStyleInfo name="Gráfico2 2. Top 10 Forneced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B6D7A8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drive/folders/1IWibv4cG5znMT_FgOt_ezt_F4TCRMhux" TargetMode="External"/><Relationship Id="rId194" Type="http://schemas.openxmlformats.org/officeDocument/2006/relationships/hyperlink" Target="https://drive.google.com/drive/folders/1NCdzuhRurBnbWTR-vmq2-R6q2bMzv_aA" TargetMode="External"/><Relationship Id="rId193" Type="http://schemas.openxmlformats.org/officeDocument/2006/relationships/hyperlink" Target="https://drive.google.com/drive/folders/1ICrHMeYnI8BkJWKiMeeneZnUhMSwd2g_" TargetMode="External"/><Relationship Id="rId192" Type="http://schemas.openxmlformats.org/officeDocument/2006/relationships/hyperlink" Target="https://drive.google.com/drive/folders/1qQTCXbv4iHkgDkM0lW5ww58juvhW07Yb" TargetMode="External"/><Relationship Id="rId191" Type="http://schemas.openxmlformats.org/officeDocument/2006/relationships/hyperlink" Target="https://drive.google.com/drive/folders/1P7_FgLtCap-WlRTkPVSVTNl943oKgPKd" TargetMode="External"/><Relationship Id="rId187" Type="http://schemas.openxmlformats.org/officeDocument/2006/relationships/hyperlink" Target="https://drive.google.com/drive/folders/1Jq9fefLv2nisXv9q6YvkU0aQBWc7egfd" TargetMode="External"/><Relationship Id="rId186" Type="http://schemas.openxmlformats.org/officeDocument/2006/relationships/hyperlink" Target="https://drive.google.com/drive/folders/1gsSQor6Zt_uDVovWilwmaa27einzLiHT" TargetMode="External"/><Relationship Id="rId185" Type="http://schemas.openxmlformats.org/officeDocument/2006/relationships/hyperlink" Target="https://drive.google.com/drive/folders/1sf9slrHKLyH2oiYTXJEcptqRprU2RBtb" TargetMode="External"/><Relationship Id="rId184" Type="http://schemas.openxmlformats.org/officeDocument/2006/relationships/hyperlink" Target="https://drive.google.com/drive/folders/1OBYrQmdFTFbG3uQZfMSmdqeSgVHlWhQW" TargetMode="External"/><Relationship Id="rId189" Type="http://schemas.openxmlformats.org/officeDocument/2006/relationships/hyperlink" Target="https://drive.google.com/drive/folders/1-1qr59N1ZJa9EquwpOHMAn1peWlr3eRx" TargetMode="External"/><Relationship Id="rId188" Type="http://schemas.openxmlformats.org/officeDocument/2006/relationships/hyperlink" Target="https://drive.google.com/drive/folders/1SriknQHbIKC3PMhLyYN3biKVY-Y5rCYB" TargetMode="External"/><Relationship Id="rId183" Type="http://schemas.openxmlformats.org/officeDocument/2006/relationships/hyperlink" Target="https://drive.google.com/drive/folders/1vMyo30KOdiYTESih9zqhiZMJJRFxKS-X" TargetMode="External"/><Relationship Id="rId182" Type="http://schemas.openxmlformats.org/officeDocument/2006/relationships/hyperlink" Target="https://drive.google.com/drive/folders/1kJkHhrbpeGdw0RCWCEzp6bEdHZ_eEVJT" TargetMode="External"/><Relationship Id="rId181" Type="http://schemas.openxmlformats.org/officeDocument/2006/relationships/hyperlink" Target="https://drive.google.com/drive/folders/1rULugES_t8xROtuFI6vdKUAUC3gFmuuS" TargetMode="External"/><Relationship Id="rId180" Type="http://schemas.openxmlformats.org/officeDocument/2006/relationships/hyperlink" Target="https://drive.google.com/drive/folders/1KHKRIc8-ouUen3p7jS73LyFbvQa2Kv3R" TargetMode="External"/><Relationship Id="rId176" Type="http://schemas.openxmlformats.org/officeDocument/2006/relationships/hyperlink" Target="https://drive.google.com/drive/folders/1o7NH3SAbqoTVGLUr8fnJd2tS99dCdz3T" TargetMode="External"/><Relationship Id="rId297" Type="http://schemas.openxmlformats.org/officeDocument/2006/relationships/hyperlink" Target="https://drive.google.com/drive/folders/12aSm6F89-Be58DVqPjKFEaTK--ZcYRMl" TargetMode="External"/><Relationship Id="rId175" Type="http://schemas.openxmlformats.org/officeDocument/2006/relationships/hyperlink" Target="https://drive.google.com/drive/folders/1ZM75jFS3JQJGFCF1t8zbGEx9JimbrcIE" TargetMode="External"/><Relationship Id="rId296" Type="http://schemas.openxmlformats.org/officeDocument/2006/relationships/hyperlink" Target="https://drive.google.com/drive/folders/1_o6zJOBCLZVNCHPMqGJxcU3AsrHBuYhJ" TargetMode="External"/><Relationship Id="rId174" Type="http://schemas.openxmlformats.org/officeDocument/2006/relationships/hyperlink" Target="https://drive.google.com/drive/folders/15NvHn63_zuYIpy73jJDLATvZ1hk2dgQI" TargetMode="External"/><Relationship Id="rId295" Type="http://schemas.openxmlformats.org/officeDocument/2006/relationships/hyperlink" Target="https://drive.google.com/drive/folders/1YieW9KvugKBr4skrrGgaIAuJbS7q9Y-r" TargetMode="External"/><Relationship Id="rId173" Type="http://schemas.openxmlformats.org/officeDocument/2006/relationships/hyperlink" Target="https://drive.google.com/drive/folders/1kzFzA-D4NvyrpDKRGEQ7qULeYnR5FKWS" TargetMode="External"/><Relationship Id="rId294" Type="http://schemas.openxmlformats.org/officeDocument/2006/relationships/hyperlink" Target="https://drive.google.com/drive/folders/1hay6eBnkfZ1aR_MKuhAaq6fH45z_TkJk" TargetMode="External"/><Relationship Id="rId179" Type="http://schemas.openxmlformats.org/officeDocument/2006/relationships/hyperlink" Target="https://drive.google.com/drive/folders/11PGtp4kx-ldeeDrHaFAIeagQqQ9s-iLw" TargetMode="External"/><Relationship Id="rId178" Type="http://schemas.openxmlformats.org/officeDocument/2006/relationships/hyperlink" Target="https://drive.google.com/drive/folders/1veyjLmnEPBNMiuZyeS4cJujnRepkhuuU" TargetMode="External"/><Relationship Id="rId299" Type="http://schemas.openxmlformats.org/officeDocument/2006/relationships/hyperlink" Target="https://drive.google.com/drive/folders/1uM_Tek-mQPiIGZ8Ku5CIeC34lH_uH9ed" TargetMode="External"/><Relationship Id="rId177" Type="http://schemas.openxmlformats.org/officeDocument/2006/relationships/hyperlink" Target="https://drive.google.com/drive/folders/1afgwpow8xd3UmL0NcBaDzgP9TDNYWToY" TargetMode="External"/><Relationship Id="rId298" Type="http://schemas.openxmlformats.org/officeDocument/2006/relationships/hyperlink" Target="https://drive.google.com/drive/folders/1hi1nnth-ViTUqVqg1fvpCVY33Xwi2cq4" TargetMode="External"/><Relationship Id="rId198" Type="http://schemas.openxmlformats.org/officeDocument/2006/relationships/hyperlink" Target="https://drive.google.com/drive/folders/1V5w8o90htmEN3BN3D4_DBsr2Hd-Gnu3i" TargetMode="External"/><Relationship Id="rId197" Type="http://schemas.openxmlformats.org/officeDocument/2006/relationships/hyperlink" Target="https://drive.google.com/drive/folders/1avqWqyqyJkXhViaWQzKv86SQAkGwdx36" TargetMode="External"/><Relationship Id="rId196" Type="http://schemas.openxmlformats.org/officeDocument/2006/relationships/hyperlink" Target="https://drive.google.com/drive/folders/1yHHZ5IbINnltcE2nmIvRE5E8VmLYc003" TargetMode="External"/><Relationship Id="rId195" Type="http://schemas.openxmlformats.org/officeDocument/2006/relationships/hyperlink" Target="https://drive.google.com/drive/folders/1t-IGzXGmop8Vj2O3nl4KgUTFHD8of8F0" TargetMode="External"/><Relationship Id="rId199" Type="http://schemas.openxmlformats.org/officeDocument/2006/relationships/hyperlink" Target="https://drive.google.com/drive/folders/1yn3PMbGhoYs7_fBi2SieDn2oWvCfGwAz" TargetMode="External"/><Relationship Id="rId150" Type="http://schemas.openxmlformats.org/officeDocument/2006/relationships/hyperlink" Target="https://drive.google.com/drive/folders/1Z9RpDd5IP9gY5U-nMH-8ajSi8rsaa0Xy" TargetMode="External"/><Relationship Id="rId271" Type="http://schemas.openxmlformats.org/officeDocument/2006/relationships/hyperlink" Target="https://drive.google.com/drive/folders/1XdKAwW9wmYKnX_XbdowUcFaFnX69sMjP" TargetMode="External"/><Relationship Id="rId392" Type="http://schemas.openxmlformats.org/officeDocument/2006/relationships/hyperlink" Target="https://drive.google.com/drive/folders/1ArtnYVcGcI0Pz6_YW4YGyWUf5H-Caf1P" TargetMode="External"/><Relationship Id="rId270" Type="http://schemas.openxmlformats.org/officeDocument/2006/relationships/hyperlink" Target="https://drive.google.com/drive/folders/1xqKNrtwPATmmvY3eSSqGn4cpQ76JvEhs" TargetMode="External"/><Relationship Id="rId391" Type="http://schemas.openxmlformats.org/officeDocument/2006/relationships/hyperlink" Target="https://drive.google.com/drive/folders/1mxDhjn1PHnclYzOGIjbrkDWzYAIPogyp" TargetMode="External"/><Relationship Id="rId390" Type="http://schemas.openxmlformats.org/officeDocument/2006/relationships/hyperlink" Target="https://drive.google.com/drive/folders/1h8Z1Q93rJkIuoWfgeeAj_024nRy5-You" TargetMode="External"/><Relationship Id="rId1" Type="http://schemas.openxmlformats.org/officeDocument/2006/relationships/hyperlink" Target="https://drive.google.com/drive/folders/1Mga-4xpIRlBLa7bAVGdBUuc1ts9WM-DD" TargetMode="External"/><Relationship Id="rId2" Type="http://schemas.openxmlformats.org/officeDocument/2006/relationships/hyperlink" Target="https://drive.google.com/drive/folders/1JhN-fSUtzfaPOiw0YfGEoWZrO-4xxA5k" TargetMode="External"/><Relationship Id="rId3" Type="http://schemas.openxmlformats.org/officeDocument/2006/relationships/hyperlink" Target="https://drive.google.com/drive/folders/1b1plIle7HUwn2yTYB75KxOpUlAr7BZEC" TargetMode="External"/><Relationship Id="rId149" Type="http://schemas.openxmlformats.org/officeDocument/2006/relationships/hyperlink" Target="https://drive.google.com/drive/folders/1zyu2g7jJIlNUsfunZHc1FAmzIccs9W-X" TargetMode="External"/><Relationship Id="rId4" Type="http://schemas.openxmlformats.org/officeDocument/2006/relationships/hyperlink" Target="https://drive.google.com/drive/folders/1GuZ-1qy8ydjgy0ZldbzAed4iksaa5be_" TargetMode="External"/><Relationship Id="rId148" Type="http://schemas.openxmlformats.org/officeDocument/2006/relationships/hyperlink" Target="https://drive.google.com/drive/folders/1_gpP95_YYGzYbyM20jdV-AjxoGbDUgTv" TargetMode="External"/><Relationship Id="rId269" Type="http://schemas.openxmlformats.org/officeDocument/2006/relationships/hyperlink" Target="https://drive.google.com/drive/folders/1MqVvzmDWNuXthmyJzkqn0iiSA9E48oPJ" TargetMode="External"/><Relationship Id="rId9" Type="http://schemas.openxmlformats.org/officeDocument/2006/relationships/hyperlink" Target="https://drive.google.com/drive/folders/1-CxpZ1OikcyPZwRemMDghKCc7heli-JJ" TargetMode="External"/><Relationship Id="rId143" Type="http://schemas.openxmlformats.org/officeDocument/2006/relationships/hyperlink" Target="https://drive.google.com/drive/folders/12ejAO9dPAlEi2XG3_4-lAjB-Xk-oZZh1" TargetMode="External"/><Relationship Id="rId264" Type="http://schemas.openxmlformats.org/officeDocument/2006/relationships/hyperlink" Target="https://drive.google.com/drive/folders/1sWkuRHtHLtR-CeDY0K4QnxuAgYWTivs0" TargetMode="External"/><Relationship Id="rId385" Type="http://schemas.openxmlformats.org/officeDocument/2006/relationships/hyperlink" Target="https://drive.google.com/drive/folders/1w3GtX4_OPazHLlQ4dDXXB6XsmKgh2izU" TargetMode="External"/><Relationship Id="rId142" Type="http://schemas.openxmlformats.org/officeDocument/2006/relationships/hyperlink" Target="https://drive.google.com/drive/folders/1Lk3ctPfkvT-x_MBNbyN3qnGf5IyfjakJ" TargetMode="External"/><Relationship Id="rId263" Type="http://schemas.openxmlformats.org/officeDocument/2006/relationships/hyperlink" Target="https://drive.google.com/drive/folders/1OKc7NLs76RxhQRT8csO51xID1H5l4f2c" TargetMode="External"/><Relationship Id="rId384" Type="http://schemas.openxmlformats.org/officeDocument/2006/relationships/hyperlink" Target="https://drive.google.com/drive/folders/1K_s7CBWsZeoYOlC1gKCSKVAsnf2U4O94" TargetMode="External"/><Relationship Id="rId141" Type="http://schemas.openxmlformats.org/officeDocument/2006/relationships/hyperlink" Target="https://drive.google.com/drive/folders/1epWTQ7FYUqkorClvW0n5rPbTkiEicS_F" TargetMode="External"/><Relationship Id="rId262" Type="http://schemas.openxmlformats.org/officeDocument/2006/relationships/hyperlink" Target="https://drive.google.com/drive/folders/1xgGPKkEwD-YbC7XZXAI-7sBbbGj2YjSm" TargetMode="External"/><Relationship Id="rId383" Type="http://schemas.openxmlformats.org/officeDocument/2006/relationships/hyperlink" Target="https://drive.google.com/drive/folders/1OGQtPAMJgLNClSipFuZQMM0Rqf36DIUy" TargetMode="External"/><Relationship Id="rId140" Type="http://schemas.openxmlformats.org/officeDocument/2006/relationships/hyperlink" Target="https://drive.google.com/drive/folders/1gePubc9mB1ZQZHNwYrkNeZTBflqk_eDI" TargetMode="External"/><Relationship Id="rId261" Type="http://schemas.openxmlformats.org/officeDocument/2006/relationships/hyperlink" Target="https://drive.google.com/drive/folders/18vOsrxSHmYKaDEeQRsOpsOIbp3ha1NOx" TargetMode="External"/><Relationship Id="rId382" Type="http://schemas.openxmlformats.org/officeDocument/2006/relationships/hyperlink" Target="https://drive.google.com/drive/folders/1UcFsXa9qGQbbAxItGstk0lF2YNWs02HM" TargetMode="External"/><Relationship Id="rId5" Type="http://schemas.openxmlformats.org/officeDocument/2006/relationships/hyperlink" Target="https://drive.google.com/drive/folders/1EPQmN2Gp3p-MMYyKbVcN1A-h6nJtq-33" TargetMode="External"/><Relationship Id="rId147" Type="http://schemas.openxmlformats.org/officeDocument/2006/relationships/hyperlink" Target="https://drive.google.com/drive/folders/1ODPzaRAkg9TlEjTFKV57i-OaHGofl7X7?usp=drive_link" TargetMode="External"/><Relationship Id="rId268" Type="http://schemas.openxmlformats.org/officeDocument/2006/relationships/hyperlink" Target="https://drive.google.com/drive/folders/1V4fOdhGhGLJZuTxirzb_XBEw0R1yEzQm" TargetMode="External"/><Relationship Id="rId389" Type="http://schemas.openxmlformats.org/officeDocument/2006/relationships/hyperlink" Target="https://drive.google.com/drive/folders/1qly6APXF_PIa-6IEFgTChV4CiaogSqrJ" TargetMode="External"/><Relationship Id="rId6" Type="http://schemas.openxmlformats.org/officeDocument/2006/relationships/hyperlink" Target="https://drive.google.com/drive/folders/1O1Gn8gDaBp--9q2bXnqwzniuvDi_n-Xq" TargetMode="External"/><Relationship Id="rId146" Type="http://schemas.openxmlformats.org/officeDocument/2006/relationships/hyperlink" Target="https://drive.google.com/drive/folders/1tbUbfXmInItg2xUfE_9HmcjW5yv4FI-m" TargetMode="External"/><Relationship Id="rId267" Type="http://schemas.openxmlformats.org/officeDocument/2006/relationships/hyperlink" Target="https://drive.google.com/drive/folders/1Z6mVJifceARn_U2fgt-GAdZoVZ4KRGrI" TargetMode="External"/><Relationship Id="rId388" Type="http://schemas.openxmlformats.org/officeDocument/2006/relationships/hyperlink" Target="https://drive.google.com/drive/folders/1ASXNJliQLeQN8MzTbWI3XtkfaWR6uTnu" TargetMode="External"/><Relationship Id="rId7" Type="http://schemas.openxmlformats.org/officeDocument/2006/relationships/hyperlink" Target="https://drive.google.com/drive/folders/1kJ90i2LeyzWMjjwePE6iL2CFaH4WvDH3" TargetMode="External"/><Relationship Id="rId145" Type="http://schemas.openxmlformats.org/officeDocument/2006/relationships/hyperlink" Target="https://drive.google.com/drive/folders/1ku0YGaCJTZxPM07v50YT0tX_Osa2e43m" TargetMode="External"/><Relationship Id="rId266" Type="http://schemas.openxmlformats.org/officeDocument/2006/relationships/hyperlink" Target="https://drive.google.com/drive/folders/1Apumc0YV5sOIHgI7fEeQtX4FtsjyKan-" TargetMode="External"/><Relationship Id="rId387" Type="http://schemas.openxmlformats.org/officeDocument/2006/relationships/hyperlink" Target="https://drive.google.com/drive/folders/1Xy22EQSrqlC4XI21j1WQ2KTRSX1KreUJ" TargetMode="External"/><Relationship Id="rId8" Type="http://schemas.openxmlformats.org/officeDocument/2006/relationships/hyperlink" Target="https://drive.google.com/drive/folders/14tHJLS3_ee2n3PTOFJdkxjC5T4Hu8Xuu" TargetMode="External"/><Relationship Id="rId144" Type="http://schemas.openxmlformats.org/officeDocument/2006/relationships/hyperlink" Target="https://drive.google.com/drive/folders/1-FyznCR5_DrN9YvoYcv2hctYz8wLGcQ5" TargetMode="External"/><Relationship Id="rId265" Type="http://schemas.openxmlformats.org/officeDocument/2006/relationships/hyperlink" Target="https://drive.google.com/drive/folders/1TybYWIvIADu-oS0DofgR3hPq14mq0Q7l" TargetMode="External"/><Relationship Id="rId386" Type="http://schemas.openxmlformats.org/officeDocument/2006/relationships/hyperlink" Target="https://drive.google.com/drive/folders/1XlKYdrVQI5FbES3SOQ30Mgia92oPw95C" TargetMode="External"/><Relationship Id="rId260" Type="http://schemas.openxmlformats.org/officeDocument/2006/relationships/hyperlink" Target="https://drive.google.com/drive/folders/1n4RUYs5Ow9r8o8Ush4tZz55W8bUG2pDx" TargetMode="External"/><Relationship Id="rId381" Type="http://schemas.openxmlformats.org/officeDocument/2006/relationships/hyperlink" Target="https://drive.google.com/drive/folders/13zzeeXi8Eyib5ZndKYsflJMpO2Yv4Jvu" TargetMode="External"/><Relationship Id="rId380" Type="http://schemas.openxmlformats.org/officeDocument/2006/relationships/hyperlink" Target="https://drive.google.com/drive/folders/1k1y9TwQSC4lMw7SbXrfN9_xb73qEFw3V" TargetMode="External"/><Relationship Id="rId139" Type="http://schemas.openxmlformats.org/officeDocument/2006/relationships/hyperlink" Target="https://drive.google.com/drive/folders/1fdI8vZIdd6qkZJJG-L74zo9wkaRmf-Bj" TargetMode="External"/><Relationship Id="rId138" Type="http://schemas.openxmlformats.org/officeDocument/2006/relationships/hyperlink" Target="https://drive.google.com/drive/folders/1UvXHP2_hne57Jw_WlJJ1Bp5AVYQa7BJj" TargetMode="External"/><Relationship Id="rId259" Type="http://schemas.openxmlformats.org/officeDocument/2006/relationships/hyperlink" Target="https://drive.google.com/drive/folders/1_QKUHwh9RDV7tabl_LzDbsOkUcmKVnsv" TargetMode="External"/><Relationship Id="rId137" Type="http://schemas.openxmlformats.org/officeDocument/2006/relationships/hyperlink" Target="https://drive.google.com/drive/folders/1jdIj9E3xCe9jUbaKIUDMJyq-Z_I_A92E" TargetMode="External"/><Relationship Id="rId258" Type="http://schemas.openxmlformats.org/officeDocument/2006/relationships/hyperlink" Target="https://drive.google.com/drive/folders/1qhHYqbYaXk0v5dDPxoEhhJdhHVrly436" TargetMode="External"/><Relationship Id="rId379" Type="http://schemas.openxmlformats.org/officeDocument/2006/relationships/hyperlink" Target="https://drive.google.com/drive/folders/1X3eO9fpbCAg8ofWUbz-fTcDp_G8Q5-G8" TargetMode="External"/><Relationship Id="rId132" Type="http://schemas.openxmlformats.org/officeDocument/2006/relationships/hyperlink" Target="https://drive.google.com/drive/folders/1UvXHP2_hne57Jw_WlJJ1Bp5AVYQa7BJj" TargetMode="External"/><Relationship Id="rId253" Type="http://schemas.openxmlformats.org/officeDocument/2006/relationships/hyperlink" Target="https://drive.google.com/drive/folders/1oxnFpMe6uqu2UgvbF_pNdmvQOXypsNsG" TargetMode="External"/><Relationship Id="rId374" Type="http://schemas.openxmlformats.org/officeDocument/2006/relationships/hyperlink" Target="https://drive.google.com/drive/folders/1CadvXkKfR1yACH1BHGuvoML475__wy4Y" TargetMode="External"/><Relationship Id="rId495" Type="http://schemas.openxmlformats.org/officeDocument/2006/relationships/hyperlink" Target="https://drive.google.com/drive/folders/1Vp1gaQETxYgBa9sgyhRxvZTSRMGipV50" TargetMode="External"/><Relationship Id="rId131" Type="http://schemas.openxmlformats.org/officeDocument/2006/relationships/hyperlink" Target="https://drive.google.com/drive/folders/15MTZPzzbHGwVc5zoVggxwkCQzX-YHO_0" TargetMode="External"/><Relationship Id="rId252" Type="http://schemas.openxmlformats.org/officeDocument/2006/relationships/hyperlink" Target="https://drive.google.com/drive/folders/1n6GuWNWsoDOiWSQxSgF7Q5P8BWfKUurr" TargetMode="External"/><Relationship Id="rId373" Type="http://schemas.openxmlformats.org/officeDocument/2006/relationships/hyperlink" Target="https://drive.google.com/drive/folders/1FPIzcxSDe4Fwe7A0Mjcun6njOJG5MEQ6" TargetMode="External"/><Relationship Id="rId494" Type="http://schemas.openxmlformats.org/officeDocument/2006/relationships/hyperlink" Target="https://drive.google.com/drive/folders/1F46qmEeTr25aLn8X9Cc3dIThh_-7MpwT" TargetMode="External"/><Relationship Id="rId130" Type="http://schemas.openxmlformats.org/officeDocument/2006/relationships/hyperlink" Target="https://drive.google.com/drive/folders/1G_66bQCjtB-tB2Sr_CxNwRWT8-1x56an" TargetMode="External"/><Relationship Id="rId251" Type="http://schemas.openxmlformats.org/officeDocument/2006/relationships/hyperlink" Target="https://drive.google.com/drive/folders/1Tpa1yNLPWargqnBKArPoiOn-9hXk3YKJ" TargetMode="External"/><Relationship Id="rId372" Type="http://schemas.openxmlformats.org/officeDocument/2006/relationships/hyperlink" Target="https://drive.google.com/drive/folders/14LJxJFILKBSDhiWg-nyn29tIEmFaHGj3" TargetMode="External"/><Relationship Id="rId493" Type="http://schemas.openxmlformats.org/officeDocument/2006/relationships/hyperlink" Target="https://drive.google.com/drive/folders/1U8XIylEGXj81AJQOhIqcN34qAWl7C6GZ" TargetMode="External"/><Relationship Id="rId250" Type="http://schemas.openxmlformats.org/officeDocument/2006/relationships/hyperlink" Target="https://drive.google.com/drive/folders/11wk1GkMrhIAlvO_GxxcnnQh1zLoCPrHu" TargetMode="External"/><Relationship Id="rId371" Type="http://schemas.openxmlformats.org/officeDocument/2006/relationships/hyperlink" Target="https://drive.google.com/drive/folders/1MK2AiMX-c9T-17E5XktEgspzytMYvnq5?usp=drive_link" TargetMode="External"/><Relationship Id="rId492" Type="http://schemas.openxmlformats.org/officeDocument/2006/relationships/hyperlink" Target="https://drive.google.com/drive/folders/1uNJGXB1gE2dUEswGwYR5BlCRpSHzTnU2" TargetMode="External"/><Relationship Id="rId136" Type="http://schemas.openxmlformats.org/officeDocument/2006/relationships/hyperlink" Target="https://drive.google.com/drive/folders/1yPinhRYOYG-ucce56mZ5qKreE0U90c7e" TargetMode="External"/><Relationship Id="rId257" Type="http://schemas.openxmlformats.org/officeDocument/2006/relationships/hyperlink" Target="https://drive.google.com/drive/folders/1uvlbsmhy3lRgpzshbmGy-KUwaB9Xj8ld" TargetMode="External"/><Relationship Id="rId378" Type="http://schemas.openxmlformats.org/officeDocument/2006/relationships/hyperlink" Target="https://drive.google.com/drive/folders/1l_soIcsaZVPvfp8F3CkVBXJd0v47NbCG" TargetMode="External"/><Relationship Id="rId499" Type="http://schemas.openxmlformats.org/officeDocument/2006/relationships/hyperlink" Target="https://drive.google.com/drive/folders/1Px6d5VcEU6Qsq7mAVQrahkwbEcQ_k2YD" TargetMode="External"/><Relationship Id="rId135" Type="http://schemas.openxmlformats.org/officeDocument/2006/relationships/hyperlink" Target="https://drive.google.com/drive/folders/1AbwF7-iRbMlrlAEVyT2mLhmhaFM2LeVF" TargetMode="External"/><Relationship Id="rId256" Type="http://schemas.openxmlformats.org/officeDocument/2006/relationships/hyperlink" Target="https://drive.google.com/drive/folders/1YiDdM1vo1isIznB9uBCkekHRUgg89zSm" TargetMode="External"/><Relationship Id="rId377" Type="http://schemas.openxmlformats.org/officeDocument/2006/relationships/hyperlink" Target="https://drive.google.com/drive/folders/1xW9emrsRf2XAvfyr5XWDOSR9xaFL015l" TargetMode="External"/><Relationship Id="rId498" Type="http://schemas.openxmlformats.org/officeDocument/2006/relationships/hyperlink" Target="https://drive.google.com/drive/folders/1_3ozqAvs75qHWulNmJ3WIukVJEeRz-69" TargetMode="External"/><Relationship Id="rId134" Type="http://schemas.openxmlformats.org/officeDocument/2006/relationships/hyperlink" Target="https://drive.google.com/drive/folders/1c_MgWXHlSoXiwKhZGqS0iHd5Muq3QzNg" TargetMode="External"/><Relationship Id="rId255" Type="http://schemas.openxmlformats.org/officeDocument/2006/relationships/hyperlink" Target="https://drive.google.com/drive/folders/1qTtrAcuBtz9D7CqlLteTau097aJsj3PG" TargetMode="External"/><Relationship Id="rId376" Type="http://schemas.openxmlformats.org/officeDocument/2006/relationships/hyperlink" Target="https://drive.google.com/drive/folders/12YwBWKUvSVIjZWztMn2TpNuceHx0TMQx" TargetMode="External"/><Relationship Id="rId497" Type="http://schemas.openxmlformats.org/officeDocument/2006/relationships/hyperlink" Target="https://drive.google.com/drive/folders/1wgPNGHJYSX0jM-gT6-ZpF1XvlvRL1hO-" TargetMode="External"/><Relationship Id="rId133" Type="http://schemas.openxmlformats.org/officeDocument/2006/relationships/hyperlink" Target="https://drive.google.com/drive/folders/1GndhTm_fJVk7ayU-v2Cao3TW6VoIr8sN" TargetMode="External"/><Relationship Id="rId254" Type="http://schemas.openxmlformats.org/officeDocument/2006/relationships/hyperlink" Target="https://drive.google.com/drive/folders/1c1gdPmYIyo4sIOghzw6E2VSMpZlqc6C2" TargetMode="External"/><Relationship Id="rId375" Type="http://schemas.openxmlformats.org/officeDocument/2006/relationships/hyperlink" Target="https://drive.google.com/drive/folders/1Xk3cpUQFkSsBx_erjzQlTPg5-n61MYOS" TargetMode="External"/><Relationship Id="rId496" Type="http://schemas.openxmlformats.org/officeDocument/2006/relationships/hyperlink" Target="https://drive.google.com/drive/folders/1bMtrTzoLn88rV3YRN9kqcqLsnz5rjloR" TargetMode="External"/><Relationship Id="rId172" Type="http://schemas.openxmlformats.org/officeDocument/2006/relationships/hyperlink" Target="https://drive.google.com/drive/folders/1uE0_MzCLjPXM6RAyJRwzQlsbyMdtXFmE" TargetMode="External"/><Relationship Id="rId293" Type="http://schemas.openxmlformats.org/officeDocument/2006/relationships/hyperlink" Target="https://drive.google.com/drive/folders/14UyLFCG-HiR7YPoVCYLPirCE03PJTcCp" TargetMode="External"/><Relationship Id="rId171" Type="http://schemas.openxmlformats.org/officeDocument/2006/relationships/hyperlink" Target="https://drive.google.com/drive/folders/1g3SlsMtI_DG2NL37Wd_Z3crUz59kX82K" TargetMode="External"/><Relationship Id="rId292" Type="http://schemas.openxmlformats.org/officeDocument/2006/relationships/hyperlink" Target="https://drive.google.com/drive/folders/126ov2rSG0_oK4i1GDEAYDdn5qFitBZAL" TargetMode="External"/><Relationship Id="rId170" Type="http://schemas.openxmlformats.org/officeDocument/2006/relationships/hyperlink" Target="https://drive.google.com/drive/folders/1XiDhLfT30voT72MwWb4Zw7sJUL_NcZ12" TargetMode="External"/><Relationship Id="rId291" Type="http://schemas.openxmlformats.org/officeDocument/2006/relationships/hyperlink" Target="https://drive.google.com/drive/folders/1dj9K_j2ERSCumzWzWoau3YIoUgvCedWE" TargetMode="External"/><Relationship Id="rId290" Type="http://schemas.openxmlformats.org/officeDocument/2006/relationships/hyperlink" Target="https://drive.google.com/drive/folders/1FAkLdxCMcTdC3nim3MdA8c0eOE4KtFOj" TargetMode="External"/><Relationship Id="rId165" Type="http://schemas.openxmlformats.org/officeDocument/2006/relationships/hyperlink" Target="https://drive.google.com/drive/folders/1IO-YoHhfEF0NTn5Qk3Oo_Vv7kiL-4w9X" TargetMode="External"/><Relationship Id="rId286" Type="http://schemas.openxmlformats.org/officeDocument/2006/relationships/hyperlink" Target="https://drive.google.com/drive/folders/1ebGoHeN-kpV0810xx4lQfsXr_1A3pJji" TargetMode="External"/><Relationship Id="rId164" Type="http://schemas.openxmlformats.org/officeDocument/2006/relationships/hyperlink" Target="https://drive.google.com/drive/folders/1OkOhqhB57t3lZSILfgnD9yNLcrLLWd0d" TargetMode="External"/><Relationship Id="rId285" Type="http://schemas.openxmlformats.org/officeDocument/2006/relationships/hyperlink" Target="https://drive.google.com/drive/folders/1B7yPwKPvo-16NOPWKyhpMJjMWNBZaXf7" TargetMode="External"/><Relationship Id="rId163" Type="http://schemas.openxmlformats.org/officeDocument/2006/relationships/hyperlink" Target="https://drive.google.com/drive/folders/1e0zCb_3e6BudUxkNi2m0GZ5HCN_QHx5s" TargetMode="External"/><Relationship Id="rId284" Type="http://schemas.openxmlformats.org/officeDocument/2006/relationships/hyperlink" Target="https://drive.google.com/drive/folders/18WhtXsGpKLeLDmPdULfUjBt4rCWf5Wrt" TargetMode="External"/><Relationship Id="rId162" Type="http://schemas.openxmlformats.org/officeDocument/2006/relationships/hyperlink" Target="https://drive.google.com/drive/folders/1AlMLWrZ9Gpwfc88Fwvjphajs-AXVJo30" TargetMode="External"/><Relationship Id="rId283" Type="http://schemas.openxmlformats.org/officeDocument/2006/relationships/hyperlink" Target="https://drive.google.com/drive/folders/1kS4NhdRoacuw0HwWxapCbnt0SX4ckUj0" TargetMode="External"/><Relationship Id="rId169" Type="http://schemas.openxmlformats.org/officeDocument/2006/relationships/hyperlink" Target="https://drive.google.com/drive/folders/1KFzYfD_09bkUYTUpi5DT4piYIkDAxOVe" TargetMode="External"/><Relationship Id="rId168" Type="http://schemas.openxmlformats.org/officeDocument/2006/relationships/hyperlink" Target="https://drive.google.com/drive/folders/17jq6xPgGXbUQF2gxoImI6kAJqRRPvC-T" TargetMode="External"/><Relationship Id="rId289" Type="http://schemas.openxmlformats.org/officeDocument/2006/relationships/hyperlink" Target="https://drive.google.com/drive/folders/1pmHllZ8dvS8P9m5RE61NaQnL-ScvaZZD" TargetMode="External"/><Relationship Id="rId167" Type="http://schemas.openxmlformats.org/officeDocument/2006/relationships/hyperlink" Target="https://drive.google.com/drive/folders/1mzSNoIEnKtF-i_HUtaqFZDgUleTZuPDz" TargetMode="External"/><Relationship Id="rId288" Type="http://schemas.openxmlformats.org/officeDocument/2006/relationships/hyperlink" Target="https://drive.google.com/drive/folders/1po6vlNWlapGCrET6JNXSuItyLFacXdga" TargetMode="External"/><Relationship Id="rId166" Type="http://schemas.openxmlformats.org/officeDocument/2006/relationships/hyperlink" Target="https://drive.google.com/drive/folders/18ELU_vO6MoJilvBW-reTFe8fEmJs4Sa7" TargetMode="External"/><Relationship Id="rId287" Type="http://schemas.openxmlformats.org/officeDocument/2006/relationships/hyperlink" Target="https://drive.google.com/drive/folders/1REuNydkpS3dOkYdWjqViU5omdKT3bfg7" TargetMode="External"/><Relationship Id="rId161" Type="http://schemas.openxmlformats.org/officeDocument/2006/relationships/hyperlink" Target="https://drive.google.com/drive/folders/1nBNg-hxjQfnn6l1E9yEbiixCI3A4b1oO" TargetMode="External"/><Relationship Id="rId282" Type="http://schemas.openxmlformats.org/officeDocument/2006/relationships/hyperlink" Target="https://drive.google.com/drive/folders/10TzM9JMSHZL8EQgmwlYw3jpbFFDHAQZU?usp=drive_link" TargetMode="External"/><Relationship Id="rId160" Type="http://schemas.openxmlformats.org/officeDocument/2006/relationships/hyperlink" Target="https://drive.google.com/drive/folders/1e4Z7fzxMyVOfPgu1N26gb63Tbz7zknO6" TargetMode="External"/><Relationship Id="rId281" Type="http://schemas.openxmlformats.org/officeDocument/2006/relationships/hyperlink" Target="https://drive.google.com/drive/folders/15_9UmP-vcE6y6zKmT-LRNP3R5os4kH4Q" TargetMode="External"/><Relationship Id="rId280" Type="http://schemas.openxmlformats.org/officeDocument/2006/relationships/hyperlink" Target="https://drive.google.com/drive/folders/1OPsC6qNvjB_RSH_KkIrrVXOFU41Diiby" TargetMode="External"/><Relationship Id="rId159" Type="http://schemas.openxmlformats.org/officeDocument/2006/relationships/hyperlink" Target="https://drive.google.com/drive/folders/1i5fNvw4QNTdg87xBGU09o6F3XyLNXKEK" TargetMode="External"/><Relationship Id="rId154" Type="http://schemas.openxmlformats.org/officeDocument/2006/relationships/hyperlink" Target="https://drive.google.com/drive/folders/1MBTzDYzRvbHEWyjB3BbdgydZcE-0uptK" TargetMode="External"/><Relationship Id="rId275" Type="http://schemas.openxmlformats.org/officeDocument/2006/relationships/hyperlink" Target="https://drive.google.com/drive/folders/1GJgSgKnF8dR9onOpxxrhSoF3LT50BfE-" TargetMode="External"/><Relationship Id="rId396" Type="http://schemas.openxmlformats.org/officeDocument/2006/relationships/hyperlink" Target="https://drive.google.com/drive/folders/1tz90MYrIGSVxKhmgKWJ7zGoGHQ5KP_hA" TargetMode="External"/><Relationship Id="rId153" Type="http://schemas.openxmlformats.org/officeDocument/2006/relationships/hyperlink" Target="https://drive.google.com/drive/folders/1l8uUV7uNdtvRTBIDcxCukpabN9J7snCh" TargetMode="External"/><Relationship Id="rId274" Type="http://schemas.openxmlformats.org/officeDocument/2006/relationships/hyperlink" Target="https://drive.google.com/drive/folders/1o31DUZiaFDcUlQEfRn0kdogk9j7HdynG" TargetMode="External"/><Relationship Id="rId395" Type="http://schemas.openxmlformats.org/officeDocument/2006/relationships/hyperlink" Target="https://drive.google.com/drive/folders/1TIL0Qt7Hc2090cRWLGXoW63X7yUtUufQ" TargetMode="External"/><Relationship Id="rId152" Type="http://schemas.openxmlformats.org/officeDocument/2006/relationships/hyperlink" Target="https://drive.google.com/drive/folders/14YOtu3mRiXf0gM0Nl95NrisPZCXEoORr" TargetMode="External"/><Relationship Id="rId273" Type="http://schemas.openxmlformats.org/officeDocument/2006/relationships/hyperlink" Target="https://drive.google.com/drive/folders/1OCLFzzRbq5_aGweMZxe8j3JP6F1fJYIe" TargetMode="External"/><Relationship Id="rId394" Type="http://schemas.openxmlformats.org/officeDocument/2006/relationships/hyperlink" Target="https://drive.google.com/drive/folders/1DON-oldD2fPWvBcRYRssXyQM3DXAFrzr" TargetMode="External"/><Relationship Id="rId151" Type="http://schemas.openxmlformats.org/officeDocument/2006/relationships/hyperlink" Target="https://drive.google.com/drive/folders/1vsxRMJFbX-p2q1574wOpWzBJZtqQN9df" TargetMode="External"/><Relationship Id="rId272" Type="http://schemas.openxmlformats.org/officeDocument/2006/relationships/hyperlink" Target="https://drive.google.com/drive/folders/1KDLcAEBXrQ3kugu6yZi7pvZEgePnMj9x" TargetMode="External"/><Relationship Id="rId393" Type="http://schemas.openxmlformats.org/officeDocument/2006/relationships/hyperlink" Target="https://drive.google.com/drive/folders/1ZW9LO9vFJr5PqsCOthquzugxyX_7cdEd" TargetMode="External"/><Relationship Id="rId158" Type="http://schemas.openxmlformats.org/officeDocument/2006/relationships/hyperlink" Target="https://drive.google.com/drive/folders/1EYaUdUezMO8D07rjIV57CVFTZ8ZwfXer" TargetMode="External"/><Relationship Id="rId279" Type="http://schemas.openxmlformats.org/officeDocument/2006/relationships/hyperlink" Target="https://drive.google.com/drive/folders/1cwP7hsAdCMQPSWTkv3EOosD7Z6pO2lxu" TargetMode="External"/><Relationship Id="rId157" Type="http://schemas.openxmlformats.org/officeDocument/2006/relationships/hyperlink" Target="https://drive.google.com/drive/folders/1-Dn5B5NIVv6aigCGzp-xNiyPIQon8D7r" TargetMode="External"/><Relationship Id="rId278" Type="http://schemas.openxmlformats.org/officeDocument/2006/relationships/hyperlink" Target="https://drive.google.com/drive/folders/1M54PXP1NYOa4bCzhSgCBqF_riXs_h1By" TargetMode="External"/><Relationship Id="rId399" Type="http://schemas.openxmlformats.org/officeDocument/2006/relationships/hyperlink" Target="https://drive.google.com/drive/folders/1pSgOuQAzx1sOeUQbyiyikJ1LzjKRGhur" TargetMode="External"/><Relationship Id="rId156" Type="http://schemas.openxmlformats.org/officeDocument/2006/relationships/hyperlink" Target="https://drive.google.com/drive/folders/15JHNYW0ugSS8yIh5XxC5FGh0jvc8DtpU" TargetMode="External"/><Relationship Id="rId277" Type="http://schemas.openxmlformats.org/officeDocument/2006/relationships/hyperlink" Target="https://drive.google.com/drive/folders/1ijQ0L5rf7ksFjibYu14nJDf27piNuCY8" TargetMode="External"/><Relationship Id="rId398" Type="http://schemas.openxmlformats.org/officeDocument/2006/relationships/hyperlink" Target="https://drive.google.com/drive/folders/1mFRfo6or6GXu_Mo61QnNa5jlHPXQcEQ-" TargetMode="External"/><Relationship Id="rId155" Type="http://schemas.openxmlformats.org/officeDocument/2006/relationships/hyperlink" Target="https://drive.google.com/drive/folders/108-ERIxYPkAHdnAjdn0PFheBry1tuMU3" TargetMode="External"/><Relationship Id="rId276" Type="http://schemas.openxmlformats.org/officeDocument/2006/relationships/hyperlink" Target="https://drive.google.com/drive/folders/1evga98qr41R28jAk4XtQN2w2sy_C58at" TargetMode="External"/><Relationship Id="rId397" Type="http://schemas.openxmlformats.org/officeDocument/2006/relationships/hyperlink" Target="https://drive.google.com/drive/folders/16b6DvlB2I6YbADu1s5nJSAH79CLCdXSm" TargetMode="External"/><Relationship Id="rId40" Type="http://schemas.openxmlformats.org/officeDocument/2006/relationships/hyperlink" Target="https://drive.google.com/drive/folders/1UdID3LbNhIQAbEjYO81daaVHX0JAPDN9" TargetMode="External"/><Relationship Id="rId42" Type="http://schemas.openxmlformats.org/officeDocument/2006/relationships/hyperlink" Target="https://drive.google.com/drive/folders/1NcODPXV8Fj8R6LwTQoYkxOsqk6DioKZj" TargetMode="External"/><Relationship Id="rId41" Type="http://schemas.openxmlformats.org/officeDocument/2006/relationships/hyperlink" Target="https://drive.google.com/drive/folders/1KDeI2n9Wa7lFoSLns1E1iB5CWodMNx_W" TargetMode="External"/><Relationship Id="rId44" Type="http://schemas.openxmlformats.org/officeDocument/2006/relationships/hyperlink" Target="https://drive.google.com/drive/folders/1LvOVqdlnIUZzIa3XzXVv_ARq4reRNnSJ" TargetMode="External"/><Relationship Id="rId43" Type="http://schemas.openxmlformats.org/officeDocument/2006/relationships/hyperlink" Target="https://drive.google.com/drive/folders/1LvOVqdlnIUZzIa3XzXVv_ARq4reRNnSJ" TargetMode="External"/><Relationship Id="rId46" Type="http://schemas.openxmlformats.org/officeDocument/2006/relationships/hyperlink" Target="https://drive.google.com/drive/folders/1IIWgdzdmOe2XpTImHuCPLsWyJg7hXdp0" TargetMode="External"/><Relationship Id="rId45" Type="http://schemas.openxmlformats.org/officeDocument/2006/relationships/hyperlink" Target="https://drive.google.com/drive/u/0/folders/1M8jHvvC2MEcB8Kduz-EA-1JZtzXjhrIF" TargetMode="External"/><Relationship Id="rId509" Type="http://schemas.openxmlformats.org/officeDocument/2006/relationships/hyperlink" Target="https://drive.google.com/drive/folders/11F5uIre1otdP7Pm2EXNkk-ykRoEwml6D" TargetMode="External"/><Relationship Id="rId508" Type="http://schemas.openxmlformats.org/officeDocument/2006/relationships/hyperlink" Target="https://drive.google.com/drive/folders/1Em_GXSDIJqA57hDlo7hLLzB6N2afl1SC" TargetMode="External"/><Relationship Id="rId503" Type="http://schemas.openxmlformats.org/officeDocument/2006/relationships/hyperlink" Target="https://drive.google.com/drive/folders/17FrfebrEx2gj30m8bfPmpaOgpr_nbK5N" TargetMode="External"/><Relationship Id="rId502" Type="http://schemas.openxmlformats.org/officeDocument/2006/relationships/hyperlink" Target="https://drive.google.com/drive/folders/1YTKJj_crkpvpmTh9OVwLEmZuCrwo9gjX" TargetMode="External"/><Relationship Id="rId501" Type="http://schemas.openxmlformats.org/officeDocument/2006/relationships/hyperlink" Target="https://drive.google.com/drive/folders/1dtiPhQtwpybd8TQ-kXIUv2tbz93Nxenx" TargetMode="External"/><Relationship Id="rId500" Type="http://schemas.openxmlformats.org/officeDocument/2006/relationships/hyperlink" Target="https://drive.google.com/drive/folders/1kRwajVVzb_pghH3FicCCcdHdDnl-jE3-" TargetMode="External"/><Relationship Id="rId507" Type="http://schemas.openxmlformats.org/officeDocument/2006/relationships/hyperlink" Target="https://drive.google.com/drive/folders/1igp7tyEAoXTokSlL0UKkhHBUDInbkHro" TargetMode="External"/><Relationship Id="rId506" Type="http://schemas.openxmlformats.org/officeDocument/2006/relationships/hyperlink" Target="https://drive.google.com/drive/folders/1sIozIrF_d7LrwjHcIH3cE6rwZ0cgEAzn" TargetMode="External"/><Relationship Id="rId505" Type="http://schemas.openxmlformats.org/officeDocument/2006/relationships/hyperlink" Target="https://drive.google.com/drive/folders/1lZ0Qe_yoNadby0rfKHMmEvMiDQn7dUAn" TargetMode="External"/><Relationship Id="rId504" Type="http://schemas.openxmlformats.org/officeDocument/2006/relationships/hyperlink" Target="https://drive.google.com/drive/folders/1RqcvzTdMOFXjQBdKUb758wuVoJHgAsAk" TargetMode="External"/><Relationship Id="rId48" Type="http://schemas.openxmlformats.org/officeDocument/2006/relationships/hyperlink" Target="https://drive.google.com/drive/folders/1ahatvtfwQQHGvdlKsyS-BhYdD2hu5TLl" TargetMode="External"/><Relationship Id="rId47" Type="http://schemas.openxmlformats.org/officeDocument/2006/relationships/hyperlink" Target="https://drive.google.com/drive/u/0/folders/1vccwl6ntG8Ft7fg0JWIede6WohjhiAyO" TargetMode="External"/><Relationship Id="rId49" Type="http://schemas.openxmlformats.org/officeDocument/2006/relationships/hyperlink" Target="https://drive.google.com/drive/folders/1ijwpAlo7Ybn4fNqqDFut43I-Z6SVhDAp" TargetMode="External"/><Relationship Id="rId31" Type="http://schemas.openxmlformats.org/officeDocument/2006/relationships/hyperlink" Target="https://drive.google.com/drive/folders/1KeezLYuHH_W4tKk1ExnFNXsgltjZyGfa" TargetMode="External"/><Relationship Id="rId30" Type="http://schemas.openxmlformats.org/officeDocument/2006/relationships/hyperlink" Target="https://drive.google.com/drive/folders/17SzX2AbEsFx0A7KyIdiP6AaetgzAoeza" TargetMode="External"/><Relationship Id="rId33" Type="http://schemas.openxmlformats.org/officeDocument/2006/relationships/hyperlink" Target="https://drive.google.com/drive/folders/1l08bdMJLJJdoYjZGT-wBi2ZrJOq-SKqt" TargetMode="External"/><Relationship Id="rId32" Type="http://schemas.openxmlformats.org/officeDocument/2006/relationships/hyperlink" Target="https://drive.google.com/drive/folders/1KDkKlNdnRAz6-sjaTZ8LJbVwUvyyqlwf" TargetMode="External"/><Relationship Id="rId35" Type="http://schemas.openxmlformats.org/officeDocument/2006/relationships/hyperlink" Target="https://drive.google.com/drive/folders/1ejT6bhSbLs59zwGbcrbvoDr-faLZngZB" TargetMode="External"/><Relationship Id="rId34" Type="http://schemas.openxmlformats.org/officeDocument/2006/relationships/hyperlink" Target="https://drive.google.com/drive/folders/1NruvgYV3Ud3AGoXMXE2Z1bpMfHAoDbxX" TargetMode="External"/><Relationship Id="rId37" Type="http://schemas.openxmlformats.org/officeDocument/2006/relationships/hyperlink" Target="https://drive.google.com/drive/folders/1UCHT2POupQhoE2ERPfk72272sI3gVWjD" TargetMode="External"/><Relationship Id="rId36" Type="http://schemas.openxmlformats.org/officeDocument/2006/relationships/hyperlink" Target="https://drive.google.com/drive/folders/1rmuGxweSBx-rZn_a8SbO1j4gYjleIRS7" TargetMode="External"/><Relationship Id="rId39" Type="http://schemas.openxmlformats.org/officeDocument/2006/relationships/hyperlink" Target="https://drive.google.com/drive/folders/1kQ4XjLIvR7hbarH9LWU5Gten8r5PwI-e" TargetMode="External"/><Relationship Id="rId38" Type="http://schemas.openxmlformats.org/officeDocument/2006/relationships/hyperlink" Target="https://drive.google.com/drive/folders/1sdEy_xRguUD8PhJEkQt9V1BcrsMx902P" TargetMode="External"/><Relationship Id="rId20" Type="http://schemas.openxmlformats.org/officeDocument/2006/relationships/hyperlink" Target="https://drive.google.com/drive/folders/1qbenx3ammeh9gGMLq1v01hId4Y6PYBDo" TargetMode="External"/><Relationship Id="rId22" Type="http://schemas.openxmlformats.org/officeDocument/2006/relationships/hyperlink" Target="https://drive.google.com/drive/folders/1iBnaYc--XTT1MQC-iHb-sAXURmr9PkNs" TargetMode="External"/><Relationship Id="rId21" Type="http://schemas.openxmlformats.org/officeDocument/2006/relationships/hyperlink" Target="https://drive.google.com/drive/folders/1sKs3tAtgEj1cJKfE9vGC0xd1IEUk5_b7" TargetMode="External"/><Relationship Id="rId24" Type="http://schemas.openxmlformats.org/officeDocument/2006/relationships/hyperlink" Target="https://drive.google.com/drive/folders/1soytpWP7hU_gyaRlq5ktt77wNnYss6hv" TargetMode="External"/><Relationship Id="rId23" Type="http://schemas.openxmlformats.org/officeDocument/2006/relationships/hyperlink" Target="https://drive.google.com/drive/folders/1COkM2FqXdmUqWjAFvTTY0LUhz_vURGNf" TargetMode="External"/><Relationship Id="rId409" Type="http://schemas.openxmlformats.org/officeDocument/2006/relationships/hyperlink" Target="https://drive.google.com/drive/folders/1jE9KtFZg5F8W3LYU-o9eRTAkBRT8zJYW" TargetMode="External"/><Relationship Id="rId404" Type="http://schemas.openxmlformats.org/officeDocument/2006/relationships/hyperlink" Target="https://drive.google.com/drive/folders/13yjv68sqlo26U8nhd2vpk622wEmZw4eX" TargetMode="External"/><Relationship Id="rId525" Type="http://schemas.openxmlformats.org/officeDocument/2006/relationships/hyperlink" Target="https://drive.google.com/drive/folders/1fU8tcpzjml9ctPDdu1jZd6TzJ2_26792" TargetMode="External"/><Relationship Id="rId403" Type="http://schemas.openxmlformats.org/officeDocument/2006/relationships/hyperlink" Target="https://drive.google.com/drive/folders/192-sooU4iObW69btnEqXRgEsrrLb7vpk" TargetMode="External"/><Relationship Id="rId524" Type="http://schemas.openxmlformats.org/officeDocument/2006/relationships/hyperlink" Target="https://drive.google.com/drive/folders/1OwuagLOU6w7oVtbHfgpSFEwFv4HyZoKs" TargetMode="External"/><Relationship Id="rId402" Type="http://schemas.openxmlformats.org/officeDocument/2006/relationships/hyperlink" Target="https://drive.google.com/drive/folders/1dV54P6_lMlx50oZC3fa46042vRm0NZwy" TargetMode="External"/><Relationship Id="rId523" Type="http://schemas.openxmlformats.org/officeDocument/2006/relationships/hyperlink" Target="https://drive.google.com/drive/folders/1Zbw1i1G0u0P_jFK3m2QXN4DRX-mF0NRh" TargetMode="External"/><Relationship Id="rId401" Type="http://schemas.openxmlformats.org/officeDocument/2006/relationships/hyperlink" Target="https://drive.google.com/drive/folders/1iUtjrtljKT3oHVjD7TY-MpG4-SzYOu7F" TargetMode="External"/><Relationship Id="rId522" Type="http://schemas.openxmlformats.org/officeDocument/2006/relationships/hyperlink" Target="https://drive.google.com/drive/folders/1teA1OEXqgiJIKbRXyKntAYebczfRllVn" TargetMode="External"/><Relationship Id="rId408" Type="http://schemas.openxmlformats.org/officeDocument/2006/relationships/hyperlink" Target="https://drive.google.com/drive/folders/1AF3BIro0oCqbYdjQYxAHZ1TPdiQMIe5x" TargetMode="External"/><Relationship Id="rId529" Type="http://schemas.openxmlformats.org/officeDocument/2006/relationships/hyperlink" Target="https://drive.google.com/drive/folders/1RkT6qY6uu6eiA9EqjeAvL9oC6GSAwogb" TargetMode="External"/><Relationship Id="rId407" Type="http://schemas.openxmlformats.org/officeDocument/2006/relationships/hyperlink" Target="https://drive.google.com/drive/folders/1fB_KX6SYiBYAULeaiGBl4a66Li-xxEW5" TargetMode="External"/><Relationship Id="rId528" Type="http://schemas.openxmlformats.org/officeDocument/2006/relationships/hyperlink" Target="https://drive.google.com/drive/folders/1Xxm3X2VGtN-nAdOTbfK50wrFOqxyZLWy" TargetMode="External"/><Relationship Id="rId406" Type="http://schemas.openxmlformats.org/officeDocument/2006/relationships/hyperlink" Target="https://drive.google.com/drive/folders/1EmChJlNRl2LQcPXI4PLG8DHTS4k7XNat" TargetMode="External"/><Relationship Id="rId527" Type="http://schemas.openxmlformats.org/officeDocument/2006/relationships/hyperlink" Target="https://drive.google.com/drive/folders/1_pYSuRkBWqzbG0Y56piurRrXu7ezJA40?usp=drive_link" TargetMode="External"/><Relationship Id="rId405" Type="http://schemas.openxmlformats.org/officeDocument/2006/relationships/hyperlink" Target="https://drive.google.com/drive/folders/1EjWkPlceT63KD3h9-g--Yr4u3XHZbovX" TargetMode="External"/><Relationship Id="rId526" Type="http://schemas.openxmlformats.org/officeDocument/2006/relationships/hyperlink" Target="https://drive.google.com/drive/folders/1SuGp-t3plUe2kHO_mzkpes-74fnIXnts" TargetMode="External"/><Relationship Id="rId26" Type="http://schemas.openxmlformats.org/officeDocument/2006/relationships/hyperlink" Target="https://drive.google.com/drive/folders/17z2vB1t539UJvl8qQsaKAKvIXV8sFFqW" TargetMode="External"/><Relationship Id="rId25" Type="http://schemas.openxmlformats.org/officeDocument/2006/relationships/hyperlink" Target="https://drive.google.com/drive/folders/1d8SDTAly7vKzztegzPs7JDLvuwMgI5yV" TargetMode="External"/><Relationship Id="rId28" Type="http://schemas.openxmlformats.org/officeDocument/2006/relationships/hyperlink" Target="https://drive.google.com/drive/folders/13MTSAVtg8e88WApQTM9y4xLI6pGxccUL" TargetMode="External"/><Relationship Id="rId27" Type="http://schemas.openxmlformats.org/officeDocument/2006/relationships/hyperlink" Target="https://drive.google.com/drive/folders/18skiXa4F4T67csmSQB12SHP9umpXzHLH" TargetMode="External"/><Relationship Id="rId400" Type="http://schemas.openxmlformats.org/officeDocument/2006/relationships/hyperlink" Target="https://drive.google.com/drive/folders/1hgwgHH0Gd5vNfQ1uisQj649n2yf1bp3F" TargetMode="External"/><Relationship Id="rId521" Type="http://schemas.openxmlformats.org/officeDocument/2006/relationships/hyperlink" Target="https://drive.google.com/drive/folders/1_StGmePlojAxNSB_ultlIYXooYEqJ9OT" TargetMode="External"/><Relationship Id="rId29" Type="http://schemas.openxmlformats.org/officeDocument/2006/relationships/hyperlink" Target="https://drive.google.com/drive/folders/1G3QG2wxP8UTkeFNPQILR8kAgIPLdZJxM" TargetMode="External"/><Relationship Id="rId520" Type="http://schemas.openxmlformats.org/officeDocument/2006/relationships/hyperlink" Target="https://drive.google.com/drive/folders/1eHXWkDiuIkWySNc9_Ka8Rg7v_k3LQIBY" TargetMode="External"/><Relationship Id="rId11" Type="http://schemas.openxmlformats.org/officeDocument/2006/relationships/hyperlink" Target="https://drive.google.com/drive/folders/1Ck1wRhTU2saPKa-ga3zoUvyV8jglb5FY" TargetMode="External"/><Relationship Id="rId10" Type="http://schemas.openxmlformats.org/officeDocument/2006/relationships/hyperlink" Target="https://drive.google.com/drive/folders/1V836vE-sqxdolqPFZeBx2qRfcB6mkkRw" TargetMode="External"/><Relationship Id="rId13" Type="http://schemas.openxmlformats.org/officeDocument/2006/relationships/hyperlink" Target="https://drive.google.com/drive/folders/1bHZ5lBMvqJB3d5YaCW3DUS1uRZnpM_BH" TargetMode="External"/><Relationship Id="rId12" Type="http://schemas.openxmlformats.org/officeDocument/2006/relationships/hyperlink" Target="https://drive.google.com/drive/folders/1p2kRpEdwWk2KWbs0-4TnAsLVbRBQb5jm" TargetMode="External"/><Relationship Id="rId519" Type="http://schemas.openxmlformats.org/officeDocument/2006/relationships/hyperlink" Target="https://drive.google.com/drive/folders/1wwPvn2gtoBYU5hgPMunHcPJ50DhFHQAd" TargetMode="External"/><Relationship Id="rId514" Type="http://schemas.openxmlformats.org/officeDocument/2006/relationships/hyperlink" Target="https://drive.google.com/drive/folders/1J4WV55xlcjTHXC7gAF40IiVr7eekvgxn" TargetMode="External"/><Relationship Id="rId513" Type="http://schemas.openxmlformats.org/officeDocument/2006/relationships/hyperlink" Target="https://drive.google.com/drive/folders/1Gng1HDnE0QC_le-Uars5YFRonhRgjAUk" TargetMode="External"/><Relationship Id="rId512" Type="http://schemas.openxmlformats.org/officeDocument/2006/relationships/hyperlink" Target="https://drive.google.com/drive/folders/1k_TdJf6NPBbcTSDSDa1glL_iIZXdK431" TargetMode="External"/><Relationship Id="rId511" Type="http://schemas.openxmlformats.org/officeDocument/2006/relationships/hyperlink" Target="https://drive.google.com/drive/folders/1u1tghaxLKu7AGs0S8rat1E2aPIS-E8HN" TargetMode="External"/><Relationship Id="rId518" Type="http://schemas.openxmlformats.org/officeDocument/2006/relationships/hyperlink" Target="https://drive.google.com/drive/folders/1dHuUopjmjLPXzMhYRrd1kQ6LlYiYySF7" TargetMode="External"/><Relationship Id="rId517" Type="http://schemas.openxmlformats.org/officeDocument/2006/relationships/hyperlink" Target="https://drive.google.com/drive/folders/1NTJkrgRFLzI2bvxREzXc8f4g_yMNvJFt" TargetMode="External"/><Relationship Id="rId516" Type="http://schemas.openxmlformats.org/officeDocument/2006/relationships/hyperlink" Target="https://drive.google.com/drive/folders/1GwKgPw50DTLxNWKtG25QGIMjDfJyFy9p" TargetMode="External"/><Relationship Id="rId515" Type="http://schemas.openxmlformats.org/officeDocument/2006/relationships/hyperlink" Target="https://drive.google.com/drive/folders/1PHQFunsL-EApXKdSVVaI242hIwl80Jo8" TargetMode="External"/><Relationship Id="rId15" Type="http://schemas.openxmlformats.org/officeDocument/2006/relationships/hyperlink" Target="https://drive.google.com/drive/folders/13SO2LaUrRRsINiI7BrQONLjy7QDzw8GF" TargetMode="External"/><Relationship Id="rId14" Type="http://schemas.openxmlformats.org/officeDocument/2006/relationships/hyperlink" Target="https://drive.google.com/drive/folders/17oppVQOk4t27_0RPONe-aOGpSiRbskRP" TargetMode="External"/><Relationship Id="rId17" Type="http://schemas.openxmlformats.org/officeDocument/2006/relationships/hyperlink" Target="https://drive.google.com/drive/folders/1bHsoOGk20XF4LMUDI5h-Kj-37NZtLX4n" TargetMode="External"/><Relationship Id="rId16" Type="http://schemas.openxmlformats.org/officeDocument/2006/relationships/hyperlink" Target="https://drive.google.com/drive/folders/1mIJIyOd891Oe0PnSfruZerWEE1ASmR-z" TargetMode="External"/><Relationship Id="rId19" Type="http://schemas.openxmlformats.org/officeDocument/2006/relationships/hyperlink" Target="https://drive.google.com/drive/folders/1DkFbHskZQN1vBLkhA32E1jW-rsS1dsNa" TargetMode="External"/><Relationship Id="rId510" Type="http://schemas.openxmlformats.org/officeDocument/2006/relationships/hyperlink" Target="https://drive.google.com/drive/folders/1janAWu2SyewyV89lA2JNkpPn3tpz7o21" TargetMode="External"/><Relationship Id="rId18" Type="http://schemas.openxmlformats.org/officeDocument/2006/relationships/hyperlink" Target="https://drive.google.com/drive/folders/1kX3uqVXW8X8HMStQ3uImVUVh6RhGOMCa" TargetMode="External"/><Relationship Id="rId84" Type="http://schemas.openxmlformats.org/officeDocument/2006/relationships/hyperlink" Target="https://drive.google.com/drive/folders/10LGHZJ7G7QzAsvo_jrcNJ8npcMOunDL0?usp=drive_link" TargetMode="External"/><Relationship Id="rId83" Type="http://schemas.openxmlformats.org/officeDocument/2006/relationships/hyperlink" Target="https://drive.google.com/drive/folders/1q-NLT391zpQhtA17AHYRW1i6DZdgl4mf?usp=drive_link" TargetMode="External"/><Relationship Id="rId86" Type="http://schemas.openxmlformats.org/officeDocument/2006/relationships/hyperlink" Target="https://drive.google.com/drive/folders/1fAXKsI_EweU1VdyKrs7zttzVyUqijeJX?usp=drive_link" TargetMode="External"/><Relationship Id="rId85" Type="http://schemas.openxmlformats.org/officeDocument/2006/relationships/hyperlink" Target="https://drive.google.com/drive/folders/1Aar9toX3EXg9Q5hDZ0PTcKqXr0srSDMP?usp=drive_link" TargetMode="External"/><Relationship Id="rId88" Type="http://schemas.openxmlformats.org/officeDocument/2006/relationships/hyperlink" Target="https://drive.google.com/drive/folders/14Y6ct5me9NJWFbcOmu6jcMFspS_9NYC4?usp=drive_link" TargetMode="External"/><Relationship Id="rId87" Type="http://schemas.openxmlformats.org/officeDocument/2006/relationships/hyperlink" Target="https://drive.google.com/drive/folders/1Ye19o8iL1lMGocf-xn5hDOrcW0OYwvkX?usp=drive_link" TargetMode="External"/><Relationship Id="rId89" Type="http://schemas.openxmlformats.org/officeDocument/2006/relationships/hyperlink" Target="https://drive.google.com/drive/folders/12sc2gg8IpYhYFE8L8x5EF47VjUupHExO?usp=drive_link" TargetMode="External"/><Relationship Id="rId80" Type="http://schemas.openxmlformats.org/officeDocument/2006/relationships/hyperlink" Target="https://drive.google.com/drive/folders/1JxzNrYErmIxA7US7h7xLlChHqfssl3sD?usp=drive_link" TargetMode="External"/><Relationship Id="rId82" Type="http://schemas.openxmlformats.org/officeDocument/2006/relationships/hyperlink" Target="https://drive.google.com/drive/folders/1xBkFwkkZQ76sP6FZNObo1RReUXbuH6M1?usp=drive_link" TargetMode="External"/><Relationship Id="rId81" Type="http://schemas.openxmlformats.org/officeDocument/2006/relationships/hyperlink" Target="https://drive.google.com/drive/folders/1VL7L9lBggCQ98ldSsKSV7g_N53Dlf0sB" TargetMode="External"/><Relationship Id="rId73" Type="http://schemas.openxmlformats.org/officeDocument/2006/relationships/hyperlink" Target="https://drive.google.com/drive/folders/1b_5VwLPaPYNdohlf6fQC12DZb6b8-Vak?usp=drive_link" TargetMode="External"/><Relationship Id="rId72" Type="http://schemas.openxmlformats.org/officeDocument/2006/relationships/hyperlink" Target="https://drive.google.com/drive/folders/10gGKOR77KBL89QmE6aoaqpIYtTPxU3W1?usp=drive_link" TargetMode="External"/><Relationship Id="rId75" Type="http://schemas.openxmlformats.org/officeDocument/2006/relationships/hyperlink" Target="https://drive.google.com/drive/folders/1b_5VwLPaPYNdohlf6fQC12DZb6b8-Vak?usp=drive_link" TargetMode="External"/><Relationship Id="rId74" Type="http://schemas.openxmlformats.org/officeDocument/2006/relationships/hyperlink" Target="https://drive.google.com/drive/folders/10jF1c8JbJlh2rWnDK4LRxSvb_uLbSZcc?usp=drive_link" TargetMode="External"/><Relationship Id="rId77" Type="http://schemas.openxmlformats.org/officeDocument/2006/relationships/hyperlink" Target="https://drive.google.com/drive/folders/1gJ8JK8bOD_dDHEH8vCwueaCf8y7F6S7W?usp=drive_link" TargetMode="External"/><Relationship Id="rId76" Type="http://schemas.openxmlformats.org/officeDocument/2006/relationships/hyperlink" Target="https://drive.google.com/drive/folders/1sgTANUMnpb-xn33cXXyFi9KP5coVVqwZ" TargetMode="External"/><Relationship Id="rId79" Type="http://schemas.openxmlformats.org/officeDocument/2006/relationships/hyperlink" Target="https://drive.google.com/drive/folders/1YsKcfSMX0jAweyvKriw6a4aFnCZ_qleF" TargetMode="External"/><Relationship Id="rId78" Type="http://schemas.openxmlformats.org/officeDocument/2006/relationships/hyperlink" Target="https://drive.google.com/drive/folders/1ZF11Tyaua_Gq2mDiI8w8CcAOuItZADT1?usp=drive_link" TargetMode="External"/><Relationship Id="rId71" Type="http://schemas.openxmlformats.org/officeDocument/2006/relationships/hyperlink" Target="https://drive.google.com/drive/folders/1R6B2Q7yFRECRhcnW4ZkXQ_BeV7UJCuRt?usp=drive_link" TargetMode="External"/><Relationship Id="rId70" Type="http://schemas.openxmlformats.org/officeDocument/2006/relationships/hyperlink" Target="https://drive.google.com/drive/folders/1753S5Uo4KE40HvK2eLF14GCil580DMzZ" TargetMode="External"/><Relationship Id="rId62" Type="http://schemas.openxmlformats.org/officeDocument/2006/relationships/hyperlink" Target="https://drive.google.com/drive/folders/10DGf0Mz2CO4yBJqrb9ovz2djlQUSJMtq" TargetMode="External"/><Relationship Id="rId61" Type="http://schemas.openxmlformats.org/officeDocument/2006/relationships/hyperlink" Target="https://drive.google.com/drive/folders/16VvcHtQKXIF8X_sXz91JbwKdinPzrHo2" TargetMode="External"/><Relationship Id="rId64" Type="http://schemas.openxmlformats.org/officeDocument/2006/relationships/hyperlink" Target="https://drive.google.com/drive/folders/1hWXIWK9YbESZTkPJ938-obIMOzNsWhx4" TargetMode="External"/><Relationship Id="rId63" Type="http://schemas.openxmlformats.org/officeDocument/2006/relationships/hyperlink" Target="https://drive.google.com/drive/folders/1hcHTuuCOpaG3ebJ2kATXbJFwnVxVJuM9" TargetMode="External"/><Relationship Id="rId66" Type="http://schemas.openxmlformats.org/officeDocument/2006/relationships/hyperlink" Target="https://drive.google.com/drive/folders/1J7FswnxLwnIVaCxllWrEx1kh0Vo2GXic" TargetMode="External"/><Relationship Id="rId65" Type="http://schemas.openxmlformats.org/officeDocument/2006/relationships/hyperlink" Target="https://drive.google.com/drive/folders/1fAdmkfKyFduX_ZApwWogrsU1Tfq-0VwA" TargetMode="External"/><Relationship Id="rId68" Type="http://schemas.openxmlformats.org/officeDocument/2006/relationships/hyperlink" Target="https://drive.google.com/drive/folders/1Kxwb48Aw1UMy0QFI8OIz2cs8bvJR_wWb" TargetMode="External"/><Relationship Id="rId67" Type="http://schemas.openxmlformats.org/officeDocument/2006/relationships/hyperlink" Target="https://drive.google.com/drive/folders/1bDm0BO3_hX2hjVUL1jWjVKi7aldzxWys" TargetMode="External"/><Relationship Id="rId608" Type="http://schemas.openxmlformats.org/officeDocument/2006/relationships/table" Target="../tables/table19.xml"/><Relationship Id="rId607" Type="http://schemas.openxmlformats.org/officeDocument/2006/relationships/table" Target="../tables/table18.xml"/><Relationship Id="rId60" Type="http://schemas.openxmlformats.org/officeDocument/2006/relationships/hyperlink" Target="https://drive.google.com/drive/folders/1Np1DtF3gOyXjw5M2ODOZTUEbTf17bcRt" TargetMode="External"/><Relationship Id="rId602" Type="http://schemas.openxmlformats.org/officeDocument/2006/relationships/table" Target="../tables/table13.xml"/><Relationship Id="rId601" Type="http://schemas.openxmlformats.org/officeDocument/2006/relationships/table" Target="../tables/table12.xml"/><Relationship Id="rId600" Type="http://schemas.openxmlformats.org/officeDocument/2006/relationships/table" Target="../tables/table11.xml"/><Relationship Id="rId606" Type="http://schemas.openxmlformats.org/officeDocument/2006/relationships/table" Target="../tables/table17.xml"/><Relationship Id="rId605" Type="http://schemas.openxmlformats.org/officeDocument/2006/relationships/table" Target="../tables/table16.xml"/><Relationship Id="rId604" Type="http://schemas.openxmlformats.org/officeDocument/2006/relationships/table" Target="../tables/table15.xml"/><Relationship Id="rId603" Type="http://schemas.openxmlformats.org/officeDocument/2006/relationships/table" Target="../tables/table14.xml"/><Relationship Id="rId69" Type="http://schemas.openxmlformats.org/officeDocument/2006/relationships/hyperlink" Target="https://drive.google.com/drive/folders/1-3oBBFWiOFjk0yZB2F_FzAjAhs75eKaw" TargetMode="External"/><Relationship Id="rId51" Type="http://schemas.openxmlformats.org/officeDocument/2006/relationships/hyperlink" Target="https://drive.google.com/drive/folders/1FpjtZuHyqlLYdpWwT1LsC07CvhTaoePC" TargetMode="External"/><Relationship Id="rId50" Type="http://schemas.openxmlformats.org/officeDocument/2006/relationships/hyperlink" Target="https://drive.google.com/drive/folders/1pF_fMCfoLIR9fu8os8zZMe-fWXSvYPaF" TargetMode="External"/><Relationship Id="rId53" Type="http://schemas.openxmlformats.org/officeDocument/2006/relationships/hyperlink" Target="https://drive.google.com/drive/folders/1Jf7SsqhNpWO_R_EgBI7ioE1LDTKqKbiK?usp=drive_link" TargetMode="External"/><Relationship Id="rId52" Type="http://schemas.openxmlformats.org/officeDocument/2006/relationships/hyperlink" Target="https://drive.google.com/drive/folders/1vgZ6I97taEdKbRBwC45KQTj8O69FvPTf" TargetMode="External"/><Relationship Id="rId55" Type="http://schemas.openxmlformats.org/officeDocument/2006/relationships/hyperlink" Target="https://drive.google.com/drive/u/0/folders/1B6NudU3mzgGNMvFprMvjN2CYINd7Xn6q" TargetMode="External"/><Relationship Id="rId54" Type="http://schemas.openxmlformats.org/officeDocument/2006/relationships/hyperlink" Target="https://drive.google.com/drive/folders/1G3D5UyBWdIE_D--DpSZyXX_alDl0yV3l" TargetMode="External"/><Relationship Id="rId57" Type="http://schemas.openxmlformats.org/officeDocument/2006/relationships/hyperlink" Target="https://drive.google.com/drive/folders/1WAw0hPmQHxU1cekz6i3UwxYF7RuQ8zZX" TargetMode="External"/><Relationship Id="rId56" Type="http://schemas.openxmlformats.org/officeDocument/2006/relationships/hyperlink" Target="https://drive.google.com/drive/folders/1pu4fTCl3TlFGzhRVf1e9wp0Tec5l3XFR" TargetMode="External"/><Relationship Id="rId59" Type="http://schemas.openxmlformats.org/officeDocument/2006/relationships/hyperlink" Target="https://drive.google.com/drive/folders/1QEPZQRXhZUoaPnx2fuOids9bBIpDQxe0" TargetMode="External"/><Relationship Id="rId58" Type="http://schemas.openxmlformats.org/officeDocument/2006/relationships/hyperlink" Target="https://drive.google.com/drive/folders/1sFv9d7TZGhX-jjqsGT0wlFSmJWHULYjz" TargetMode="External"/><Relationship Id="rId590" Type="http://schemas.openxmlformats.org/officeDocument/2006/relationships/table" Target="../tables/table1.xml"/><Relationship Id="rId107" Type="http://schemas.openxmlformats.org/officeDocument/2006/relationships/hyperlink" Target="https://drive.google.com/drive/folders/1kI2JjZxceHv7nxM__oUrWJmdhnUhB3a6" TargetMode="External"/><Relationship Id="rId228" Type="http://schemas.openxmlformats.org/officeDocument/2006/relationships/hyperlink" Target="https://drive.google.com/drive/folders/1yXjzLwvC0S4e0yOFFO7vnUsbMLRRvy0s" TargetMode="External"/><Relationship Id="rId349" Type="http://schemas.openxmlformats.org/officeDocument/2006/relationships/hyperlink" Target="https://drive.google.com/drive/folders/1p80UUyWDrzyXXuy_9lQ2hZ4asg81wKak" TargetMode="External"/><Relationship Id="rId106" Type="http://schemas.openxmlformats.org/officeDocument/2006/relationships/hyperlink" Target="https://drive.google.com/drive/folders/1fgLceR83tpyzEuiGpCJHlL3cBdHBBBrZ" TargetMode="External"/><Relationship Id="rId227" Type="http://schemas.openxmlformats.org/officeDocument/2006/relationships/hyperlink" Target="https://drive.google.com/drive/folders/1LhRVuKtLDqN02X4Yi35KsFG5uXYyfQL9" TargetMode="External"/><Relationship Id="rId348" Type="http://schemas.openxmlformats.org/officeDocument/2006/relationships/hyperlink" Target="https://drive.google.com/drive/folders/1Uj9ukzxoFFyBmM9wFwfaftNrD6lxNKla" TargetMode="External"/><Relationship Id="rId469" Type="http://schemas.openxmlformats.org/officeDocument/2006/relationships/hyperlink" Target="https://drive.google.com/drive/folders/1S1FDob_PSODelgN1nNmYJsPC0HEff7gY" TargetMode="External"/><Relationship Id="rId105" Type="http://schemas.openxmlformats.org/officeDocument/2006/relationships/hyperlink" Target="https://drive.google.com/drive/folders/1WKAE25WmJiF5YrtcMS21I35NiM_1v4lJ" TargetMode="External"/><Relationship Id="rId226" Type="http://schemas.openxmlformats.org/officeDocument/2006/relationships/hyperlink" Target="https://drive.google.com/drive/folders/1BLrx9T5femnzaZYplPnSMKD5FE4g5AXP" TargetMode="External"/><Relationship Id="rId347" Type="http://schemas.openxmlformats.org/officeDocument/2006/relationships/hyperlink" Target="https://drive.google.com/drive/folders/1BZTvu1MLh49KzQwX2Q2eQ8Z4qMsg8Lt-" TargetMode="External"/><Relationship Id="rId468" Type="http://schemas.openxmlformats.org/officeDocument/2006/relationships/hyperlink" Target="https://drive.google.com/drive/folders/1ITjjhDXEkcG8zZFEbCEuxxqX4flGWL-h" TargetMode="External"/><Relationship Id="rId104" Type="http://schemas.openxmlformats.org/officeDocument/2006/relationships/hyperlink" Target="https://drive.google.com/drive/folders/1AcU2my7BjqKl3nMI1mUPLFbFrPFFzTSK" TargetMode="External"/><Relationship Id="rId225" Type="http://schemas.openxmlformats.org/officeDocument/2006/relationships/hyperlink" Target="https://drive.google.com/drive/folders/1Jlom2owJZ1AIQDWhuRfkPH0LdmehVTgR" TargetMode="External"/><Relationship Id="rId346" Type="http://schemas.openxmlformats.org/officeDocument/2006/relationships/hyperlink" Target="https://drive.google.com/drive/folders/1KtnswsHVy12rWCeWmxKDPgNsoJTZjVBy" TargetMode="External"/><Relationship Id="rId467" Type="http://schemas.openxmlformats.org/officeDocument/2006/relationships/hyperlink" Target="https://drive.google.com/drive/folders/10dwLzNKOFyv6pVAXm37CKrwbUcXTE5AZ" TargetMode="External"/><Relationship Id="rId109" Type="http://schemas.openxmlformats.org/officeDocument/2006/relationships/hyperlink" Target="https://drive.google.com/drive/folders/1CbCfzGROT13K0ykA0mijzFfwS86zyiht" TargetMode="External"/><Relationship Id="rId108" Type="http://schemas.openxmlformats.org/officeDocument/2006/relationships/hyperlink" Target="https://drive.google.com/drive/folders/1XcbjDKnmk16lQWkNBYge21pbdp6hEB25" TargetMode="External"/><Relationship Id="rId229" Type="http://schemas.openxmlformats.org/officeDocument/2006/relationships/hyperlink" Target="https://drive.google.com/drive/folders/1oJVqarUgyJSxE8gsc1FWeKIrLJgoSoDV?usp=drive_link" TargetMode="External"/><Relationship Id="rId220" Type="http://schemas.openxmlformats.org/officeDocument/2006/relationships/hyperlink" Target="https://drive.google.com/drive/folders/1yquynltp2M5-HXSzsNDVAzXgHKbuqiJr" TargetMode="External"/><Relationship Id="rId341" Type="http://schemas.openxmlformats.org/officeDocument/2006/relationships/hyperlink" Target="https://drive.google.com/drive/folders/1cQ94SUVxmznwj1dcJexqPloruivF0pN1" TargetMode="External"/><Relationship Id="rId462" Type="http://schemas.openxmlformats.org/officeDocument/2006/relationships/hyperlink" Target="https://drive.google.com/drive/folders/1cq8Iq08G5P4uq3voCy1dVTlTdG0aMwIL" TargetMode="External"/><Relationship Id="rId340" Type="http://schemas.openxmlformats.org/officeDocument/2006/relationships/hyperlink" Target="https://drive.google.com/drive/folders/1t033fJvsYvgpKVFpJLNgo3PvhCPbdNz_" TargetMode="External"/><Relationship Id="rId461" Type="http://schemas.openxmlformats.org/officeDocument/2006/relationships/hyperlink" Target="https://drive.google.com/drive/folders/1RxhDYMAgWyMKQXN2GdXyrbJzP9YCB26W" TargetMode="External"/><Relationship Id="rId460" Type="http://schemas.openxmlformats.org/officeDocument/2006/relationships/hyperlink" Target="https://drive.google.com/drive/folders/1prIdnlEa1X0ndK1MyxdsWIHHBgXZjYao" TargetMode="External"/><Relationship Id="rId103" Type="http://schemas.openxmlformats.org/officeDocument/2006/relationships/hyperlink" Target="https://drive.google.com/drive/folders/1c4ldc0PbgVsDDSQDCwtay4NPHOi4YMcm" TargetMode="External"/><Relationship Id="rId224" Type="http://schemas.openxmlformats.org/officeDocument/2006/relationships/hyperlink" Target="https://drive.google.com/drive/folders/12fzBtuq0jFY47EersSqrib_EyVHSg5Dx" TargetMode="External"/><Relationship Id="rId345" Type="http://schemas.openxmlformats.org/officeDocument/2006/relationships/hyperlink" Target="https://drive.google.com/drive/folders/1e_t7NNsJC5Y1XKtFqckqdS-4wOu5yLg2" TargetMode="External"/><Relationship Id="rId466" Type="http://schemas.openxmlformats.org/officeDocument/2006/relationships/hyperlink" Target="https://drive.google.com/drive/folders/1RKlyWUQy6fbLZp2v5vbJwsD3-KU7LB_U" TargetMode="External"/><Relationship Id="rId102" Type="http://schemas.openxmlformats.org/officeDocument/2006/relationships/hyperlink" Target="https://drive.google.com/drive/folders/1YiZE-7QK9CLsMeIZ4bBpHlWtVhN8Ss7f?usp=drive_link" TargetMode="External"/><Relationship Id="rId223" Type="http://schemas.openxmlformats.org/officeDocument/2006/relationships/hyperlink" Target="https://drive.google.com/drive/folders/1U-i0Fd4ne5Q5TzZ7M8ePV5DeB-gvtjKs" TargetMode="External"/><Relationship Id="rId344" Type="http://schemas.openxmlformats.org/officeDocument/2006/relationships/hyperlink" Target="https://drive.google.com/drive/folders/12A7bVNQPwdGg6lKUoLaBektZxY36_Cnd" TargetMode="External"/><Relationship Id="rId465" Type="http://schemas.openxmlformats.org/officeDocument/2006/relationships/hyperlink" Target="https://drive.google.com/drive/folders/1Q5znzg2E3jYYVrkXDCZ7WR-b3jfFVOXd" TargetMode="External"/><Relationship Id="rId101" Type="http://schemas.openxmlformats.org/officeDocument/2006/relationships/hyperlink" Target="https://drive.google.com/drive/folders/1vfKaWE4AqJ5NusTQ3jMlOp-aWaUtCt1W?usp=drive_link" TargetMode="External"/><Relationship Id="rId222" Type="http://schemas.openxmlformats.org/officeDocument/2006/relationships/hyperlink" Target="https://drive.google.com/drive/folders/1wDHBbMjJsBzUkGnzWo7LvZ9LvQ5shKlW" TargetMode="External"/><Relationship Id="rId343" Type="http://schemas.openxmlformats.org/officeDocument/2006/relationships/hyperlink" Target="https://drive.google.com/drive/folders/1EHPKKtiNodNEddEA0DxuKlKjcU7lFBGC" TargetMode="External"/><Relationship Id="rId464" Type="http://schemas.openxmlformats.org/officeDocument/2006/relationships/hyperlink" Target="https://drive.google.com/drive/folders/1YBu7PhdkyrcMt3WpI2xWQ8BhbgXSJYkc" TargetMode="External"/><Relationship Id="rId100" Type="http://schemas.openxmlformats.org/officeDocument/2006/relationships/hyperlink" Target="https://drive.google.com/drive/folders/1oqQhEZF40imrIEyxEr5-pd_WKbzRjMFr" TargetMode="External"/><Relationship Id="rId221" Type="http://schemas.openxmlformats.org/officeDocument/2006/relationships/hyperlink" Target="https://drive.google.com/drive/folders/1c1XAmkNSAlQQoAoyfNqy4b0f9RKAZ0x5" TargetMode="External"/><Relationship Id="rId342" Type="http://schemas.openxmlformats.org/officeDocument/2006/relationships/hyperlink" Target="https://drive.google.com/drive/folders/1Z5SHBR3JBdTRGnNEOdt3IUN5yu1MvMsY" TargetMode="External"/><Relationship Id="rId463" Type="http://schemas.openxmlformats.org/officeDocument/2006/relationships/hyperlink" Target="https://drive.google.com/drive/folders/1Q_yzYW4pJkZgg3EymnqETw55zWJUNEhF" TargetMode="External"/><Relationship Id="rId217" Type="http://schemas.openxmlformats.org/officeDocument/2006/relationships/hyperlink" Target="https://drive.google.com/drive/folders/1BNR2V4J2dhsVwU7d4eBb4oZGtFsOLlg6" TargetMode="External"/><Relationship Id="rId338" Type="http://schemas.openxmlformats.org/officeDocument/2006/relationships/hyperlink" Target="https://drive.google.com/drive/folders/1uDS74KY8cP9Y5uL40Bw3klnQKu4E4Oml" TargetMode="External"/><Relationship Id="rId459" Type="http://schemas.openxmlformats.org/officeDocument/2006/relationships/hyperlink" Target="https://drive.google.com/drive/folders/1npb6-rYFZSzdzcEcYxCRu_MiFvlphunQ" TargetMode="External"/><Relationship Id="rId216" Type="http://schemas.openxmlformats.org/officeDocument/2006/relationships/hyperlink" Target="https://drive.google.com/drive/folders/1lD3Tpt8rGGftIOp841F_nPZSucf26MA5" TargetMode="External"/><Relationship Id="rId337" Type="http://schemas.openxmlformats.org/officeDocument/2006/relationships/hyperlink" Target="https://drive.google.com/drive/folders/1NXvSEK55LvFNyYkpiAxd0nqbypL6Tqbj" TargetMode="External"/><Relationship Id="rId458" Type="http://schemas.openxmlformats.org/officeDocument/2006/relationships/hyperlink" Target="https://drive.google.com/drive/folders/1QseEkn5JQx0g80rfOZl8K7EY9UczEAuX" TargetMode="External"/><Relationship Id="rId215" Type="http://schemas.openxmlformats.org/officeDocument/2006/relationships/hyperlink" Target="https://drive.google.com/drive/folders/1Gcm08j_GtnWm-B_1GVlXV7AVGe5RiwWy" TargetMode="External"/><Relationship Id="rId336" Type="http://schemas.openxmlformats.org/officeDocument/2006/relationships/hyperlink" Target="https://drive.google.com/drive/folders/1MS6-M0OEmdxvxBnKDPC2WyKDc268zT6K" TargetMode="External"/><Relationship Id="rId457" Type="http://schemas.openxmlformats.org/officeDocument/2006/relationships/hyperlink" Target="https://drive.google.com/drive/folders/1fzS42kG30DPkNH4l3MSMNk468YLVo91m" TargetMode="External"/><Relationship Id="rId214" Type="http://schemas.openxmlformats.org/officeDocument/2006/relationships/hyperlink" Target="https://drive.google.com/drive/folders/1O1Mc2JwrIFGb-iO01ULsSFLeAsUjLNHm" TargetMode="External"/><Relationship Id="rId335" Type="http://schemas.openxmlformats.org/officeDocument/2006/relationships/hyperlink" Target="https://drive.google.com/drive/folders/1832XdiVlBkXgdSfgCP9ONXR7RzNmgzzL" TargetMode="External"/><Relationship Id="rId456" Type="http://schemas.openxmlformats.org/officeDocument/2006/relationships/hyperlink" Target="https://drive.google.com/drive/folders/1vLIt2QkCAJ8YtuS5cRdA1jNS4NwZqojc" TargetMode="External"/><Relationship Id="rId219" Type="http://schemas.openxmlformats.org/officeDocument/2006/relationships/hyperlink" Target="https://drive.google.com/drive/folders/1l8i5FGMoy56Nxue0_eFD5cOPs_yvHDEt" TargetMode="External"/><Relationship Id="rId218" Type="http://schemas.openxmlformats.org/officeDocument/2006/relationships/hyperlink" Target="https://drive.google.com/drive/folders/13hGJF7P_oe1Kwej0twIE85Ku9xBW3hGf" TargetMode="External"/><Relationship Id="rId339" Type="http://schemas.openxmlformats.org/officeDocument/2006/relationships/hyperlink" Target="https://drive.google.com/drive/folders/1OPgiBF0a-QKrTKYiES1GhUEPhTwW52j4" TargetMode="External"/><Relationship Id="rId330" Type="http://schemas.openxmlformats.org/officeDocument/2006/relationships/hyperlink" Target="https://drive.google.com/drive/folders/1ORhutII3cGsYwSkyBfbJpqI4vgjmuiBs" TargetMode="External"/><Relationship Id="rId451" Type="http://schemas.openxmlformats.org/officeDocument/2006/relationships/hyperlink" Target="https://drive.google.com/drive/folders/1JV89fIv15l35OkWus3glkBO0NIf-5YrK" TargetMode="External"/><Relationship Id="rId450" Type="http://schemas.openxmlformats.org/officeDocument/2006/relationships/hyperlink" Target="https://drive.google.com/drive/folders/171Eqgd1pAiFhq_QzHp-34N2Sbx-ZSqrB" TargetMode="External"/><Relationship Id="rId570" Type="http://schemas.openxmlformats.org/officeDocument/2006/relationships/drawing" Target="../drawings/drawing1.xml"/><Relationship Id="rId213" Type="http://schemas.openxmlformats.org/officeDocument/2006/relationships/hyperlink" Target="https://drive.google.com/drive/folders/1EIdMQ1KaBHppPIDM5Mrj74ue6bW0PTDd" TargetMode="External"/><Relationship Id="rId334" Type="http://schemas.openxmlformats.org/officeDocument/2006/relationships/hyperlink" Target="https://drive.google.com/drive/folders/126rHjHtJH3ouR7eciNJiVp6YoDHxI3bm" TargetMode="External"/><Relationship Id="rId455" Type="http://schemas.openxmlformats.org/officeDocument/2006/relationships/hyperlink" Target="https://drive.google.com/drive/folders/14WvMcLEJQq0vIBvI4qucbmEvmqhQvZsI" TargetMode="External"/><Relationship Id="rId212" Type="http://schemas.openxmlformats.org/officeDocument/2006/relationships/hyperlink" Target="https://drive.google.com/drive/folders/1w8Y9AOlGqzMnE0DnJ3xi2PnSpyKuJl5W" TargetMode="External"/><Relationship Id="rId333" Type="http://schemas.openxmlformats.org/officeDocument/2006/relationships/hyperlink" Target="https://drive.google.com/drive/folders/1HZmYvLT8NlQy8o5e63PMPDo7IGaOOtha" TargetMode="External"/><Relationship Id="rId454" Type="http://schemas.openxmlformats.org/officeDocument/2006/relationships/hyperlink" Target="https://drive.google.com/drive/folders/12Ta4f2KD0YDYm2Y0F9pYngWjxH8srhkP" TargetMode="External"/><Relationship Id="rId211" Type="http://schemas.openxmlformats.org/officeDocument/2006/relationships/hyperlink" Target="https://drive.google.com/drive/folders/1nP-Wclyy0LQL7yAxFJ2UYrxTtZyM9H7m" TargetMode="External"/><Relationship Id="rId332" Type="http://schemas.openxmlformats.org/officeDocument/2006/relationships/hyperlink" Target="https://drive.google.com/drive/folders/1HML-yMvdHYQMDLLSlGXMWsd4vGfBCu8-" TargetMode="External"/><Relationship Id="rId453" Type="http://schemas.openxmlformats.org/officeDocument/2006/relationships/hyperlink" Target="https://drive.google.com/drive/folders/18z3jrhiEYpaX_pcsB8EE1tCYqQff55Jz" TargetMode="External"/><Relationship Id="rId210" Type="http://schemas.openxmlformats.org/officeDocument/2006/relationships/hyperlink" Target="https://drive.google.com/drive/folders/1Xi53QyelwXqHaEpdHCUfTx2S-d-Cuse4" TargetMode="External"/><Relationship Id="rId331" Type="http://schemas.openxmlformats.org/officeDocument/2006/relationships/hyperlink" Target="https://drive.google.com/drive/folders/1UWhvvR4labbUN5zv6iDtTB7rhU5JW4tf" TargetMode="External"/><Relationship Id="rId452" Type="http://schemas.openxmlformats.org/officeDocument/2006/relationships/hyperlink" Target="https://drive.google.com/drive/folders/1nnVsQY5W4JV55uZlZsHWxEOJv7_9TrCy" TargetMode="External"/><Relationship Id="rId370" Type="http://schemas.openxmlformats.org/officeDocument/2006/relationships/hyperlink" Target="https://drive.google.com/drive/folders/1bpmwWd_N4qkQjX97XUSKuKM_5lG2VZu4" TargetMode="External"/><Relationship Id="rId491" Type="http://schemas.openxmlformats.org/officeDocument/2006/relationships/hyperlink" Target="https://drive.google.com/drive/folders/19lUU4rYGWLkiIZ1LnwXmKxk4EOCD3VYJ" TargetMode="External"/><Relationship Id="rId490" Type="http://schemas.openxmlformats.org/officeDocument/2006/relationships/hyperlink" Target="https://drive.google.com/drive/folders/1fmYgd7g-Xn9778Mn07FR1_BDgWD2hoRC" TargetMode="External"/><Relationship Id="rId129" Type="http://schemas.openxmlformats.org/officeDocument/2006/relationships/hyperlink" Target="https://drive.google.com/drive/folders/1Mz5zHauSJMBPhLBFfzJsPiYQqzsdM0r_" TargetMode="External"/><Relationship Id="rId128" Type="http://schemas.openxmlformats.org/officeDocument/2006/relationships/hyperlink" Target="https://drive.google.com/drive/folders/17wGnDBfaSD-WuDKIVQSYqN5WkgTQ-jmj" TargetMode="External"/><Relationship Id="rId249" Type="http://schemas.openxmlformats.org/officeDocument/2006/relationships/hyperlink" Target="https://drive.google.com/drive/folders/197nMXX8Tkhw5C-hWT1QyPjxgarkQSM2v" TargetMode="External"/><Relationship Id="rId127" Type="http://schemas.openxmlformats.org/officeDocument/2006/relationships/hyperlink" Target="https://drive.google.com/drive/folders/1F9RlcdD0XF_gSE06B-Op4BOxzQgrfaM2" TargetMode="External"/><Relationship Id="rId248" Type="http://schemas.openxmlformats.org/officeDocument/2006/relationships/hyperlink" Target="https://drive.google.com/drive/folders/10uV0-24SL0q63LUtc9HvlCbGqaygCNw8" TargetMode="External"/><Relationship Id="rId369" Type="http://schemas.openxmlformats.org/officeDocument/2006/relationships/hyperlink" Target="https://drive.google.com/drive/folders/1-JrwNxU5Ypvu9AXnbrkFAuqeos2SMwOf" TargetMode="External"/><Relationship Id="rId126" Type="http://schemas.openxmlformats.org/officeDocument/2006/relationships/hyperlink" Target="https://drive.google.com/drive/folders/1dtLvmNFwzoTb3tDIugJQ78lCuNnqK3Zd" TargetMode="External"/><Relationship Id="rId247" Type="http://schemas.openxmlformats.org/officeDocument/2006/relationships/hyperlink" Target="https://drive.google.com/drive/folders/1Xt4ogRu-YW6C6tiRA8C2ykVQsYBe-5Ja" TargetMode="External"/><Relationship Id="rId368" Type="http://schemas.openxmlformats.org/officeDocument/2006/relationships/hyperlink" Target="https://drive.google.com/drive/folders/1RGaFF-vc1BOPxF8oMSMbfF6o6Tub_aJ9?usp=drive_link" TargetMode="External"/><Relationship Id="rId489" Type="http://schemas.openxmlformats.org/officeDocument/2006/relationships/hyperlink" Target="https://drive.google.com/drive/folders/1vGY4g_j4iNmh3Wp2Xlpn1ThGHKikQTnC" TargetMode="External"/><Relationship Id="rId121" Type="http://schemas.openxmlformats.org/officeDocument/2006/relationships/hyperlink" Target="https://drive.google.com/drive/folders/1HxfYPB4IHwWzKnm6fC5VqSlgoUPtce7p" TargetMode="External"/><Relationship Id="rId242" Type="http://schemas.openxmlformats.org/officeDocument/2006/relationships/hyperlink" Target="https://drive.google.com/drive/folders/1fbSvblkJBZlhaBnhLBGqr8IUIeJmV3tk" TargetMode="External"/><Relationship Id="rId363" Type="http://schemas.openxmlformats.org/officeDocument/2006/relationships/hyperlink" Target="https://drive.google.com/drive/folders/1hThTzswenOr25CqgttL8bAZNpVUrVPAr" TargetMode="External"/><Relationship Id="rId484" Type="http://schemas.openxmlformats.org/officeDocument/2006/relationships/hyperlink" Target="https://drive.google.com/drive/folders/1HAeqKBtqFlzs-JcAaiS1o10B60VgV7gy" TargetMode="External"/><Relationship Id="rId120" Type="http://schemas.openxmlformats.org/officeDocument/2006/relationships/hyperlink" Target="https://drive.google.com/drive/folders/1uGTfynLDa_Mi93SIjPJao1aWseh7TEZn" TargetMode="External"/><Relationship Id="rId241" Type="http://schemas.openxmlformats.org/officeDocument/2006/relationships/hyperlink" Target="https://drive.google.com/drive/folders/11rD-Lkx7YcqtFMSbslZPeZOGa9qom6Ei" TargetMode="External"/><Relationship Id="rId362" Type="http://schemas.openxmlformats.org/officeDocument/2006/relationships/hyperlink" Target="https://drive.google.com/drive/folders/1ma_GaqNsQJdXnmNuPP3pPMEZ_SFIkaTw" TargetMode="External"/><Relationship Id="rId483" Type="http://schemas.openxmlformats.org/officeDocument/2006/relationships/hyperlink" Target="https://drive.google.com/drive/folders/1FgnT8tmEUgniqxW1LnZ2NnbSHEmYEHVX" TargetMode="External"/><Relationship Id="rId240" Type="http://schemas.openxmlformats.org/officeDocument/2006/relationships/hyperlink" Target="https://drive.google.com/drive/folders/19x6Bb7piQNI5ce61AXLXhpO5Qxaa4sHL" TargetMode="External"/><Relationship Id="rId361" Type="http://schemas.openxmlformats.org/officeDocument/2006/relationships/hyperlink" Target="https://drive.google.com/drive/folders/1znV3fTmhJZeqTHgYfQ1AHDyM_Wf_5ofI" TargetMode="External"/><Relationship Id="rId482" Type="http://schemas.openxmlformats.org/officeDocument/2006/relationships/hyperlink" Target="https://drive.google.com/drive/folders/1e63ABWtG7LsZIqgTGbmppfVPPyQERfZY" TargetMode="External"/><Relationship Id="rId360" Type="http://schemas.openxmlformats.org/officeDocument/2006/relationships/hyperlink" Target="https://drive.google.com/drive/folders/142xbY9hrzx5gWdubs9gmtgAhVaNUSWoL" TargetMode="External"/><Relationship Id="rId481" Type="http://schemas.openxmlformats.org/officeDocument/2006/relationships/hyperlink" Target="https://drive.google.com/drive/folders/1hBUTk5V2xP5CUsMuPqZAcJoVIZ8l2LdZ" TargetMode="External"/><Relationship Id="rId125" Type="http://schemas.openxmlformats.org/officeDocument/2006/relationships/hyperlink" Target="https://drive.google.com/drive/folders/1xk6CPdUyZTPhSTeuua6dy9G7MTEKygpg" TargetMode="External"/><Relationship Id="rId246" Type="http://schemas.openxmlformats.org/officeDocument/2006/relationships/hyperlink" Target="https://drive.google.com/drive/folders/1MQDozdUbY-MnraqCj68KnudyBTvSitND" TargetMode="External"/><Relationship Id="rId367" Type="http://schemas.openxmlformats.org/officeDocument/2006/relationships/hyperlink" Target="https://drive.google.com/drive/folders/1HXyPVIcbR5MYLYM5t1eox0fWlENfnaSf" TargetMode="External"/><Relationship Id="rId488" Type="http://schemas.openxmlformats.org/officeDocument/2006/relationships/hyperlink" Target="https://drive.google.com/drive/folders/1FRSAFjD_y7DzyLegYDUuOmetRek-HX4Q" TargetMode="External"/><Relationship Id="rId124" Type="http://schemas.openxmlformats.org/officeDocument/2006/relationships/hyperlink" Target="https://drive.google.com/drive/folders/1StFVLBaxZTC0WASgczaedOXWnsUlzHE9" TargetMode="External"/><Relationship Id="rId245" Type="http://schemas.openxmlformats.org/officeDocument/2006/relationships/hyperlink" Target="https://drive.google.com/drive/folders/1vxNS8jUoN-jQ1-12vY2cvVUdcxNx5nAc" TargetMode="External"/><Relationship Id="rId366" Type="http://schemas.openxmlformats.org/officeDocument/2006/relationships/hyperlink" Target="https://drive.google.com/drive/folders/1aeLjIeweXGc7uTyiWwW9KYuBJMAchgFm" TargetMode="External"/><Relationship Id="rId487" Type="http://schemas.openxmlformats.org/officeDocument/2006/relationships/hyperlink" Target="https://drive.google.com/drive/folders/1ZueP73rRBZn-DEdI9258WXW9cDfyBIr-" TargetMode="External"/><Relationship Id="rId123" Type="http://schemas.openxmlformats.org/officeDocument/2006/relationships/hyperlink" Target="https://drive.google.com/drive/folders/1VyN-qIU81Vi_hOtavqs-rtDsOn46Rk-y" TargetMode="External"/><Relationship Id="rId244" Type="http://schemas.openxmlformats.org/officeDocument/2006/relationships/hyperlink" Target="https://drive.google.com/drive/folders/1MuXUd8zcPaP54yCghsEZeVWOKFbTkqmx" TargetMode="External"/><Relationship Id="rId365" Type="http://schemas.openxmlformats.org/officeDocument/2006/relationships/hyperlink" Target="https://drive.google.com/drive/folders/1fRH2Bpx9kG5-Ghl9nVSmKxNC_ECArO9-" TargetMode="External"/><Relationship Id="rId486" Type="http://schemas.openxmlformats.org/officeDocument/2006/relationships/hyperlink" Target="https://drive.google.com/drive/folders/17dI4WQbfvMr39C-z_oCcNnvZce1gZF-q" TargetMode="External"/><Relationship Id="rId122" Type="http://schemas.openxmlformats.org/officeDocument/2006/relationships/hyperlink" Target="https://drive.google.com/drive/folders/10ozN1Ku_JKcSb3oKdovACf6SeDiUGnky" TargetMode="External"/><Relationship Id="rId243" Type="http://schemas.openxmlformats.org/officeDocument/2006/relationships/hyperlink" Target="https://drive.google.com/drive/folders/1pgz89dl2yICdkQV5ttg0X7PSIHeK55Iz" TargetMode="External"/><Relationship Id="rId364" Type="http://schemas.openxmlformats.org/officeDocument/2006/relationships/hyperlink" Target="https://drive.google.com/drive/folders/1hThTzswenOr25CqgttL8bAZNpVUrVPAr" TargetMode="External"/><Relationship Id="rId485" Type="http://schemas.openxmlformats.org/officeDocument/2006/relationships/hyperlink" Target="https://drive.google.com/drive/folders/1vd1cWQyBJ1iGGbn6RBfIQADI_YFyalCE" TargetMode="External"/><Relationship Id="rId95" Type="http://schemas.openxmlformats.org/officeDocument/2006/relationships/hyperlink" Target="https://drive.google.com/drive/folders/1nVzQImAYAtSgJLXgTSRWBWjmgzQtB-JG" TargetMode="External"/><Relationship Id="rId94" Type="http://schemas.openxmlformats.org/officeDocument/2006/relationships/hyperlink" Target="https://drive.google.com/drive/folders/1VyN-qIU81Vi_hOtavqs-rtDsOn46Rk-y" TargetMode="External"/><Relationship Id="rId97" Type="http://schemas.openxmlformats.org/officeDocument/2006/relationships/hyperlink" Target="https://drive.google.com/drive/folders/1bUkykC1_0v-HuKY5BR2Mj3EbFOFHkz3h" TargetMode="External"/><Relationship Id="rId96" Type="http://schemas.openxmlformats.org/officeDocument/2006/relationships/hyperlink" Target="https://drive.google.com/drive/folders/1ihKyD4COpKWvBUGki4glFGORRWLzkl3o" TargetMode="External"/><Relationship Id="rId99" Type="http://schemas.openxmlformats.org/officeDocument/2006/relationships/hyperlink" Target="https://drive.google.com/drive/folders/1e4NUD84e3F_S-UkPtPeIJgYfM_yBY1g1" TargetMode="External"/><Relationship Id="rId480" Type="http://schemas.openxmlformats.org/officeDocument/2006/relationships/hyperlink" Target="https://drive.google.com/drive/folders/1qKuJpyloIKxAFzDuepYnk28TPrS6Qqy0" TargetMode="External"/><Relationship Id="rId98" Type="http://schemas.openxmlformats.org/officeDocument/2006/relationships/hyperlink" Target="https://drive.google.com/drive/folders/1JzAMQIkr0oL29qVuytDQWiMkKKDw5Nwg" TargetMode="External"/><Relationship Id="rId91" Type="http://schemas.openxmlformats.org/officeDocument/2006/relationships/hyperlink" Target="https://drive.google.com/drive/folders/1JwdOGaEO77YgEeWZWW9O6Yu2xGnWLGYT?usp=drive_link" TargetMode="External"/><Relationship Id="rId90" Type="http://schemas.openxmlformats.org/officeDocument/2006/relationships/hyperlink" Target="https://drive.google.com/drive/folders/1Lcxw5wFj6frs9NEDfwDwVl1lYOH3I_Dm?usp=drive_link" TargetMode="External"/><Relationship Id="rId93" Type="http://schemas.openxmlformats.org/officeDocument/2006/relationships/hyperlink" Target="https://drive.google.com/drive/folders/1-8ZAyduMN4g3xXe6eSJtkBD39YgdlT6K" TargetMode="External"/><Relationship Id="rId92" Type="http://schemas.openxmlformats.org/officeDocument/2006/relationships/hyperlink" Target="https://drive.google.com/drive/folders/1xIJFGycrKDeDw6zwmH1HvQ6Qzluv3hi8" TargetMode="External"/><Relationship Id="rId118" Type="http://schemas.openxmlformats.org/officeDocument/2006/relationships/hyperlink" Target="https://drive.google.com/drive/folders/1_PKUXivsk4fK3_oLKmP8ZevznImK7dAD" TargetMode="External"/><Relationship Id="rId239" Type="http://schemas.openxmlformats.org/officeDocument/2006/relationships/hyperlink" Target="https://drive.google.com/drive/folders/1W9tnzCh4MBTGq4p2BoB9lb79TI1827lq" TargetMode="External"/><Relationship Id="rId117" Type="http://schemas.openxmlformats.org/officeDocument/2006/relationships/hyperlink" Target="https://drive.google.com/drive/folders/1zs8uvpiSv-J1xxN9vyLJwDckIbs2kESc" TargetMode="External"/><Relationship Id="rId238" Type="http://schemas.openxmlformats.org/officeDocument/2006/relationships/hyperlink" Target="https://drive.google.com/drive/folders/1J4rYtm2DWaFT1KCy1ERhCcap-sQushob" TargetMode="External"/><Relationship Id="rId359" Type="http://schemas.openxmlformats.org/officeDocument/2006/relationships/hyperlink" Target="https://drive.google.com/drive/folders/1FvWAxqq-70gvJ8ZzrIcJqSturnpUXHp9" TargetMode="External"/><Relationship Id="rId116" Type="http://schemas.openxmlformats.org/officeDocument/2006/relationships/hyperlink" Target="https://drive.google.com/drive/folders/1A--8n2NWBaQ8mr-iEdxuap4YsRu5JJIL" TargetMode="External"/><Relationship Id="rId237" Type="http://schemas.openxmlformats.org/officeDocument/2006/relationships/hyperlink" Target="https://drive.google.com/drive/folders/1XKEQROcUTljUyTCcuivXekazvjcdVw8A" TargetMode="External"/><Relationship Id="rId358" Type="http://schemas.openxmlformats.org/officeDocument/2006/relationships/hyperlink" Target="https://drive.google.com/drive/folders/1sZWauOr5hrzUdfshUuiS4QcFPvr2MFBt" TargetMode="External"/><Relationship Id="rId479" Type="http://schemas.openxmlformats.org/officeDocument/2006/relationships/hyperlink" Target="https://drive.google.com/drive/folders/15nBGhSJVQDcTv4uQ5Xoe9PgI4xnZupN4" TargetMode="External"/><Relationship Id="rId115" Type="http://schemas.openxmlformats.org/officeDocument/2006/relationships/hyperlink" Target="https://drive.google.com/drive/folders/15WzH-7v5oMbEOHrGYC98-ZI2CeIVJEs6" TargetMode="External"/><Relationship Id="rId236" Type="http://schemas.openxmlformats.org/officeDocument/2006/relationships/hyperlink" Target="https://drive.google.com/drive/folders/1OWWuL0BzeX17x3RpSVL5ZW3gXkjROI6n" TargetMode="External"/><Relationship Id="rId357" Type="http://schemas.openxmlformats.org/officeDocument/2006/relationships/hyperlink" Target="https://drive.google.com/drive/folders/1-94Lnr8eLJzWszx7tr41wNEP9vZ3N_uE" TargetMode="External"/><Relationship Id="rId478" Type="http://schemas.openxmlformats.org/officeDocument/2006/relationships/hyperlink" Target="https://drive.google.com/drive/folders/1rV37E8Chi_T6DgvaJr0cGK1K2ViFTxi_" TargetMode="External"/><Relationship Id="rId599" Type="http://schemas.openxmlformats.org/officeDocument/2006/relationships/table" Target="../tables/table10.xml"/><Relationship Id="rId119" Type="http://schemas.openxmlformats.org/officeDocument/2006/relationships/hyperlink" Target="https://drive.google.com/drive/folders/1rxSPu_nAFPkaFjmpscv9YlB4eVn8ygMU" TargetMode="External"/><Relationship Id="rId110" Type="http://schemas.openxmlformats.org/officeDocument/2006/relationships/hyperlink" Target="https://drive.google.com/drive/folders/1NHVJtxG_rko6bUMvX3ICbODgd5xoKno0" TargetMode="External"/><Relationship Id="rId231" Type="http://schemas.openxmlformats.org/officeDocument/2006/relationships/hyperlink" Target="https://drive.google.com/drive/folders/1A0o-H8tuuUzVpVYGH3Twq0J08HssNHZ7" TargetMode="External"/><Relationship Id="rId352" Type="http://schemas.openxmlformats.org/officeDocument/2006/relationships/hyperlink" Target="https://drive.google.com/drive/folders/1CGGoUYxuTagH0_cPaLhseXsfV47ID1AD" TargetMode="External"/><Relationship Id="rId473" Type="http://schemas.openxmlformats.org/officeDocument/2006/relationships/hyperlink" Target="https://drive.google.com/drive/folders/1VcnmwGjxxZtXOqIuR_59v5YiW06dwiWY" TargetMode="External"/><Relationship Id="rId594" Type="http://schemas.openxmlformats.org/officeDocument/2006/relationships/table" Target="../tables/table5.xml"/><Relationship Id="rId230" Type="http://schemas.openxmlformats.org/officeDocument/2006/relationships/hyperlink" Target="https://drive.google.com/drive/folders/1zXHdFoJfWVmHz_AeCKFOXeIyXdcmDqmd" TargetMode="External"/><Relationship Id="rId351" Type="http://schemas.openxmlformats.org/officeDocument/2006/relationships/hyperlink" Target="https://drive.google.com/drive/folders/1BNR2V4J2dhsVwU7d4eBb4oZGtFsOLlg6" TargetMode="External"/><Relationship Id="rId472" Type="http://schemas.openxmlformats.org/officeDocument/2006/relationships/hyperlink" Target="https://drive.google.com/drive/folders/1feSXLoahafLpwYncS8nm3QWOLRWoYU3y" TargetMode="External"/><Relationship Id="rId593" Type="http://schemas.openxmlformats.org/officeDocument/2006/relationships/table" Target="../tables/table4.xml"/><Relationship Id="rId350" Type="http://schemas.openxmlformats.org/officeDocument/2006/relationships/hyperlink" Target="https://drive.google.com/drive/folders/1161-G2XS1DwPmjjfUFJsbxl3Q5gB_u9T" TargetMode="External"/><Relationship Id="rId471" Type="http://schemas.openxmlformats.org/officeDocument/2006/relationships/hyperlink" Target="https://drive.google.com/drive/folders/1RrvYqQZIgDXttKCNVCnGb6girYBIEXyl" TargetMode="External"/><Relationship Id="rId592" Type="http://schemas.openxmlformats.org/officeDocument/2006/relationships/table" Target="../tables/table3.xml"/><Relationship Id="rId470" Type="http://schemas.openxmlformats.org/officeDocument/2006/relationships/hyperlink" Target="https://drive.google.com/drive/folders/1PJTWXXSsnDFpPD2ntG1tpvvv50Ysqa3x" TargetMode="External"/><Relationship Id="rId591" Type="http://schemas.openxmlformats.org/officeDocument/2006/relationships/table" Target="../tables/table2.xml"/><Relationship Id="rId114" Type="http://schemas.openxmlformats.org/officeDocument/2006/relationships/hyperlink" Target="https://drive.google.com/drive/folders/19ukoqYrnG9Sb9xF6KgVd9rHOCJ9KAl1q" TargetMode="External"/><Relationship Id="rId235" Type="http://schemas.openxmlformats.org/officeDocument/2006/relationships/hyperlink" Target="https://drive.google.com/drive/folders/1Cmstp6sbZvxIgFvSZuiOyqqT90i0BLQa" TargetMode="External"/><Relationship Id="rId356" Type="http://schemas.openxmlformats.org/officeDocument/2006/relationships/hyperlink" Target="https://drive.google.com/drive/folders/1QwkXkXZHs8TAdd-gAyoVsnzBIrdHVbJv" TargetMode="External"/><Relationship Id="rId477" Type="http://schemas.openxmlformats.org/officeDocument/2006/relationships/hyperlink" Target="https://drive.google.com/drive/folders/1dpr8QGIDQ50hJSf2XdgXD4fmekr-JxpX" TargetMode="External"/><Relationship Id="rId598" Type="http://schemas.openxmlformats.org/officeDocument/2006/relationships/table" Target="../tables/table9.xml"/><Relationship Id="rId113" Type="http://schemas.openxmlformats.org/officeDocument/2006/relationships/hyperlink" Target="https://drive.google.com/drive/folders/1H8C7yyIVOn9iEhee2WJy0ySATOYEn5yH" TargetMode="External"/><Relationship Id="rId234" Type="http://schemas.openxmlformats.org/officeDocument/2006/relationships/hyperlink" Target="https://drive.google.com/drive/folders/1sMNLYOZHoeW2t2HZ6_nHDP5LOO0KNVaV" TargetMode="External"/><Relationship Id="rId355" Type="http://schemas.openxmlformats.org/officeDocument/2006/relationships/hyperlink" Target="https://drive.google.com/drive/folders/1-dgoPrwUPlRhTLpG4x4f6sTeyzMtI9Pb?usp=drive_link" TargetMode="External"/><Relationship Id="rId476" Type="http://schemas.openxmlformats.org/officeDocument/2006/relationships/hyperlink" Target="https://drive.google.com/drive/folders/1OmBtEQF2UVfGZJjVMfpicZ9f1L4asbH4" TargetMode="External"/><Relationship Id="rId597" Type="http://schemas.openxmlformats.org/officeDocument/2006/relationships/table" Target="../tables/table8.xml"/><Relationship Id="rId112" Type="http://schemas.openxmlformats.org/officeDocument/2006/relationships/hyperlink" Target="https://drive.google.com/drive/folders/1Ef4NmD8eFM7-J8cgmhSu16qZn2pUPAHs" TargetMode="External"/><Relationship Id="rId233" Type="http://schemas.openxmlformats.org/officeDocument/2006/relationships/hyperlink" Target="https://drive.google.com/drive/folders/1M53p2X2WLsQNyH4VLl7pmPxUYYf7fUsT" TargetMode="External"/><Relationship Id="rId354" Type="http://schemas.openxmlformats.org/officeDocument/2006/relationships/hyperlink" Target="https://drive.google.com/drive/folders/1taCoFyh7P31vCbTUIYZFwP_mcj_o9I9f" TargetMode="External"/><Relationship Id="rId475" Type="http://schemas.openxmlformats.org/officeDocument/2006/relationships/hyperlink" Target="https://drive.google.com/drive/folders/1Toeprh4-COzAD6ud9Ls9tIyJWEmxaMlw" TargetMode="External"/><Relationship Id="rId596" Type="http://schemas.openxmlformats.org/officeDocument/2006/relationships/table" Target="../tables/table7.xml"/><Relationship Id="rId111" Type="http://schemas.openxmlformats.org/officeDocument/2006/relationships/hyperlink" Target="https://drive.google.com/drive/folders/1UCb7IjtIhnCETEi7cqay9p76nJCkWbMi" TargetMode="External"/><Relationship Id="rId232" Type="http://schemas.openxmlformats.org/officeDocument/2006/relationships/hyperlink" Target="https://drive.google.com/drive/folders/1YYHhBLTWtzNXSQiOUJTs1fxmJxJhnc-h" TargetMode="External"/><Relationship Id="rId353" Type="http://schemas.openxmlformats.org/officeDocument/2006/relationships/hyperlink" Target="https://drive.google.com/drive/folders/1lu5_JpvZxlRWf5QPTYbOvJTAsOEm9Jeo" TargetMode="External"/><Relationship Id="rId474" Type="http://schemas.openxmlformats.org/officeDocument/2006/relationships/hyperlink" Target="https://drive.google.com/drive/folders/1S3PKEy-oYnq99D5DcQ28PeFtv7ANzo8D" TargetMode="External"/><Relationship Id="rId595" Type="http://schemas.openxmlformats.org/officeDocument/2006/relationships/table" Target="../tables/table6.xml"/><Relationship Id="rId305" Type="http://schemas.openxmlformats.org/officeDocument/2006/relationships/hyperlink" Target="https://drive.google.com/drive/folders/1U7D1d4u_qMiUK9zUK92udvrYNZ-R1YOc" TargetMode="External"/><Relationship Id="rId426" Type="http://schemas.openxmlformats.org/officeDocument/2006/relationships/hyperlink" Target="https://drive.google.com/drive/folders/1Tzb4CknTOvqdo-bEL5AqQBO6HNYnjR6I" TargetMode="External"/><Relationship Id="rId547" Type="http://schemas.openxmlformats.org/officeDocument/2006/relationships/hyperlink" Target="https://drive.google.com/drive/folders/1Tkh7gSGjJvgqCTxktAoQlpDIqLzMqtXV" TargetMode="External"/><Relationship Id="rId304" Type="http://schemas.openxmlformats.org/officeDocument/2006/relationships/hyperlink" Target="https://drive.google.com/drive/folders/16BfbeR5gqbdtspbJIbGoZEyseGikOMJT" TargetMode="External"/><Relationship Id="rId425" Type="http://schemas.openxmlformats.org/officeDocument/2006/relationships/hyperlink" Target="https://drive.google.com/drive/folders/1ld-3ivj-okelZcOtnEdwhokcRbueyLXm" TargetMode="External"/><Relationship Id="rId546" Type="http://schemas.openxmlformats.org/officeDocument/2006/relationships/hyperlink" Target="https://drive.google.com/drive/folders/1JfuFqztTNVktts0aOm2cTtjbUd3f-1s5" TargetMode="External"/><Relationship Id="rId303" Type="http://schemas.openxmlformats.org/officeDocument/2006/relationships/hyperlink" Target="https://drive.google.com/drive/folders/1AIh-qwMZelHm-oJZCxveT-IghFYc5nPr" TargetMode="External"/><Relationship Id="rId424" Type="http://schemas.openxmlformats.org/officeDocument/2006/relationships/hyperlink" Target="https://drive.google.com/drive/folders/1mf_jIl8FOameDDAp0tl9JLrpio7PLPen" TargetMode="External"/><Relationship Id="rId545" Type="http://schemas.openxmlformats.org/officeDocument/2006/relationships/hyperlink" Target="https://drive.google.com/drive/folders/1haf6RBwjaN5ZdKSGoxuPYdBkYBW_poMO" TargetMode="External"/><Relationship Id="rId302" Type="http://schemas.openxmlformats.org/officeDocument/2006/relationships/hyperlink" Target="https://drive.google.com/drive/folders/1IYpSPuzRvaZBkT02oobnej6oD2oHaFJK" TargetMode="External"/><Relationship Id="rId423" Type="http://schemas.openxmlformats.org/officeDocument/2006/relationships/hyperlink" Target="https://drive.google.com/drive/folders/1gBoJX49UwPhyTQLI4-0peUWH6U0aREib" TargetMode="External"/><Relationship Id="rId544" Type="http://schemas.openxmlformats.org/officeDocument/2006/relationships/hyperlink" Target="https://drive.google.com/drive/folders/1iiTqmoABz8Ynqri-qYLhJgzkiprRTPke" TargetMode="External"/><Relationship Id="rId309" Type="http://schemas.openxmlformats.org/officeDocument/2006/relationships/hyperlink" Target="https://drive.google.com/drive/folders/1llIpqwiuMXjKBlvGCO7xHrRH-3cwolj3" TargetMode="External"/><Relationship Id="rId308" Type="http://schemas.openxmlformats.org/officeDocument/2006/relationships/hyperlink" Target="https://drive.google.com/drive/folders/1_qY8WPERaaMsPU7s8NwZjGWXuaeOhdkJ" TargetMode="External"/><Relationship Id="rId429" Type="http://schemas.openxmlformats.org/officeDocument/2006/relationships/hyperlink" Target="https://drive.google.com/drive/folders/1xMdQ2-1XNgkCbxQIj7lOQyyE-kZRrliM" TargetMode="External"/><Relationship Id="rId307" Type="http://schemas.openxmlformats.org/officeDocument/2006/relationships/hyperlink" Target="https://drive.google.com/drive/folders/1pTw-WUUQHnC626YrSvkqjromMd3hfsOQ" TargetMode="External"/><Relationship Id="rId428" Type="http://schemas.openxmlformats.org/officeDocument/2006/relationships/hyperlink" Target="https://drive.google.com/drive/folders/1Zery46KsNUCsrpjMudUUI9PUcxce0-V5" TargetMode="External"/><Relationship Id="rId549" Type="http://schemas.openxmlformats.org/officeDocument/2006/relationships/hyperlink" Target="https://drive.google.com/drive/folders/15qlZ-dhSpgG36ddm25Bq68zNB2Oxnpsk" TargetMode="External"/><Relationship Id="rId306" Type="http://schemas.openxmlformats.org/officeDocument/2006/relationships/hyperlink" Target="https://drive.google.com/drive/folders/1Z_hIv0mj8r7kdFEFwtqhW6MEkHRXu6Ju" TargetMode="External"/><Relationship Id="rId427" Type="http://schemas.openxmlformats.org/officeDocument/2006/relationships/hyperlink" Target="https://drive.google.com/drive/folders/1djOUE8wx5ijz2jFrDslqb3zDiZqFbJme" TargetMode="External"/><Relationship Id="rId548" Type="http://schemas.openxmlformats.org/officeDocument/2006/relationships/hyperlink" Target="https://drive.google.com/drive/folders/1xE2R_UzCT_TlwCzt3hJr1GMqmYZNBQMi" TargetMode="External"/><Relationship Id="rId301" Type="http://schemas.openxmlformats.org/officeDocument/2006/relationships/hyperlink" Target="https://drive.google.com/drive/folders/15uFijzYVNO_taneYlCWu39eKMz83sbOq" TargetMode="External"/><Relationship Id="rId422" Type="http://schemas.openxmlformats.org/officeDocument/2006/relationships/hyperlink" Target="https://drive.google.com/drive/folders/1s0xcPc2t5XvqlEImjMYvRU4qa7W8aMF-" TargetMode="External"/><Relationship Id="rId543" Type="http://schemas.openxmlformats.org/officeDocument/2006/relationships/hyperlink" Target="https://drive.google.com/drive/folders/1kEmUcyrbyEuZIVJyqAUVACbvyaSoRDxK" TargetMode="External"/><Relationship Id="rId300" Type="http://schemas.openxmlformats.org/officeDocument/2006/relationships/hyperlink" Target="https://drive.google.com/drive/folders/1ysXoODHV3liYfpAojztGByHryGvN98Rs" TargetMode="External"/><Relationship Id="rId421" Type="http://schemas.openxmlformats.org/officeDocument/2006/relationships/hyperlink" Target="https://drive.google.com/drive/folders/1DCM0-7zkYnOXNmjRAR2EYGB26c1HEqiL" TargetMode="External"/><Relationship Id="rId542" Type="http://schemas.openxmlformats.org/officeDocument/2006/relationships/hyperlink" Target="https://drive.google.com/drive/folders/1IGE8bmghiOO6e-EoGZoz7OTZ8bg415n_" TargetMode="External"/><Relationship Id="rId420" Type="http://schemas.openxmlformats.org/officeDocument/2006/relationships/hyperlink" Target="https://drive.google.com/drive/folders/1vLPUKpgau4qH_B_CxD1Jt9VMuJe2qS15" TargetMode="External"/><Relationship Id="rId541" Type="http://schemas.openxmlformats.org/officeDocument/2006/relationships/hyperlink" Target="https://drive.google.com/drive/folders/1ty860Y1tK17Yk5gZVwKf1y3qWY8oeaOh" TargetMode="External"/><Relationship Id="rId540" Type="http://schemas.openxmlformats.org/officeDocument/2006/relationships/hyperlink" Target="https://drive.google.com/drive/folders/1D4piXVEuvKkR0bcdK7FALcdl2nn7ZScE" TargetMode="External"/><Relationship Id="rId415" Type="http://schemas.openxmlformats.org/officeDocument/2006/relationships/hyperlink" Target="https://drive.google.com/drive/folders/18JPBaeofUxf-mRhJNSYqL8FHtKMZCgTy" TargetMode="External"/><Relationship Id="rId536" Type="http://schemas.openxmlformats.org/officeDocument/2006/relationships/hyperlink" Target="https://drive.google.com/drive/folders/1TZR7z4FkivNUITG8HbNFppBt7TDVeDPm" TargetMode="External"/><Relationship Id="rId414" Type="http://schemas.openxmlformats.org/officeDocument/2006/relationships/hyperlink" Target="https://drive.google.com/drive/folders/1Dk2y_Ou3a3eUfxLCdJW17p2vQwNFGauL" TargetMode="External"/><Relationship Id="rId535" Type="http://schemas.openxmlformats.org/officeDocument/2006/relationships/hyperlink" Target="https://drive.google.com/drive/folders/1j_zEqMl2Ik9u1WyB3Mnueinyt16bgn7f" TargetMode="External"/><Relationship Id="rId413" Type="http://schemas.openxmlformats.org/officeDocument/2006/relationships/hyperlink" Target="https://drive.google.com/drive/folders/1YyWRR4GW3mhV8sMxSzoHCg_RYchY1Gmu" TargetMode="External"/><Relationship Id="rId534" Type="http://schemas.openxmlformats.org/officeDocument/2006/relationships/hyperlink" Target="https://drive.google.com/drive/folders/19ry1y-vTAjlM1PK1qUM9BwK6xXNzqvJ8" TargetMode="External"/><Relationship Id="rId412" Type="http://schemas.openxmlformats.org/officeDocument/2006/relationships/hyperlink" Target="https://drive.google.com/drive/folders/1wvn6Y99rg1sLdXSRvzQXKyRoRxJ2nt39" TargetMode="External"/><Relationship Id="rId533" Type="http://schemas.openxmlformats.org/officeDocument/2006/relationships/hyperlink" Target="https://drive.google.com/drive/folders/1Qf0a3s-62d688lieoxQ3lVwpt78Eh1fF" TargetMode="External"/><Relationship Id="rId419" Type="http://schemas.openxmlformats.org/officeDocument/2006/relationships/hyperlink" Target="https://drive.google.com/drive/folders/1EvD6z7xlCMklqgphZKTk9pABSOk2_z_n" TargetMode="External"/><Relationship Id="rId418" Type="http://schemas.openxmlformats.org/officeDocument/2006/relationships/hyperlink" Target="https://drive.google.com/drive/folders/1qoGHwMG8ulQltqqI9B1jujZO0v6lHWnz" TargetMode="External"/><Relationship Id="rId539" Type="http://schemas.openxmlformats.org/officeDocument/2006/relationships/hyperlink" Target="https://drive.google.com/drive/folders/1uLt3i8beDFOkRmzylAb1xPnPxkGo0J3d" TargetMode="External"/><Relationship Id="rId417" Type="http://schemas.openxmlformats.org/officeDocument/2006/relationships/hyperlink" Target="https://drive.google.com/drive/folders/1CO8dgJqdRnA2gB61w_8RdEFQc-5PtvOW" TargetMode="External"/><Relationship Id="rId538" Type="http://schemas.openxmlformats.org/officeDocument/2006/relationships/hyperlink" Target="https://drive.google.com/drive/folders/1IfVUbBYrt9gB0h8kOcyLG6yds4W1CvFM" TargetMode="External"/><Relationship Id="rId416" Type="http://schemas.openxmlformats.org/officeDocument/2006/relationships/hyperlink" Target="https://drive.google.com/drive/folders/17fSF7yJ1QE1sEqd2eiCLlDp0Ynbt7KBJ" TargetMode="External"/><Relationship Id="rId537" Type="http://schemas.openxmlformats.org/officeDocument/2006/relationships/hyperlink" Target="https://drive.google.com/drive/folders/1TwTHmay8uEIhW96Wgk3bL-rA3e_2ceN0" TargetMode="External"/><Relationship Id="rId411" Type="http://schemas.openxmlformats.org/officeDocument/2006/relationships/hyperlink" Target="https://drive.google.com/drive/folders/1bv09ZEvPqm3F4LAbLSt3SRynDufe5ynY" TargetMode="External"/><Relationship Id="rId532" Type="http://schemas.openxmlformats.org/officeDocument/2006/relationships/hyperlink" Target="https://drive.google.com/drive/folders/1PoZuR29rV9yA2oGLJNL9BOTS9yK1cS79" TargetMode="External"/><Relationship Id="rId410" Type="http://schemas.openxmlformats.org/officeDocument/2006/relationships/hyperlink" Target="https://drive.google.com/drive/folders/1L2tpvCH_bYuyzL_pb5SZjY5EQc2gH-OK" TargetMode="External"/><Relationship Id="rId531" Type="http://schemas.openxmlformats.org/officeDocument/2006/relationships/hyperlink" Target="https://drive.google.com/drive/folders/1aBySDrumN7dL_07PJM19-dwbbJ8M6cxj" TargetMode="External"/><Relationship Id="rId530" Type="http://schemas.openxmlformats.org/officeDocument/2006/relationships/hyperlink" Target="https://drive.google.com/drive/folders/15JgYGzZWl-XL5QJeld4W2QYpDcrnLazN" TargetMode="External"/><Relationship Id="rId206" Type="http://schemas.openxmlformats.org/officeDocument/2006/relationships/hyperlink" Target="https://drive.google.com/drive/folders/1It4cDotzPrXs2tc8DgBDROPnqFmb0AL0" TargetMode="External"/><Relationship Id="rId327" Type="http://schemas.openxmlformats.org/officeDocument/2006/relationships/hyperlink" Target="https://drive.google.com/drive/folders/1wk59RU1HOJTXHaD5ERxEskr8jWY4wJYq" TargetMode="External"/><Relationship Id="rId448" Type="http://schemas.openxmlformats.org/officeDocument/2006/relationships/hyperlink" Target="https://drive.google.com/drive/folders/1rTxU4nmcfl7t3eJWV2KhOOKU7MbFVU4L" TargetMode="External"/><Relationship Id="rId569" Type="http://schemas.openxmlformats.org/officeDocument/2006/relationships/hyperlink" Target="https://drive.google.com/drive/folders/1_I8N2MAwqTL9BNAYVsB43ul-s3-uG6G4" TargetMode="External"/><Relationship Id="rId205" Type="http://schemas.openxmlformats.org/officeDocument/2006/relationships/hyperlink" Target="https://drive.google.com/drive/folders/1FRIw3eur7IRdB62c2BFcYQlFEYpxEpbr" TargetMode="External"/><Relationship Id="rId326" Type="http://schemas.openxmlformats.org/officeDocument/2006/relationships/hyperlink" Target="https://drive.google.com/drive/folders/1fJX30dtOEjJmuboOZb0Wx-XCLOW-ukc3" TargetMode="External"/><Relationship Id="rId447" Type="http://schemas.openxmlformats.org/officeDocument/2006/relationships/hyperlink" Target="https://drive.google.com/drive/folders/1OlUJveXDlDxTBqNG1JgKo4CNtfb89GvL" TargetMode="External"/><Relationship Id="rId568" Type="http://schemas.openxmlformats.org/officeDocument/2006/relationships/hyperlink" Target="https://drive.google.com/drive/folders/16a8Gl4a_9pBcVUOka4ZQnXktEhw6A2Lt" TargetMode="External"/><Relationship Id="rId204" Type="http://schemas.openxmlformats.org/officeDocument/2006/relationships/hyperlink" Target="https://drive.google.com/drive/folders/1v9DbgufKzOaGt3NsXl1BQ89hZs3BhZKI" TargetMode="External"/><Relationship Id="rId325" Type="http://schemas.openxmlformats.org/officeDocument/2006/relationships/hyperlink" Target="https://drive.google.com/drive/folders/1iKUzrZihuccgC1RRGbDW92_zCM74GD91" TargetMode="External"/><Relationship Id="rId446" Type="http://schemas.openxmlformats.org/officeDocument/2006/relationships/hyperlink" Target="https://drive.google.com/drive/folders/14O9H77afjCVcex9fS-0fYkavwuX1K3Jg" TargetMode="External"/><Relationship Id="rId567" Type="http://schemas.openxmlformats.org/officeDocument/2006/relationships/hyperlink" Target="https://drive.google.com/drive/folders/1a8FM0bVkpdGxHmMCTv_3Hfxg9iTH5kcK" TargetMode="External"/><Relationship Id="rId203" Type="http://schemas.openxmlformats.org/officeDocument/2006/relationships/hyperlink" Target="https://drive.google.com/drive/folders/1MGDHA-YsSwXwWdVPf7QhVhxETLdSv_uF" TargetMode="External"/><Relationship Id="rId324" Type="http://schemas.openxmlformats.org/officeDocument/2006/relationships/hyperlink" Target="https://drive.google.com/drive/folders/1Y-RqlO34lGVFKHvVHms611ydFSBvj-GE" TargetMode="External"/><Relationship Id="rId445" Type="http://schemas.openxmlformats.org/officeDocument/2006/relationships/hyperlink" Target="https://drive.google.com/drive/folders/1u5vyEYRB-xzE7tWqHXnBSZQY4j_fsCeM" TargetMode="External"/><Relationship Id="rId566" Type="http://schemas.openxmlformats.org/officeDocument/2006/relationships/hyperlink" Target="https://drive.google.com/drive/folders/18p-eIRTdc5pNDk0WY4P-iTba7i3ulifo" TargetMode="External"/><Relationship Id="rId209" Type="http://schemas.openxmlformats.org/officeDocument/2006/relationships/hyperlink" Target="https://drive.google.com/drive/folders/1tXZH5PjUtc7RF3lToHjrus504drFlehn" TargetMode="External"/><Relationship Id="rId208" Type="http://schemas.openxmlformats.org/officeDocument/2006/relationships/hyperlink" Target="https://drive.google.com/drive/folders/1oIgGDePYe20iAm2IAtPze7qjtlIvSjFZ" TargetMode="External"/><Relationship Id="rId329" Type="http://schemas.openxmlformats.org/officeDocument/2006/relationships/hyperlink" Target="https://drive.google.com/drive/folders/1JsXT1a-QNMDjeTJ8aLvQWMCFL3z5G9NR" TargetMode="External"/><Relationship Id="rId207" Type="http://schemas.openxmlformats.org/officeDocument/2006/relationships/hyperlink" Target="https://drive.google.com/drive/folders/1Q0IECM7qpN4aZnjQm9909Duc-3wcZf7h" TargetMode="External"/><Relationship Id="rId328" Type="http://schemas.openxmlformats.org/officeDocument/2006/relationships/hyperlink" Target="https://drive.google.com/drive/folders/1lohEM7rpzJ1AvTqVO3jAwbOJ9sGQxMf9" TargetMode="External"/><Relationship Id="rId449" Type="http://schemas.openxmlformats.org/officeDocument/2006/relationships/hyperlink" Target="https://drive.google.com/drive/folders/10hMT66glDgtg9d5pUXmunDwaosbq5xHg" TargetMode="External"/><Relationship Id="rId440" Type="http://schemas.openxmlformats.org/officeDocument/2006/relationships/hyperlink" Target="https://drive.google.com/drive/folders/1Fu52ivFetJaoSmleOJUrDhLv7j_IEPXT" TargetMode="External"/><Relationship Id="rId561" Type="http://schemas.openxmlformats.org/officeDocument/2006/relationships/hyperlink" Target="https://drive.google.com/drive/folders/1zBURn1aVmgmbvCMkoVHZRo8K5sxm4SrE" TargetMode="External"/><Relationship Id="rId560" Type="http://schemas.openxmlformats.org/officeDocument/2006/relationships/hyperlink" Target="https://drive.google.com/drive/folders/1-1DXzIwm70emV2jY1PwJVltJ4fVVMRDS" TargetMode="External"/><Relationship Id="rId202" Type="http://schemas.openxmlformats.org/officeDocument/2006/relationships/hyperlink" Target="https://drive.google.com/drive/folders/1Gw4HJaCiB5seAH3ofNXUUxtHJxfTab-S" TargetMode="External"/><Relationship Id="rId323" Type="http://schemas.openxmlformats.org/officeDocument/2006/relationships/hyperlink" Target="https://drive.google.com/drive/folders/1ka0u6F78GXquoMFteYj12EkJTysEGtjW" TargetMode="External"/><Relationship Id="rId444" Type="http://schemas.openxmlformats.org/officeDocument/2006/relationships/hyperlink" Target="https://drive.google.com/drive/folders/1-W9lgLzz7Ivsto2vR_mtin7gMB32rbva" TargetMode="External"/><Relationship Id="rId565" Type="http://schemas.openxmlformats.org/officeDocument/2006/relationships/hyperlink" Target="https://drive.google.com/drive/folders/1KYineMMCuBkyygiP_SWQ6RI-hA6d2oF2" TargetMode="External"/><Relationship Id="rId201" Type="http://schemas.openxmlformats.org/officeDocument/2006/relationships/hyperlink" Target="https://drive.google.com/drive/folders/1cNa7hGw84bW6DUW7xPB3-rqAGtAWDCd3" TargetMode="External"/><Relationship Id="rId322" Type="http://schemas.openxmlformats.org/officeDocument/2006/relationships/hyperlink" Target="https://drive.google.com/drive/folders/1ALmMbJEtYMCxyk5CyRcp35pwnaXwy8BF" TargetMode="External"/><Relationship Id="rId443" Type="http://schemas.openxmlformats.org/officeDocument/2006/relationships/hyperlink" Target="https://drive.google.com/drive/folders/1Irss8bPX9Vp_WuB6rXufeTQcutZFXBEX" TargetMode="External"/><Relationship Id="rId564" Type="http://schemas.openxmlformats.org/officeDocument/2006/relationships/hyperlink" Target="https://drive.google.com/drive/folders/1u0v3t5CAdx5cX0oUzeBBWp3XxdZGxa2R" TargetMode="External"/><Relationship Id="rId200" Type="http://schemas.openxmlformats.org/officeDocument/2006/relationships/hyperlink" Target="https://drive.google.com/drive/folders/1WxjV1k4utqZdaIaVTsi0jL_YGxkWlnrR" TargetMode="External"/><Relationship Id="rId321" Type="http://schemas.openxmlformats.org/officeDocument/2006/relationships/hyperlink" Target="https://drive.google.com/drive/folders/1SJdDpdgAoLYGyznEyW12MzTThfM9j7a2" TargetMode="External"/><Relationship Id="rId442" Type="http://schemas.openxmlformats.org/officeDocument/2006/relationships/hyperlink" Target="https://drive.google.com/drive/folders/1ghF_WCIYpwQ6GJA-nAFBHACm0ib050i5" TargetMode="External"/><Relationship Id="rId563" Type="http://schemas.openxmlformats.org/officeDocument/2006/relationships/hyperlink" Target="https://drive.google.com/drive/folders/1EQ6E2cXDvjT15y5hpaSTRDn0Z_X_F5UP" TargetMode="External"/><Relationship Id="rId320" Type="http://schemas.openxmlformats.org/officeDocument/2006/relationships/hyperlink" Target="https://drive.google.com/drive/folders/1MBuPHzgvNgqlJPQtl4DZIJ4uE64kM_e-" TargetMode="External"/><Relationship Id="rId441" Type="http://schemas.openxmlformats.org/officeDocument/2006/relationships/hyperlink" Target="https://drive.google.com/drive/folders/16otiPVk0OrlvJ-cV5i6sZQIBo3v1wmo4" TargetMode="External"/><Relationship Id="rId562" Type="http://schemas.openxmlformats.org/officeDocument/2006/relationships/hyperlink" Target="https://drive.google.com/drive/folders/1Eu6YQnSO0TZBpRW47sT-pU6nh0lWZnQQ" TargetMode="External"/><Relationship Id="rId316" Type="http://schemas.openxmlformats.org/officeDocument/2006/relationships/hyperlink" Target="https://drive.google.com/drive/folders/175sHOd_BhRblOIQh-AL4uBMEwEUD1cQE" TargetMode="External"/><Relationship Id="rId437" Type="http://schemas.openxmlformats.org/officeDocument/2006/relationships/hyperlink" Target="https://drive.google.com/drive/folders/1sOej3N2yfOJBNoe7oRyndkQhSv3NGh4e" TargetMode="External"/><Relationship Id="rId558" Type="http://schemas.openxmlformats.org/officeDocument/2006/relationships/hyperlink" Target="https://drive.google.com/drive/folders/1M3XOjK5x4vy4G72bk9q7Wo2s3laK_F8c" TargetMode="External"/><Relationship Id="rId315" Type="http://schemas.openxmlformats.org/officeDocument/2006/relationships/hyperlink" Target="https://drive.google.com/drive/folders/1DQHnehqFElKHVqNk_ailxivnYbrlCz6_" TargetMode="External"/><Relationship Id="rId436" Type="http://schemas.openxmlformats.org/officeDocument/2006/relationships/hyperlink" Target="https://drive.google.com/drive/folders/1b0TzqdjXm1LJs17pO-RfQJ4Q3q_f0zxb" TargetMode="External"/><Relationship Id="rId557" Type="http://schemas.openxmlformats.org/officeDocument/2006/relationships/hyperlink" Target="https://drive.google.com/drive/folders/1Bjc2I-Pjp8QaoiGvvcDQ9Z5-EE74k0g-" TargetMode="External"/><Relationship Id="rId314" Type="http://schemas.openxmlformats.org/officeDocument/2006/relationships/hyperlink" Target="https://drive.google.com/drive/folders/1LJ8ay9ugJUuUovWtg4tFfMdpLL6DhyDm?usp=drive_link" TargetMode="External"/><Relationship Id="rId435" Type="http://schemas.openxmlformats.org/officeDocument/2006/relationships/hyperlink" Target="https://drive.google.com/drive/folders/1unvRBmQU7XKefZ6-jG1HcXA7kfSnsYnv" TargetMode="External"/><Relationship Id="rId556" Type="http://schemas.openxmlformats.org/officeDocument/2006/relationships/hyperlink" Target="https://drive.google.com/drive/folders/1ORozDotHTE-b5yTHaqaanhWS-huchtjY" TargetMode="External"/><Relationship Id="rId313" Type="http://schemas.openxmlformats.org/officeDocument/2006/relationships/hyperlink" Target="https://drive.google.com/drive/folders/1wojYS-BxJSe3sX1agdo7FPWgNgvpyHsJ?usp=drive_link" TargetMode="External"/><Relationship Id="rId434" Type="http://schemas.openxmlformats.org/officeDocument/2006/relationships/hyperlink" Target="https://drive.google.com/drive/folders/1rHt3G-ak_4mQbZqi0YdOl4gDxI6CMaJT" TargetMode="External"/><Relationship Id="rId555" Type="http://schemas.openxmlformats.org/officeDocument/2006/relationships/hyperlink" Target="https://drive.google.com/drive/folders/1PoxuI8KIzXSWAauA2guwCbh_GBJYQTi9" TargetMode="External"/><Relationship Id="rId319" Type="http://schemas.openxmlformats.org/officeDocument/2006/relationships/hyperlink" Target="https://drive.google.com/drive/folders/12x3Jdu7lMQwzDI_Qeod1V614zHbuGXUu" TargetMode="External"/><Relationship Id="rId318" Type="http://schemas.openxmlformats.org/officeDocument/2006/relationships/hyperlink" Target="https://drive.google.com/drive/folders/1XFX3VXU10YQiciY6IOGfJTM7ng8aCkxU" TargetMode="External"/><Relationship Id="rId439" Type="http://schemas.openxmlformats.org/officeDocument/2006/relationships/hyperlink" Target="https://drive.google.com/drive/folders/1qj5CHFZpe_BdIke4Eyz5MjK3IcOoysZa" TargetMode="External"/><Relationship Id="rId317" Type="http://schemas.openxmlformats.org/officeDocument/2006/relationships/hyperlink" Target="https://drive.google.com/drive/folders/1KZTiXFNHEza-3vACywLuXWFOdUaYrmEK" TargetMode="External"/><Relationship Id="rId438" Type="http://schemas.openxmlformats.org/officeDocument/2006/relationships/hyperlink" Target="https://drive.google.com/drive/folders/13T0fXj4-C6hvh1A110hEqFkY7y6srVgU" TargetMode="External"/><Relationship Id="rId559" Type="http://schemas.openxmlformats.org/officeDocument/2006/relationships/hyperlink" Target="https://drive.google.com/drive/folders/1UgHqS3ocBbFY1XK5hfCzRb17ewLtWjQz" TargetMode="External"/><Relationship Id="rId550" Type="http://schemas.openxmlformats.org/officeDocument/2006/relationships/hyperlink" Target="https://drive.google.com/drive/folders/1RmCqFh_a7ZEyTXEVRG4fxHnnFUQ6jHzs" TargetMode="External"/><Relationship Id="rId312" Type="http://schemas.openxmlformats.org/officeDocument/2006/relationships/hyperlink" Target="https://drive.google.com/drive/folders/18i26bytpmOll_Qbr8c9oA_beOmL9e-QC" TargetMode="External"/><Relationship Id="rId433" Type="http://schemas.openxmlformats.org/officeDocument/2006/relationships/hyperlink" Target="https://drive.google.com/drive/folders/1Jjt638GbobrnBqatnfpZObvXa-aTy3tz" TargetMode="External"/><Relationship Id="rId554" Type="http://schemas.openxmlformats.org/officeDocument/2006/relationships/hyperlink" Target="https://drive.google.com/drive/folders/1U1leeGbZCcb7VclXEfQ6qqDYmgXOeCeP" TargetMode="External"/><Relationship Id="rId311" Type="http://schemas.openxmlformats.org/officeDocument/2006/relationships/hyperlink" Target="https://drive.google.com/drive/folders/1pjaj2DX09fn-Dt4UDWI8eqdcgtbNUcRs" TargetMode="External"/><Relationship Id="rId432" Type="http://schemas.openxmlformats.org/officeDocument/2006/relationships/hyperlink" Target="https://drive.google.com/drive/folders/1Ui-DBbkNL1ELIatWtPsJZHwVqx1vz4Gp" TargetMode="External"/><Relationship Id="rId553" Type="http://schemas.openxmlformats.org/officeDocument/2006/relationships/hyperlink" Target="https://drive.google.com/drive/folders/1yQBGMWpVYTP3vLPLPBH_HJorLWYOWzch" TargetMode="External"/><Relationship Id="rId310" Type="http://schemas.openxmlformats.org/officeDocument/2006/relationships/hyperlink" Target="https://drive.google.com/drive/folders/1kdhnyCpDtIq3GJHJqN7M5ph--kjwSe8H" TargetMode="External"/><Relationship Id="rId431" Type="http://schemas.openxmlformats.org/officeDocument/2006/relationships/hyperlink" Target="https://drive.google.com/drive/folders/1Ho7xR9q-s_JqpE9Y8PEgse30NeWWIAyF" TargetMode="External"/><Relationship Id="rId552" Type="http://schemas.openxmlformats.org/officeDocument/2006/relationships/hyperlink" Target="https://drive.google.com/drive/folders/1D4F87I5iSanEsHiJySCkDzS3XgxTTIQ0" TargetMode="External"/><Relationship Id="rId430" Type="http://schemas.openxmlformats.org/officeDocument/2006/relationships/hyperlink" Target="https://drive.google.com/drive/folders/1Na7jAcZzRgjlCTfx9IKPgcJNBLfE6jsh" TargetMode="External"/><Relationship Id="rId551" Type="http://schemas.openxmlformats.org/officeDocument/2006/relationships/hyperlink" Target="https://drive.google.com/drive/folders/13oeIkoIvluNIr9XjDxXCMUs951VmbMSL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drawing" Target="../drawings/drawing2.xml"/><Relationship Id="rId187" Type="http://schemas.openxmlformats.org/officeDocument/2006/relationships/hyperlink" Target="https://drive.google.com/drive/folders/1j2XI8J9YqjRfgrV6iJm5rAgPu4RmkyEN" TargetMode="External"/><Relationship Id="rId186" Type="http://schemas.openxmlformats.org/officeDocument/2006/relationships/hyperlink" Target="https://drive.google.com/drive/folders/1OYYwUExGmQFLwf8EFNpEcKkdHskepQ2l" TargetMode="External"/><Relationship Id="rId185" Type="http://schemas.openxmlformats.org/officeDocument/2006/relationships/hyperlink" Target="https://drive.google.com/drive/folders/1nmfEX7qFYC8RRysmIO057Qe_n8Ix7GgM" TargetMode="External"/><Relationship Id="rId184" Type="http://schemas.openxmlformats.org/officeDocument/2006/relationships/hyperlink" Target="https://drive.google.com/drive/folders/1LMJ-0XCqL58LNMj-3xDd6NgTdPa0ZP-j" TargetMode="External"/><Relationship Id="rId189" Type="http://schemas.openxmlformats.org/officeDocument/2006/relationships/hyperlink" Target="https://drive.google.com/drive/folders/1-A6GFjgLT0tKyRdDgiOoV3Qep_Avepaw" TargetMode="External"/><Relationship Id="rId188" Type="http://schemas.openxmlformats.org/officeDocument/2006/relationships/hyperlink" Target="https://drive.google.com/drive/folders/1iT7wyIODrvvA90EJs75gfXPbzvTRQRnI" TargetMode="External"/><Relationship Id="rId183" Type="http://schemas.openxmlformats.org/officeDocument/2006/relationships/hyperlink" Target="https://drive.google.com/drive/folders/1ule-fSQMj5YebXC7E5mY8rDrgRTqrOD1" TargetMode="External"/><Relationship Id="rId182" Type="http://schemas.openxmlformats.org/officeDocument/2006/relationships/hyperlink" Target="https://drive.google.com/drive/folders/1B6Q9okQjRHUMkZ_f_5kdDSrT4K8EYun_" TargetMode="External"/><Relationship Id="rId181" Type="http://schemas.openxmlformats.org/officeDocument/2006/relationships/hyperlink" Target="https://drive.google.com/drive/folders/1Ik2Jyoyum6b1XB5tNk7HJvlXksOIKwav" TargetMode="External"/><Relationship Id="rId180" Type="http://schemas.openxmlformats.org/officeDocument/2006/relationships/hyperlink" Target="https://drive.google.com/drive/folders/13VX9Grtrqf_PJ0J6J1fcgYP2IwbWEDpr" TargetMode="External"/><Relationship Id="rId176" Type="http://schemas.openxmlformats.org/officeDocument/2006/relationships/hyperlink" Target="https://drive.google.com/drive/folders/1cCVFvjaRn0LKBEiABK65FEch52hi_w5N" TargetMode="External"/><Relationship Id="rId175" Type="http://schemas.openxmlformats.org/officeDocument/2006/relationships/hyperlink" Target="https://drive.google.com/drive/folders/1XMZRKYGnO1TgE3B_A8cjQX2fk8nj2lHh" TargetMode="External"/><Relationship Id="rId174" Type="http://schemas.openxmlformats.org/officeDocument/2006/relationships/hyperlink" Target="https://drive.google.com/drive/folders/1C5-Z4vMAih6ww0tcgXmq8gbR4zuNpRSE" TargetMode="External"/><Relationship Id="rId173" Type="http://schemas.openxmlformats.org/officeDocument/2006/relationships/hyperlink" Target="https://drive.google.com/drive/folders/1FdVfmIHDb0aIiecvJeAw0KuUwfQr6KzD" TargetMode="External"/><Relationship Id="rId179" Type="http://schemas.openxmlformats.org/officeDocument/2006/relationships/hyperlink" Target="https://drive.google.com/drive/folders/19ZcCnSipUmsJXO9y62TjCPFjVfiLu286" TargetMode="External"/><Relationship Id="rId178" Type="http://schemas.openxmlformats.org/officeDocument/2006/relationships/hyperlink" Target="https://drive.google.com/drive/folders/1A6e1m9E1_vCXosFm3YKu13HqBuwzd6m6?usp=drive_link" TargetMode="External"/><Relationship Id="rId177" Type="http://schemas.openxmlformats.org/officeDocument/2006/relationships/hyperlink" Target="https://drive.google.com/drive/folders/16E8iuHv1C2Q26J5ZXsXrCfZi-Q9M8h0k" TargetMode="External"/><Relationship Id="rId150" Type="http://schemas.openxmlformats.org/officeDocument/2006/relationships/hyperlink" Target="https://drive.google.com/drive/folders/14mvN429qVNF0uBvZoxI-_JyhV4S3aC0K" TargetMode="External"/><Relationship Id="rId1" Type="http://schemas.openxmlformats.org/officeDocument/2006/relationships/hyperlink" Target="https://drive.google.com/drive/folders/1pQ_SzofmFu0os5YLlsg2d-7Wm1egQ14u" TargetMode="External"/><Relationship Id="rId2" Type="http://schemas.openxmlformats.org/officeDocument/2006/relationships/hyperlink" Target="https://drive.google.com/drive/folders/1HZTC4jqK04nGX44Bmn1oZcjbrj_ujKlt" TargetMode="External"/><Relationship Id="rId3" Type="http://schemas.openxmlformats.org/officeDocument/2006/relationships/hyperlink" Target="https://drive.google.com/drive/folders/1A5W3U2xxbAq7ITHiem06jWwfyMYFDPYt" TargetMode="External"/><Relationship Id="rId149" Type="http://schemas.openxmlformats.org/officeDocument/2006/relationships/hyperlink" Target="https://drive.google.com/drive/folders/1_z6JEuIIRcJxLTij5SkHp9-_uOqHh_41" TargetMode="External"/><Relationship Id="rId4" Type="http://schemas.openxmlformats.org/officeDocument/2006/relationships/hyperlink" Target="https://drive.google.com/drive/folders/1Y26qCFZ5x-Z0lFS_xU72RwveDmTWID0S" TargetMode="External"/><Relationship Id="rId148" Type="http://schemas.openxmlformats.org/officeDocument/2006/relationships/hyperlink" Target="https://drive.google.com/drive/folders/1DxUEKHIg1DtJzXC_qosZ-lfMfd26gy-P" TargetMode="External"/><Relationship Id="rId9" Type="http://schemas.openxmlformats.org/officeDocument/2006/relationships/hyperlink" Target="https://drive.google.com/drive/folders/1atAHclyCt4VTBLxzIagF8afDis_zMZvx" TargetMode="External"/><Relationship Id="rId143" Type="http://schemas.openxmlformats.org/officeDocument/2006/relationships/hyperlink" Target="https://drive.google.com/drive/folders/14CNImXbKjMbFvR87bv8ICx95u-BeyA3K" TargetMode="External"/><Relationship Id="rId142" Type="http://schemas.openxmlformats.org/officeDocument/2006/relationships/hyperlink" Target="https://drive.google.com/drive/folders/1BF_YPNG7Ouax0ruGhmrXHp7lfz1bDdjG" TargetMode="External"/><Relationship Id="rId141" Type="http://schemas.openxmlformats.org/officeDocument/2006/relationships/hyperlink" Target="https://drive.google.com/drive/folders/18XO39kZ-UhAxi9ypY_FVb04pboVANMiV" TargetMode="External"/><Relationship Id="rId140" Type="http://schemas.openxmlformats.org/officeDocument/2006/relationships/hyperlink" Target="https://drive.google.com/drive/folders/1GoTdOxD0A4TqiVZdhg8CdwYoKtpK4Y7d" TargetMode="External"/><Relationship Id="rId5" Type="http://schemas.openxmlformats.org/officeDocument/2006/relationships/hyperlink" Target="https://drive.google.com/drive/folders/1c9TJiivpfthUrFa5M3Ubc_MHwLKikeQU" TargetMode="External"/><Relationship Id="rId147" Type="http://schemas.openxmlformats.org/officeDocument/2006/relationships/hyperlink" Target="https://drive.google.com/drive/folders/1hb1Xb7kWwbvBEjaHqwLiz4qpxnL3Hf0P" TargetMode="External"/><Relationship Id="rId6" Type="http://schemas.openxmlformats.org/officeDocument/2006/relationships/hyperlink" Target="https://drive.google.com/drive/folders/1rtfSUrymdL3h1-mKPYJ9ZIRAuk-LF7QS" TargetMode="External"/><Relationship Id="rId146" Type="http://schemas.openxmlformats.org/officeDocument/2006/relationships/hyperlink" Target="https://drive.google.com/drive/folders/1Ez-c4JEX_GHBt16Mg1q-KVrbJPLeUavL" TargetMode="External"/><Relationship Id="rId7" Type="http://schemas.openxmlformats.org/officeDocument/2006/relationships/hyperlink" Target="https://drive.google.com/drive/folders/12rEdaJXqVoCUAXa0oXJPh_-BlHXWrnz9" TargetMode="External"/><Relationship Id="rId145" Type="http://schemas.openxmlformats.org/officeDocument/2006/relationships/hyperlink" Target="https://drive.google.com/drive/folders/1uFluSXddtNULDsBJSSNo9IK1w4LLQY9r" TargetMode="External"/><Relationship Id="rId8" Type="http://schemas.openxmlformats.org/officeDocument/2006/relationships/hyperlink" Target="https://drive.google.com/drive/folders/1VmxvrtCODtMMkSReEyatSmWe_zLSWWZO?usp=drive_link" TargetMode="External"/><Relationship Id="rId144" Type="http://schemas.openxmlformats.org/officeDocument/2006/relationships/hyperlink" Target="https://drive.google.com/drive/folders/1QyNXaCUtaqTJK4cQg5WTI6DB6TsqX48C" TargetMode="External"/><Relationship Id="rId139" Type="http://schemas.openxmlformats.org/officeDocument/2006/relationships/hyperlink" Target="https://drive.google.com/drive/folders/11IbwZ0XCRH26DhQkZq7Nf3q98BxEz-zg" TargetMode="External"/><Relationship Id="rId138" Type="http://schemas.openxmlformats.org/officeDocument/2006/relationships/hyperlink" Target="https://drive.google.com/drive/folders/1wofcX6wp91SLUVZ64nf38B6Syb0FCerU" TargetMode="External"/><Relationship Id="rId137" Type="http://schemas.openxmlformats.org/officeDocument/2006/relationships/hyperlink" Target="https://drive.google.com/drive/folders/1n8LwISFuzswERgxyH4RAwMi7k8TIMWnj" TargetMode="External"/><Relationship Id="rId132" Type="http://schemas.openxmlformats.org/officeDocument/2006/relationships/hyperlink" Target="https://drive.google.com/drive/folders/1GHWp6QM6SG4zJf2q9SFKRIp6SE5hhdcq" TargetMode="External"/><Relationship Id="rId131" Type="http://schemas.openxmlformats.org/officeDocument/2006/relationships/hyperlink" Target="https://drive.google.com/drive/folders/1JTI8OTdVLIeLr9bpHHGkE6Oz1v4QEd7i?usp=drive_link" TargetMode="External"/><Relationship Id="rId130" Type="http://schemas.openxmlformats.org/officeDocument/2006/relationships/hyperlink" Target="https://drive.google.com/drive/folders/1xMpm6BROPHvD_I5mIAXebJPIpfDdXUo5" TargetMode="External"/><Relationship Id="rId136" Type="http://schemas.openxmlformats.org/officeDocument/2006/relationships/hyperlink" Target="https://drive.google.com/drive/folders/16qzv5zXOLG2wVYJ5eRgPsnCdVkduQLTH" TargetMode="External"/><Relationship Id="rId135" Type="http://schemas.openxmlformats.org/officeDocument/2006/relationships/hyperlink" Target="https://drive.google.com/drive/folders/1em-F1KNPMCGFsB-Mi5WZVZvFrRcEEP6y" TargetMode="External"/><Relationship Id="rId134" Type="http://schemas.openxmlformats.org/officeDocument/2006/relationships/hyperlink" Target="https://drive.google.com/drive/folders/1H-Uq0Jc0aA4vYyuVCBwjRlWTPSv2YsnW" TargetMode="External"/><Relationship Id="rId133" Type="http://schemas.openxmlformats.org/officeDocument/2006/relationships/hyperlink" Target="https://drive.google.com/drive/folders/1vEQioSPUGiqR1J8dwT6mng6tEcSpG4WS" TargetMode="External"/><Relationship Id="rId172" Type="http://schemas.openxmlformats.org/officeDocument/2006/relationships/hyperlink" Target="https://drive.google.com/drive/folders/19T-4dqZ_v54bFnZO_E4Oohi0f-J1qRIR" TargetMode="External"/><Relationship Id="rId171" Type="http://schemas.openxmlformats.org/officeDocument/2006/relationships/hyperlink" Target="https://drive.google.com/drive/folders/1HJNOHWvZF-j1-WOmLwJo9lcYSOChtmok" TargetMode="External"/><Relationship Id="rId170" Type="http://schemas.openxmlformats.org/officeDocument/2006/relationships/hyperlink" Target="https://drive.google.com/drive/folders/1B5w2rUcwEbMPdjmLjzYY_2nDqyd1c_HD" TargetMode="External"/><Relationship Id="rId165" Type="http://schemas.openxmlformats.org/officeDocument/2006/relationships/hyperlink" Target="https://drive.google.com/drive/folders/1HuomAeahQxD1ZUJakThKCbfuWm1XpE08" TargetMode="External"/><Relationship Id="rId164" Type="http://schemas.openxmlformats.org/officeDocument/2006/relationships/hyperlink" Target="https://drive.google.com/drive/u/0/folders/1iZfzejDbBufB2eP1NGeIWWsEQOrvU8QX" TargetMode="External"/><Relationship Id="rId163" Type="http://schemas.openxmlformats.org/officeDocument/2006/relationships/hyperlink" Target="https://drive.google.com/drive/folders/1SgZB6SvvXMIbfXB_abYgK_2gJ-te14Q0" TargetMode="External"/><Relationship Id="rId162" Type="http://schemas.openxmlformats.org/officeDocument/2006/relationships/hyperlink" Target="https://drive.google.com/drive/folders/1H7rp9XN7lPwLtJfhNyV76WJgjD7N0-k1?usp=drive_link" TargetMode="External"/><Relationship Id="rId169" Type="http://schemas.openxmlformats.org/officeDocument/2006/relationships/hyperlink" Target="https://drive.google.com/drive/folders/1aRK4lK0Dj6TYDfh5vkzIWLLldzK9iCew" TargetMode="External"/><Relationship Id="rId168" Type="http://schemas.openxmlformats.org/officeDocument/2006/relationships/hyperlink" Target="https://drive.google.com/drive/folders/10OxYHuIBkPQIM55lHks6Q86UFuGNd_eB" TargetMode="External"/><Relationship Id="rId167" Type="http://schemas.openxmlformats.org/officeDocument/2006/relationships/hyperlink" Target="https://drive.google.com/drive/folders/1TK439-7GkMe0WQvkTDm0YeNXPczRsd9s" TargetMode="External"/><Relationship Id="rId166" Type="http://schemas.openxmlformats.org/officeDocument/2006/relationships/hyperlink" Target="https://drive.google.com/drive/folders/1eLsg_yH4YtPyIo0ZlGsfB7RZCagvscaQ" TargetMode="External"/><Relationship Id="rId161" Type="http://schemas.openxmlformats.org/officeDocument/2006/relationships/hyperlink" Target="https://drive.google.com/drive/folders/1sbYjKu7O2iDGYGLb7ufUaJqpSi-L70v6" TargetMode="External"/><Relationship Id="rId160" Type="http://schemas.openxmlformats.org/officeDocument/2006/relationships/hyperlink" Target="https://drive.google.com/drive/folders/1_DP0ubRLbdXvspCtUDS3ZnBGayc97uk9" TargetMode="External"/><Relationship Id="rId159" Type="http://schemas.openxmlformats.org/officeDocument/2006/relationships/hyperlink" Target="https://drive.google.com/drive/folders/1fl9RamGnTplQamqZ4krQ5OXdurnqDNUd" TargetMode="External"/><Relationship Id="rId154" Type="http://schemas.openxmlformats.org/officeDocument/2006/relationships/hyperlink" Target="https://drive.google.com/drive/folders/1UW84VY_ip66PNdjY4LjJIR2vMDvQjlcS" TargetMode="External"/><Relationship Id="rId153" Type="http://schemas.openxmlformats.org/officeDocument/2006/relationships/hyperlink" Target="https://drive.google.com/drive/folders/1OkQpPfuDTAXEczJQvsW60EAEYqK5PD_3?usp=drive_link" TargetMode="External"/><Relationship Id="rId152" Type="http://schemas.openxmlformats.org/officeDocument/2006/relationships/hyperlink" Target="https://drive.google.com/drive/folders/1PkPg7kNvUGgAlzxWm-PWcPIvLvWWpcsU?usp=drive_link" TargetMode="External"/><Relationship Id="rId151" Type="http://schemas.openxmlformats.org/officeDocument/2006/relationships/hyperlink" Target="https://drive.google.com/drive/folders/1Xx6jRGjJIxeBsF-QsecvOCTOaekG2OhF" TargetMode="External"/><Relationship Id="rId158" Type="http://schemas.openxmlformats.org/officeDocument/2006/relationships/hyperlink" Target="https://drive.google.com/drive/folders/1ZfkjtNuvNZwRLLVJZAb1e1GwVe2EJrxv" TargetMode="External"/><Relationship Id="rId157" Type="http://schemas.openxmlformats.org/officeDocument/2006/relationships/hyperlink" Target="https://drive.google.com/drive/folders/1B56UH_Xk1iyusJV8F_JHVNJfbn2TrcbB" TargetMode="External"/><Relationship Id="rId156" Type="http://schemas.openxmlformats.org/officeDocument/2006/relationships/hyperlink" Target="https://drive.google.com/drive/folders/1mN1kPdzD2up4V4KwdpvJZHm5ikEgZl82" TargetMode="External"/><Relationship Id="rId155" Type="http://schemas.openxmlformats.org/officeDocument/2006/relationships/hyperlink" Target="https://drive.google.com/drive/folders/1U6-UJjS-RXp4u1oBOfsKgrEOEy2F21oN" TargetMode="External"/><Relationship Id="rId40" Type="http://schemas.openxmlformats.org/officeDocument/2006/relationships/hyperlink" Target="https://drive.google.com/drive/folders/1GuJQfc_kDaILuj3-qdRa9--y-FIXYugR?usp=drive_link" TargetMode="External"/><Relationship Id="rId42" Type="http://schemas.openxmlformats.org/officeDocument/2006/relationships/hyperlink" Target="https://drive.google.com/drive/folders/1SERz4C3YXRooFepUG45lB3dHTFwYvoQz?usp=drive_link" TargetMode="External"/><Relationship Id="rId41" Type="http://schemas.openxmlformats.org/officeDocument/2006/relationships/hyperlink" Target="https://drive.google.com/drive/folders/1JDxBEz4ocfmsltqE7O8C_zFZ6K8MwEOE?usp=drive_link" TargetMode="External"/><Relationship Id="rId44" Type="http://schemas.openxmlformats.org/officeDocument/2006/relationships/hyperlink" Target="https://drive.google.com/drive/folders/1-3UnO9sUPUXrQrJKjLWDZWCgst3-onpp?usp=drive_link" TargetMode="External"/><Relationship Id="rId43" Type="http://schemas.openxmlformats.org/officeDocument/2006/relationships/hyperlink" Target="https://drive.google.com/drive/folders/10nb6HufEMMg4so4MDbZBu0o3cZGIm5L-?usp=drive_link" TargetMode="External"/><Relationship Id="rId46" Type="http://schemas.openxmlformats.org/officeDocument/2006/relationships/hyperlink" Target="https://drive.google.com/drive/folders/1-v7hwShgQEJbXSmz70Hrrq14hG2FJ0RI?usp=drive_link" TargetMode="External"/><Relationship Id="rId45" Type="http://schemas.openxmlformats.org/officeDocument/2006/relationships/hyperlink" Target="https://drive.google.com/drive/folders/1WV3JocD2-_w0KEAowwsG4Az7v-YUdYwQ?usp=drive_link" TargetMode="External"/><Relationship Id="rId48" Type="http://schemas.openxmlformats.org/officeDocument/2006/relationships/hyperlink" Target="https://drive.google.com/drive/folders/1f86MNxZ7-gUrty2sopL4UdAg_rg534rF?usp=drive_link" TargetMode="External"/><Relationship Id="rId47" Type="http://schemas.openxmlformats.org/officeDocument/2006/relationships/hyperlink" Target="https://drive.google.com/drive/folders/1VF7m6eU9OBBLb_VlUJZgiCq2Mj9cqVLO" TargetMode="External"/><Relationship Id="rId49" Type="http://schemas.openxmlformats.org/officeDocument/2006/relationships/hyperlink" Target="https://drive.google.com/drive/folders/1gOIXxbI0aP2ABQsIovmMFirP-Z04hVIk?usp=drive_link" TargetMode="External"/><Relationship Id="rId31" Type="http://schemas.openxmlformats.org/officeDocument/2006/relationships/hyperlink" Target="https://drive.google.com/drive/folders/1vhZgjWQ82afNon9tXQ_XmgOaDupLv_40" TargetMode="External"/><Relationship Id="rId30" Type="http://schemas.openxmlformats.org/officeDocument/2006/relationships/hyperlink" Target="https://drive.google.com/drive/folders/1K7JtS5ZpeoOgL5cN7K1R5AYfsYOaHoX_" TargetMode="External"/><Relationship Id="rId33" Type="http://schemas.openxmlformats.org/officeDocument/2006/relationships/hyperlink" Target="https://drive.google.com/drive/folders/1K__tuxl0zl1N8BOlaL2WNa_I7rQhLrS5?usp=drive_link" TargetMode="External"/><Relationship Id="rId32" Type="http://schemas.openxmlformats.org/officeDocument/2006/relationships/hyperlink" Target="https://drive.google.com/drive/folders/1YWdy9N_0WAtGEFvcHpYFkFC3BjxcZdC0" TargetMode="External"/><Relationship Id="rId35" Type="http://schemas.openxmlformats.org/officeDocument/2006/relationships/hyperlink" Target="https://drive.google.com/drive/folders/1Do2-FOf6vLIMZp9RC8RWnv9Tij1AR6Iy" TargetMode="External"/><Relationship Id="rId34" Type="http://schemas.openxmlformats.org/officeDocument/2006/relationships/hyperlink" Target="https://drive.google.com/drive/folders/1FkvfADMH_G4sdgVbJ4JKbJuz78FyrDXh?usp=drive_link" TargetMode="External"/><Relationship Id="rId37" Type="http://schemas.openxmlformats.org/officeDocument/2006/relationships/hyperlink" Target="https://drive.google.com/drive/folders/15QF7T8hD4Crg257YR7OebNs0u4nQ27RA" TargetMode="External"/><Relationship Id="rId36" Type="http://schemas.openxmlformats.org/officeDocument/2006/relationships/hyperlink" Target="https://drive.google.com/drive/folders/1aBG-vAXEU9sZr2MyoXGJIxzHZvV50avG" TargetMode="External"/><Relationship Id="rId39" Type="http://schemas.openxmlformats.org/officeDocument/2006/relationships/hyperlink" Target="https://drive.google.com/drive/folders/1KNt8dfkfsRgVDPq_xQnUFZXv5N6_gMgN?usp=drive_link" TargetMode="External"/><Relationship Id="rId38" Type="http://schemas.openxmlformats.org/officeDocument/2006/relationships/hyperlink" Target="https://drive.google.com/drive/folders/1u-c1Sjyctyy6PNNoXfuk5Z9FVZqq75TR" TargetMode="External"/><Relationship Id="rId20" Type="http://schemas.openxmlformats.org/officeDocument/2006/relationships/hyperlink" Target="https://drive.google.com/drive/folders/1Kfh8vte4cH-Unl3g_khlJYY-LKrhDOOe?usp=drive_link" TargetMode="External"/><Relationship Id="rId22" Type="http://schemas.openxmlformats.org/officeDocument/2006/relationships/hyperlink" Target="https://drive.google.com/drive/folders/1YZnHL-Ik61E_e-OxGXtSOsGpcGky5uhR" TargetMode="External"/><Relationship Id="rId21" Type="http://schemas.openxmlformats.org/officeDocument/2006/relationships/hyperlink" Target="https://drive.google.com/drive/folders/1QYw8mYyn9L-5ZACi0eFJ7I3-mhiVZz7k" TargetMode="External"/><Relationship Id="rId24" Type="http://schemas.openxmlformats.org/officeDocument/2006/relationships/hyperlink" Target="https://drive.google.com/drive/folders/1dn8YOAxm2PndljJ7zTy8nnZTYvhdvNL9" TargetMode="External"/><Relationship Id="rId23" Type="http://schemas.openxmlformats.org/officeDocument/2006/relationships/hyperlink" Target="https://drive.google.com/drive/folders/1cRf1MFo2ercrV7TnxWCl_U1DxtvFeWYq" TargetMode="External"/><Relationship Id="rId26" Type="http://schemas.openxmlformats.org/officeDocument/2006/relationships/hyperlink" Target="https://drive.google.com/drive/folders/1edVYa634iIfv1_CcGjf22nXuja-my5G2" TargetMode="External"/><Relationship Id="rId25" Type="http://schemas.openxmlformats.org/officeDocument/2006/relationships/hyperlink" Target="https://drive.google.com/drive/folders/1dtSAp4kGZXW2IxSVpOLJYcNAyTr6r9r5" TargetMode="External"/><Relationship Id="rId28" Type="http://schemas.openxmlformats.org/officeDocument/2006/relationships/hyperlink" Target="https://drive.google.com/drive/folders/1vFkiY-OayhbUbzQ4n7SGIEYuDHWl5rXz" TargetMode="External"/><Relationship Id="rId27" Type="http://schemas.openxmlformats.org/officeDocument/2006/relationships/hyperlink" Target="https://drive.google.com/drive/folders/1QtiFlYYRYl5HJD1Q5rJFBWxWxItVdZ9m" TargetMode="External"/><Relationship Id="rId29" Type="http://schemas.openxmlformats.org/officeDocument/2006/relationships/hyperlink" Target="https://drive.google.com/drive/folders/1laOh3A4zSJXq1i7eisrdv5-pGr1St3g-" TargetMode="External"/><Relationship Id="rId11" Type="http://schemas.openxmlformats.org/officeDocument/2006/relationships/hyperlink" Target="https://drive.google.com/drive/folders/1r2yCJ9ASIvmbJEdGW0EQhm_YMhukoTsq" TargetMode="External"/><Relationship Id="rId10" Type="http://schemas.openxmlformats.org/officeDocument/2006/relationships/hyperlink" Target="https://drive.google.com/drive/folders/1yavDgyEvggPSS6lUo52tqsEKZmtDDolV" TargetMode="External"/><Relationship Id="rId13" Type="http://schemas.openxmlformats.org/officeDocument/2006/relationships/hyperlink" Target="https://drive.google.com/drive/folders/1TAVOc_VEMMHpgYVFKdj0vuZRTxcmtLYU" TargetMode="External"/><Relationship Id="rId12" Type="http://schemas.openxmlformats.org/officeDocument/2006/relationships/hyperlink" Target="https://drive.google.com/drive/folders/1jCY7zmzEmyUAs76dkmMOF6PbuKfXI5Hz" TargetMode="External"/><Relationship Id="rId15" Type="http://schemas.openxmlformats.org/officeDocument/2006/relationships/hyperlink" Target="https://drive.google.com/drive/folders/1Kw5HF0G2yaQ6GwRCqfXoLfDI4xEk60dM" TargetMode="External"/><Relationship Id="rId14" Type="http://schemas.openxmlformats.org/officeDocument/2006/relationships/hyperlink" Target="https://drive.google.com/drive/folders/1Jp9oJ85f-Pxqxe4abndseuhzwJ-PFh4Z" TargetMode="External"/><Relationship Id="rId17" Type="http://schemas.openxmlformats.org/officeDocument/2006/relationships/hyperlink" Target="https://drive.google.com/drive/folders/18xTmY6Bnh2m-3F1cks1QVyJOM1gmiJRZ" TargetMode="External"/><Relationship Id="rId16" Type="http://schemas.openxmlformats.org/officeDocument/2006/relationships/hyperlink" Target="https://drive.google.com/drive/folders/1_Q3pjY_g9eDNGp6K4qQISoWMg5L-5XNN" TargetMode="External"/><Relationship Id="rId19" Type="http://schemas.openxmlformats.org/officeDocument/2006/relationships/hyperlink" Target="https://drive.google.com/drive/folders/1BQzUihhHz8p-mxPm0b6iP0Y3I76CYxjW" TargetMode="External"/><Relationship Id="rId18" Type="http://schemas.openxmlformats.org/officeDocument/2006/relationships/hyperlink" Target="https://drive.google.com/drive/folders/1YkCf7BFoFr7HPSfV-d9qfMdGQ3RmpSpc" TargetMode="External"/><Relationship Id="rId84" Type="http://schemas.openxmlformats.org/officeDocument/2006/relationships/hyperlink" Target="https://drive.google.com/drive/folders/13dMv1cPrqaKNhPYtV2_1w43ILLlWXj3Z" TargetMode="External"/><Relationship Id="rId83" Type="http://schemas.openxmlformats.org/officeDocument/2006/relationships/hyperlink" Target="https://drive.google.com/drive/folders/1-dydkPsioe10NPI7HbCKZx78goOtQ3ZF" TargetMode="External"/><Relationship Id="rId86" Type="http://schemas.openxmlformats.org/officeDocument/2006/relationships/hyperlink" Target="https://drive.google.com/drive/folders/1BZU_gzIvbv1qYd_mV9CNCEcs3T_IWceB" TargetMode="External"/><Relationship Id="rId85" Type="http://schemas.openxmlformats.org/officeDocument/2006/relationships/hyperlink" Target="https://drive.google.com/drive/folders/1HCP_pBY6Xf6GeVPHUzEqW6vgzhhY3YPM" TargetMode="External"/><Relationship Id="rId88" Type="http://schemas.openxmlformats.org/officeDocument/2006/relationships/hyperlink" Target="https://drive.google.com/drive/folders/1BVlrndwc6gZP1jqbXyxk-cklIFtIbrxl" TargetMode="External"/><Relationship Id="rId87" Type="http://schemas.openxmlformats.org/officeDocument/2006/relationships/hyperlink" Target="https://drive.google.com/drive/folders/15ZpDHg6yPC5VzJPLmo65k6kBX09CjEqm" TargetMode="External"/><Relationship Id="rId89" Type="http://schemas.openxmlformats.org/officeDocument/2006/relationships/hyperlink" Target="https://drive.google.com/drive/folders/1t3odflnloT54YKnK9h0pJdbwi1gJqE4P" TargetMode="External"/><Relationship Id="rId80" Type="http://schemas.openxmlformats.org/officeDocument/2006/relationships/hyperlink" Target="https://drive.google.com/drive/folders/1F1VJHx9penbOEDMcppilfoPe4j0OknvW" TargetMode="External"/><Relationship Id="rId82" Type="http://schemas.openxmlformats.org/officeDocument/2006/relationships/hyperlink" Target="https://drive.google.com/drive/folders/1wMfRYLiFWLPf3ZYU05DOqAkHitbc3WAv" TargetMode="External"/><Relationship Id="rId81" Type="http://schemas.openxmlformats.org/officeDocument/2006/relationships/hyperlink" Target="https://drive.google.com/drive/folders/1WDoFcmiKSIII-2mDXxy119zfOcHkVRDk" TargetMode="External"/><Relationship Id="rId73" Type="http://schemas.openxmlformats.org/officeDocument/2006/relationships/hyperlink" Target="https://drive.google.com/drive/folders/1jFeJQhDBfPOnI5CXhX8HvpJFgFmsR0Yl" TargetMode="External"/><Relationship Id="rId72" Type="http://schemas.openxmlformats.org/officeDocument/2006/relationships/hyperlink" Target="https://drive.google.com/drive/folders/1RoTb63EFa0GBfYskYsw-2tu68lf2tRAX" TargetMode="External"/><Relationship Id="rId75" Type="http://schemas.openxmlformats.org/officeDocument/2006/relationships/hyperlink" Target="https://drive.google.com/drive/folders/1CUr0jUeVKbEBwko6oH0HO72QPzGZeowO" TargetMode="External"/><Relationship Id="rId74" Type="http://schemas.openxmlformats.org/officeDocument/2006/relationships/hyperlink" Target="https://drive.google.com/drive/folders/1JibAGIsclQkNjlX_4O8-bkpdjesoWyxJ" TargetMode="External"/><Relationship Id="rId77" Type="http://schemas.openxmlformats.org/officeDocument/2006/relationships/hyperlink" Target="https://drive.google.com/drive/folders/1mNWDO4wOnjxnS7j7Sqlsas4YSVIFDZog" TargetMode="External"/><Relationship Id="rId76" Type="http://schemas.openxmlformats.org/officeDocument/2006/relationships/hyperlink" Target="https://drive.google.com/drive/folders/1dlArPSMFazDQXjVsTmHoXr5bv4_ijrLk" TargetMode="External"/><Relationship Id="rId79" Type="http://schemas.openxmlformats.org/officeDocument/2006/relationships/hyperlink" Target="https://drive.google.com/drive/folders/1bULrqdK6uT5XAQ2Nk16wQt4QRAIRO3eS" TargetMode="External"/><Relationship Id="rId78" Type="http://schemas.openxmlformats.org/officeDocument/2006/relationships/hyperlink" Target="https://drive.google.com/drive/folders/1XKjKj8sx6QW5MQnCmQwiOGpkQ1SfmbIv" TargetMode="External"/><Relationship Id="rId71" Type="http://schemas.openxmlformats.org/officeDocument/2006/relationships/hyperlink" Target="https://drive.google.com/drive/folders/1-UjZkk8YJ5SJ4YZNn4oMbvq5G7Uf0AgT" TargetMode="External"/><Relationship Id="rId70" Type="http://schemas.openxmlformats.org/officeDocument/2006/relationships/hyperlink" Target="https://drive.google.com/drive/folders/1RLVwxtgrmiMLKrMm7cKMtbE_eJfcDpU4?usp=drive_link" TargetMode="External"/><Relationship Id="rId62" Type="http://schemas.openxmlformats.org/officeDocument/2006/relationships/hyperlink" Target="https://drive.google.com/drive/folders/1XnHKh14yCFSZ8txhRU5XxVG_fSaopoAU?usp=drive_link" TargetMode="External"/><Relationship Id="rId61" Type="http://schemas.openxmlformats.org/officeDocument/2006/relationships/hyperlink" Target="https://drive.google.com/drive/folders/1Xyt_lzLCN04yVxiw-wqzRxGb6yUF1Jrb?usp=drive_link" TargetMode="External"/><Relationship Id="rId64" Type="http://schemas.openxmlformats.org/officeDocument/2006/relationships/hyperlink" Target="https://drive.google.com/drive/folders/1-z15aPpKWEsCEhuVp0qbuJ6wU69uVT-O" TargetMode="External"/><Relationship Id="rId63" Type="http://schemas.openxmlformats.org/officeDocument/2006/relationships/hyperlink" Target="https://drive.google.com/drive/folders/1OHryaWlSMuscnKkpwOI8rsR-IMu3IGEY" TargetMode="External"/><Relationship Id="rId66" Type="http://schemas.openxmlformats.org/officeDocument/2006/relationships/hyperlink" Target="https://drive.google.com/drive/folders/1GxxT5Sm6jHGPW5_idMkuECasrskB2zmK" TargetMode="External"/><Relationship Id="rId65" Type="http://schemas.openxmlformats.org/officeDocument/2006/relationships/hyperlink" Target="https://drive.google.com/drive/folders/1_seYpFdjIYzdcRNtn9AGE0UL7jGLBbGL" TargetMode="External"/><Relationship Id="rId68" Type="http://schemas.openxmlformats.org/officeDocument/2006/relationships/hyperlink" Target="https://drive.google.com/drive/folders/1bGRIPNYk2e6m1ifWPDzC4WXBd-ACYL7w?usp=drive_link" TargetMode="External"/><Relationship Id="rId67" Type="http://schemas.openxmlformats.org/officeDocument/2006/relationships/hyperlink" Target="https://drive.google.com/drive/folders/1zGpenNcY9_UysMViId4aUNOuKsRWXIDF" TargetMode="External"/><Relationship Id="rId60" Type="http://schemas.openxmlformats.org/officeDocument/2006/relationships/hyperlink" Target="https://drive.google.com/drive/folders/1S4jjjlPQKvkfe5McDvYCbN5F7IDBsxbW?usp=drive_link" TargetMode="External"/><Relationship Id="rId69" Type="http://schemas.openxmlformats.org/officeDocument/2006/relationships/hyperlink" Target="https://drive.google.com/drive/folders/1yvB_jqlofbooHYJoAqrXFHMp-6_CorLU" TargetMode="External"/><Relationship Id="rId51" Type="http://schemas.openxmlformats.org/officeDocument/2006/relationships/hyperlink" Target="https://drive.google.com/drive/folders/1IJj53C0U6ugq4uo-K5jlgkbjBxpZI4uI?usp=drive_link" TargetMode="External"/><Relationship Id="rId50" Type="http://schemas.openxmlformats.org/officeDocument/2006/relationships/hyperlink" Target="https://drive.google.com/drive/folders/1eujTsHDV32f9q8d7ZSIJ5c6C8dhIYGy1?usp=drive_link" TargetMode="External"/><Relationship Id="rId53" Type="http://schemas.openxmlformats.org/officeDocument/2006/relationships/hyperlink" Target="https://drive.google.com/drive/folders/1kGQc_qi94FvSfcnMndT6VSEkS0ZNd1SO" TargetMode="External"/><Relationship Id="rId52" Type="http://schemas.openxmlformats.org/officeDocument/2006/relationships/hyperlink" Target="https://drive.google.com/drive/folders/1mm2j6r2cjGBkwbzU8Yik6HXTyzrZqf7L?usp=drive_link" TargetMode="External"/><Relationship Id="rId55" Type="http://schemas.openxmlformats.org/officeDocument/2006/relationships/hyperlink" Target="https://drive.google.com/drive/folders/10gVm0Tkh9eM_ep-dkEqy8X0NShCVE85N" TargetMode="External"/><Relationship Id="rId54" Type="http://schemas.openxmlformats.org/officeDocument/2006/relationships/hyperlink" Target="https://drive.google.com/drive/folders/1wTN9xlN2Wy6A27idIN4XmgVT_X1XBl93" TargetMode="External"/><Relationship Id="rId57" Type="http://schemas.openxmlformats.org/officeDocument/2006/relationships/hyperlink" Target="https://drive.google.com/drive/folders/1DIXOsKKdbWGtFHbxaMERtKDIxVpM8Bge?usp=drive_link" TargetMode="External"/><Relationship Id="rId56" Type="http://schemas.openxmlformats.org/officeDocument/2006/relationships/hyperlink" Target="https://drive.google.com/drive/folders/1TVZmKuj3v67KoUKRDU0hVGRRF_FsIdQX" TargetMode="External"/><Relationship Id="rId59" Type="http://schemas.openxmlformats.org/officeDocument/2006/relationships/hyperlink" Target="https://drive.google.com/drive/folders/1ZmUOwPS-w0UOqR4R_ZUUxaXtWRjPxsPP" TargetMode="External"/><Relationship Id="rId58" Type="http://schemas.openxmlformats.org/officeDocument/2006/relationships/hyperlink" Target="https://drive.google.com/drive/folders/1ICSTuJ_e2AzfLF4mKAkLes-GTM9V4yQA?usp=drive_link" TargetMode="External"/><Relationship Id="rId107" Type="http://schemas.openxmlformats.org/officeDocument/2006/relationships/hyperlink" Target="https://drive.google.com/drive/folders/1w4dII4FX2o8XZfCz4Dz9zScfvnEPDva8" TargetMode="External"/><Relationship Id="rId228" Type="http://schemas.openxmlformats.org/officeDocument/2006/relationships/table" Target="../tables/table29.xml"/><Relationship Id="rId106" Type="http://schemas.openxmlformats.org/officeDocument/2006/relationships/hyperlink" Target="https://drive.google.com/drive/folders/1icVN9rGrnHNCTauV00bBXfQrborAmFvx" TargetMode="External"/><Relationship Id="rId227" Type="http://schemas.openxmlformats.org/officeDocument/2006/relationships/table" Target="../tables/table28.xml"/><Relationship Id="rId105" Type="http://schemas.openxmlformats.org/officeDocument/2006/relationships/hyperlink" Target="https://drive.google.com/drive/folders/1S4NgNWMSFlvmN56T0h__Vt1xFZBGTjQZ" TargetMode="External"/><Relationship Id="rId226" Type="http://schemas.openxmlformats.org/officeDocument/2006/relationships/table" Target="../tables/table27.xml"/><Relationship Id="rId104" Type="http://schemas.openxmlformats.org/officeDocument/2006/relationships/hyperlink" Target="https://drive.google.com/drive/folders/1dFn7f_gQ082moF_gjP0O0asfNkOX0mzQ" TargetMode="External"/><Relationship Id="rId225" Type="http://schemas.openxmlformats.org/officeDocument/2006/relationships/table" Target="../tables/table26.xml"/><Relationship Id="rId109" Type="http://schemas.openxmlformats.org/officeDocument/2006/relationships/hyperlink" Target="https://drive.google.com/drive/folders/1pldX75Ybgbas9NLsf-MJ614mTDrxWHV2" TargetMode="External"/><Relationship Id="rId108" Type="http://schemas.openxmlformats.org/officeDocument/2006/relationships/hyperlink" Target="https://drive.google.com/drive/folders/1iNIQ2QTS_gFtaa2A_Hika8NjQXdVKRll?usp=drive_link" TargetMode="External"/><Relationship Id="rId229" Type="http://schemas.openxmlformats.org/officeDocument/2006/relationships/table" Target="../tables/table30.xml"/><Relationship Id="rId220" Type="http://schemas.openxmlformats.org/officeDocument/2006/relationships/table" Target="../tables/table21.xml"/><Relationship Id="rId103" Type="http://schemas.openxmlformats.org/officeDocument/2006/relationships/hyperlink" Target="https://drive.google.com/drive/folders/1XaeuinFc34TWRqwkoKliHBvKOL7xQvjQ" TargetMode="External"/><Relationship Id="rId224" Type="http://schemas.openxmlformats.org/officeDocument/2006/relationships/table" Target="../tables/table25.xml"/><Relationship Id="rId102" Type="http://schemas.openxmlformats.org/officeDocument/2006/relationships/hyperlink" Target="https://drive.google.com/drive/folders/1w3DJMX74PAmQgqXgj5Ov8K-F6uqv8l22" TargetMode="External"/><Relationship Id="rId223" Type="http://schemas.openxmlformats.org/officeDocument/2006/relationships/table" Target="../tables/table24.xml"/><Relationship Id="rId101" Type="http://schemas.openxmlformats.org/officeDocument/2006/relationships/hyperlink" Target="https://drive.google.com/drive/folders/15w4YYhTgqTEYqrze-iGcY9K6F9z3KnfS" TargetMode="External"/><Relationship Id="rId222" Type="http://schemas.openxmlformats.org/officeDocument/2006/relationships/table" Target="../tables/table23.xml"/><Relationship Id="rId100" Type="http://schemas.openxmlformats.org/officeDocument/2006/relationships/hyperlink" Target="https://drive.google.com/drive/folders/1bfDH9uC3jBQ60mNBzdqXmM13qERqkS9A" TargetMode="External"/><Relationship Id="rId221" Type="http://schemas.openxmlformats.org/officeDocument/2006/relationships/table" Target="../tables/table22.xml"/><Relationship Id="rId219" Type="http://schemas.openxmlformats.org/officeDocument/2006/relationships/table" Target="../tables/table20.xml"/><Relationship Id="rId129" Type="http://schemas.openxmlformats.org/officeDocument/2006/relationships/hyperlink" Target="https://drive.google.com/drive/folders/1jR4h-tYG5u7qGgO-e9eUp84sWzwIX2gs" TargetMode="External"/><Relationship Id="rId128" Type="http://schemas.openxmlformats.org/officeDocument/2006/relationships/hyperlink" Target="https://drive.google.com/drive/folders/18CkXwJr5ZbO2EZzpIIt29A4EYk0qyd5a" TargetMode="External"/><Relationship Id="rId127" Type="http://schemas.openxmlformats.org/officeDocument/2006/relationships/hyperlink" Target="https://drive.google.com/drive/folders/1IxfklZdsXBwBGsdPGKRsm-iz5Bjfik23" TargetMode="External"/><Relationship Id="rId126" Type="http://schemas.openxmlformats.org/officeDocument/2006/relationships/hyperlink" Target="https://drive.google.com/drive/folders/13W5-FmTRD5spQhi7gwphDw6bC0TNJcWQ" TargetMode="External"/><Relationship Id="rId121" Type="http://schemas.openxmlformats.org/officeDocument/2006/relationships/hyperlink" Target="https://drive.google.com/drive/folders/1GbFtozkyx_tBN6raNg1CK7hR2erWFP1y?usp=drive_link" TargetMode="External"/><Relationship Id="rId242" Type="http://schemas.openxmlformats.org/officeDocument/2006/relationships/table" Target="../tables/table43.xml"/><Relationship Id="rId120" Type="http://schemas.openxmlformats.org/officeDocument/2006/relationships/hyperlink" Target="https://drive.google.com/drive/folders/1E1CpzVivgOe58HYTIQjQNyYj7NWVluc-" TargetMode="External"/><Relationship Id="rId241" Type="http://schemas.openxmlformats.org/officeDocument/2006/relationships/table" Target="../tables/table42.xml"/><Relationship Id="rId240" Type="http://schemas.openxmlformats.org/officeDocument/2006/relationships/table" Target="../tables/table41.xml"/><Relationship Id="rId125" Type="http://schemas.openxmlformats.org/officeDocument/2006/relationships/hyperlink" Target="https://drive.google.com/drive/folders/1h7HZcfkasOvQG6K_VuFdIj2x39_I8lq5" TargetMode="External"/><Relationship Id="rId246" Type="http://schemas.openxmlformats.org/officeDocument/2006/relationships/table" Target="../tables/table47.xml"/><Relationship Id="rId124" Type="http://schemas.openxmlformats.org/officeDocument/2006/relationships/hyperlink" Target="https://drive.google.com/drive/folders/1C_lkGix5rIXYcmeQVVBLAInew_y_yPHt" TargetMode="External"/><Relationship Id="rId245" Type="http://schemas.openxmlformats.org/officeDocument/2006/relationships/table" Target="../tables/table46.xml"/><Relationship Id="rId123" Type="http://schemas.openxmlformats.org/officeDocument/2006/relationships/hyperlink" Target="https://drive.google.com/drive/folders/1ILKMo4GoLlEnh0PK5hETFadO4HaS1TdQ" TargetMode="External"/><Relationship Id="rId244" Type="http://schemas.openxmlformats.org/officeDocument/2006/relationships/table" Target="../tables/table45.xml"/><Relationship Id="rId122" Type="http://schemas.openxmlformats.org/officeDocument/2006/relationships/hyperlink" Target="https://drive.google.com/drive/folders/1FgJEPn0h2jbji8jFChWreadOkjaXLQlu" TargetMode="External"/><Relationship Id="rId243" Type="http://schemas.openxmlformats.org/officeDocument/2006/relationships/table" Target="../tables/table44.xml"/><Relationship Id="rId95" Type="http://schemas.openxmlformats.org/officeDocument/2006/relationships/hyperlink" Target="https://drive.google.com/drive/folders/1vArl_LKkldrYRf_niWipQFljd-8Kz-sv?usp=drive_link" TargetMode="External"/><Relationship Id="rId94" Type="http://schemas.openxmlformats.org/officeDocument/2006/relationships/hyperlink" Target="https://drive.google.com/drive/folders/1AogBlkN1FmU9J-wvox80OvAiTmnA-JTw?usp=drive_link" TargetMode="External"/><Relationship Id="rId97" Type="http://schemas.openxmlformats.org/officeDocument/2006/relationships/hyperlink" Target="https://drive.google.com/drive/folders/10-kBE-G3x5Y6gWr-RZ4WVuWW84D9FPph" TargetMode="External"/><Relationship Id="rId96" Type="http://schemas.openxmlformats.org/officeDocument/2006/relationships/hyperlink" Target="https://drive.google.com/drive/folders/1fJRFm6OM1bhFSmaKSqTOaSqxGHANa-du" TargetMode="External"/><Relationship Id="rId99" Type="http://schemas.openxmlformats.org/officeDocument/2006/relationships/hyperlink" Target="https://drive.google.com/drive/folders/1w_HyHYJkIUDlT-8umNzpmlJ1q_Y4-Pjh" TargetMode="External"/><Relationship Id="rId98" Type="http://schemas.openxmlformats.org/officeDocument/2006/relationships/hyperlink" Target="https://drive.google.com/drive/folders/13cDaYNVHDD28Yx-DHJKJf3fUElE-Ienm?usp=drive_link" TargetMode="External"/><Relationship Id="rId91" Type="http://schemas.openxmlformats.org/officeDocument/2006/relationships/hyperlink" Target="https://drive.google.com/drive/folders/1zmHwBWXiQUCHFh_ScmIVbGVLA_-pRv5o" TargetMode="External"/><Relationship Id="rId90" Type="http://schemas.openxmlformats.org/officeDocument/2006/relationships/hyperlink" Target="https://drive.google.com/drive/folders/1d4SWn1gaAb_WROy5bqY1CZrMX3nxyupZ" TargetMode="External"/><Relationship Id="rId93" Type="http://schemas.openxmlformats.org/officeDocument/2006/relationships/hyperlink" Target="https://drive.google.com/drive/folders/13294BwMvq_jDs3q3TjbqOWtx-VYMx0KA" TargetMode="External"/><Relationship Id="rId92" Type="http://schemas.openxmlformats.org/officeDocument/2006/relationships/hyperlink" Target="https://drive.google.com/drive/folders/1gqDxgepqze9DdQP56RFgui0aqgO6tlPD" TargetMode="External"/><Relationship Id="rId118" Type="http://schemas.openxmlformats.org/officeDocument/2006/relationships/hyperlink" Target="https://drive.google.com/drive/folders/15qyuQwt_kcXXpA9O-T9_j0wVwwGZieIc" TargetMode="External"/><Relationship Id="rId239" Type="http://schemas.openxmlformats.org/officeDocument/2006/relationships/table" Target="../tables/table40.xml"/><Relationship Id="rId117" Type="http://schemas.openxmlformats.org/officeDocument/2006/relationships/hyperlink" Target="https://drive.google.com/drive/folders/1iyVhlJQaUO_ZXddPGYzGRvTw1QW8C4ZM" TargetMode="External"/><Relationship Id="rId238" Type="http://schemas.openxmlformats.org/officeDocument/2006/relationships/table" Target="../tables/table39.xml"/><Relationship Id="rId116" Type="http://schemas.openxmlformats.org/officeDocument/2006/relationships/hyperlink" Target="https://drive.google.com/drive/folders/18E-oi3GL2FGb1rhLsiWoyYPvvCEoNZwu" TargetMode="External"/><Relationship Id="rId237" Type="http://schemas.openxmlformats.org/officeDocument/2006/relationships/table" Target="../tables/table38.xml"/><Relationship Id="rId115" Type="http://schemas.openxmlformats.org/officeDocument/2006/relationships/hyperlink" Target="https://drive.google.com/drive/folders/1Kh5Ls5wnOHVExbp9G9brnUqy3kQqVpWP" TargetMode="External"/><Relationship Id="rId236" Type="http://schemas.openxmlformats.org/officeDocument/2006/relationships/table" Target="../tables/table37.xml"/><Relationship Id="rId119" Type="http://schemas.openxmlformats.org/officeDocument/2006/relationships/hyperlink" Target="https://drive.google.com/drive/folders/1MHUU-pBkLZ49KHlk9ViwMzsQZjgSqwlj" TargetMode="External"/><Relationship Id="rId110" Type="http://schemas.openxmlformats.org/officeDocument/2006/relationships/hyperlink" Target="https://drive.google.com/drive/folders/18GWs0OEp_M5sZpzSiTBR_kmaoAgTdIFG?usp=drive_link" TargetMode="External"/><Relationship Id="rId231" Type="http://schemas.openxmlformats.org/officeDocument/2006/relationships/table" Target="../tables/table32.xml"/><Relationship Id="rId230" Type="http://schemas.openxmlformats.org/officeDocument/2006/relationships/table" Target="../tables/table31.xml"/><Relationship Id="rId114" Type="http://schemas.openxmlformats.org/officeDocument/2006/relationships/hyperlink" Target="https://drive.google.com/drive/folders/1dIJ06CY-tBKmfpaA_p4R7WQ1G_pbA10b" TargetMode="External"/><Relationship Id="rId235" Type="http://schemas.openxmlformats.org/officeDocument/2006/relationships/table" Target="../tables/table36.xml"/><Relationship Id="rId113" Type="http://schemas.openxmlformats.org/officeDocument/2006/relationships/hyperlink" Target="https://drive.google.com/drive/folders/16u_ec0hR3cMCtC4DB_Oi5hpH6GsimQ3-" TargetMode="External"/><Relationship Id="rId234" Type="http://schemas.openxmlformats.org/officeDocument/2006/relationships/table" Target="../tables/table35.xml"/><Relationship Id="rId112" Type="http://schemas.openxmlformats.org/officeDocument/2006/relationships/hyperlink" Target="https://drive.google.com/drive/folders/13o8XeE9uVxLf_YsCK_Xmg0MTjE22eorc" TargetMode="External"/><Relationship Id="rId233" Type="http://schemas.openxmlformats.org/officeDocument/2006/relationships/table" Target="../tables/table34.xml"/><Relationship Id="rId111" Type="http://schemas.openxmlformats.org/officeDocument/2006/relationships/hyperlink" Target="https://drive.google.com/drive/folders/1rh1oIj0nlcV0Sle5Qd8Gedo_G-qeCO3E" TargetMode="External"/><Relationship Id="rId232" Type="http://schemas.openxmlformats.org/officeDocument/2006/relationships/table" Target="../tables/table3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Fup92_7xc7K-eGCUIbwIdcgOsyly2rWAEGh_VDpyUA/edit?gid=33980226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49.xml"/><Relationship Id="rId6" Type="http://schemas.openxmlformats.org/officeDocument/2006/relationships/table" Target="../tables/table50.xml"/><Relationship Id="rId7" Type="http://schemas.openxmlformats.org/officeDocument/2006/relationships/table" Target="../tables/table5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5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5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7.29"/>
    <col customWidth="1" min="3" max="3" width="24.57"/>
    <col customWidth="1" min="4" max="4" width="29.0"/>
    <col customWidth="1" min="5" max="5" width="43.86"/>
    <col customWidth="1" min="6" max="6" width="8.71"/>
    <col customWidth="1" min="7" max="7" width="21.57"/>
    <col customWidth="1" min="8" max="8" width="43.14"/>
    <col customWidth="1" min="9" max="9" width="19.0"/>
    <col customWidth="1" min="10" max="10" width="23.14"/>
    <col customWidth="1" min="11" max="11" width="25.57"/>
    <col customWidth="1" min="12" max="12" width="32.86"/>
    <col customWidth="1" min="13" max="21" width="21.57"/>
    <col customWidth="1" min="22" max="22" width="23.14"/>
    <col customWidth="1" min="23" max="23" width="21.86"/>
  </cols>
  <sheetData>
    <row r="1" ht="66.75" customHeight="1">
      <c r="A1" s="1"/>
      <c r="B1" s="2"/>
      <c r="C1" s="2"/>
      <c r="D1" s="3" t="s">
        <v>0</v>
      </c>
      <c r="E1" s="4">
        <f>COUNTIFS(I3:I1263, "Labor", V3:V1263, "Em andamento")</f>
        <v>80</v>
      </c>
      <c r="F1" s="5"/>
      <c r="G1" s="6" t="s">
        <v>1</v>
      </c>
      <c r="H1" s="7">
        <f>COUNTIFS(I3:I1263, "make", V3:V1263, "Em andamento")</f>
        <v>11</v>
      </c>
      <c r="I1" s="6" t="s">
        <v>2</v>
      </c>
      <c r="J1" s="8">
        <f>COUNTIFS(I3:I1263, "BUY", V3:V1263, "Em andamento")</f>
        <v>115</v>
      </c>
      <c r="K1" s="6" t="s">
        <v>3</v>
      </c>
      <c r="L1" s="6">
        <f>COUNTIFS(I3:I1263, "make/buy", V3:V1263, "Em andamento")</f>
        <v>172</v>
      </c>
      <c r="M1" s="6" t="s">
        <v>4</v>
      </c>
      <c r="N1" s="3">
        <f>COUNTIFS(I3:I1263, "em definição")</f>
        <v>179</v>
      </c>
      <c r="O1" s="3" t="s">
        <v>5</v>
      </c>
      <c r="P1" s="3">
        <f>E1+H1+J1+L1+N1</f>
        <v>557</v>
      </c>
      <c r="Q1" s="9" t="s">
        <v>6</v>
      </c>
      <c r="R1" s="10"/>
      <c r="S1" s="10"/>
      <c r="T1" s="10"/>
      <c r="U1" s="10"/>
      <c r="V1" s="10"/>
      <c r="W1" s="11"/>
      <c r="X1" s="11"/>
      <c r="Y1" s="12"/>
      <c r="Z1" s="12"/>
      <c r="AA1" s="12"/>
      <c r="AB1" s="12"/>
      <c r="AC1" s="12"/>
    </row>
    <row r="2" ht="42.75" customHeight="1">
      <c r="A2" s="13" t="s">
        <v>7</v>
      </c>
      <c r="B2" s="14" t="s">
        <v>8</v>
      </c>
      <c r="C2" s="13" t="s">
        <v>9</v>
      </c>
      <c r="D2" s="15" t="s">
        <v>10</v>
      </c>
      <c r="E2" s="14" t="s">
        <v>11</v>
      </c>
      <c r="F2" s="13" t="s">
        <v>12</v>
      </c>
      <c r="G2" s="13" t="s">
        <v>13</v>
      </c>
      <c r="H2" s="13" t="s">
        <v>14</v>
      </c>
      <c r="I2" s="16" t="s">
        <v>15</v>
      </c>
      <c r="J2" s="13" t="s">
        <v>16</v>
      </c>
      <c r="K2" s="13" t="s">
        <v>17</v>
      </c>
      <c r="L2" s="13" t="s">
        <v>18</v>
      </c>
      <c r="M2" s="14" t="s">
        <v>19</v>
      </c>
      <c r="N2" s="14" t="s">
        <v>20</v>
      </c>
      <c r="O2" s="14" t="s">
        <v>21</v>
      </c>
      <c r="P2" s="13" t="s">
        <v>22</v>
      </c>
      <c r="Q2" s="13" t="s">
        <v>23</v>
      </c>
      <c r="R2" s="17" t="s">
        <v>24</v>
      </c>
      <c r="S2" s="13" t="s">
        <v>25</v>
      </c>
      <c r="T2" s="13" t="s">
        <v>26</v>
      </c>
      <c r="U2" s="13" t="s">
        <v>27</v>
      </c>
      <c r="V2" s="18" t="s">
        <v>28</v>
      </c>
      <c r="W2" s="19" t="s">
        <v>29</v>
      </c>
      <c r="X2" s="19" t="s">
        <v>30</v>
      </c>
      <c r="Y2" s="20"/>
      <c r="Z2" s="20"/>
      <c r="AA2" s="20"/>
      <c r="AB2" s="20"/>
      <c r="AC2" s="20"/>
    </row>
    <row r="3" ht="18.75" customHeight="1">
      <c r="A3" s="21" t="s">
        <v>31</v>
      </c>
      <c r="B3" s="21" t="s">
        <v>32</v>
      </c>
      <c r="C3" s="21" t="s">
        <v>33</v>
      </c>
      <c r="D3" s="22" t="s">
        <v>34</v>
      </c>
      <c r="E3" s="23" t="s">
        <v>35</v>
      </c>
      <c r="F3" s="21">
        <v>1.0</v>
      </c>
      <c r="G3" s="24">
        <v>46006.0</v>
      </c>
      <c r="H3" s="25" t="s">
        <v>36</v>
      </c>
      <c r="I3" s="21" t="s">
        <v>37</v>
      </c>
      <c r="J3" s="26">
        <v>46046.0</v>
      </c>
      <c r="K3" s="27"/>
      <c r="L3" s="21" t="s">
        <v>38</v>
      </c>
      <c r="M3" s="27"/>
      <c r="N3" s="27"/>
      <c r="O3" s="26">
        <v>46068.0</v>
      </c>
      <c r="P3" s="28">
        <v>1.0</v>
      </c>
      <c r="Q3" s="29"/>
      <c r="R3" s="30">
        <f t="shared" ref="R3:R865" si="1">Q3/89.23</f>
        <v>0</v>
      </c>
      <c r="S3" s="21" t="str">
        <f>IFERROR(VLOOKUP(L3,'Responsáveis'!$A$3:$B$140,2,FALSE),"NE")</f>
        <v>jadiel</v>
      </c>
      <c r="T3" s="27"/>
      <c r="U3" s="21" t="s">
        <v>39</v>
      </c>
      <c r="V3" s="31" t="s">
        <v>40</v>
      </c>
      <c r="W3" s="31" t="s">
        <v>41</v>
      </c>
      <c r="X3" s="32"/>
      <c r="Y3" s="12"/>
      <c r="Z3" s="12"/>
      <c r="AA3" s="12"/>
      <c r="AB3" s="12"/>
      <c r="AC3" s="12"/>
    </row>
    <row r="4" ht="18.75" customHeight="1">
      <c r="A4" s="21" t="s">
        <v>31</v>
      </c>
      <c r="B4" s="21" t="s">
        <v>32</v>
      </c>
      <c r="C4" s="21" t="s">
        <v>42</v>
      </c>
      <c r="D4" s="22" t="s">
        <v>43</v>
      </c>
      <c r="E4" s="23" t="s">
        <v>44</v>
      </c>
      <c r="F4" s="21">
        <v>0.0</v>
      </c>
      <c r="G4" s="24">
        <v>46011.0</v>
      </c>
      <c r="H4" s="25" t="s">
        <v>45</v>
      </c>
      <c r="I4" s="21" t="s">
        <v>46</v>
      </c>
      <c r="J4" s="26">
        <v>46038.0</v>
      </c>
      <c r="K4" s="27"/>
      <c r="L4" s="21" t="s">
        <v>47</v>
      </c>
      <c r="M4" s="26">
        <v>46108.0</v>
      </c>
      <c r="N4" s="26">
        <v>46080.0</v>
      </c>
      <c r="O4" s="26">
        <v>46093.0</v>
      </c>
      <c r="P4" s="28">
        <v>0.3</v>
      </c>
      <c r="Q4" s="29"/>
      <c r="R4" s="30">
        <f t="shared" si="1"/>
        <v>0</v>
      </c>
      <c r="S4" s="21" t="str">
        <f>IFERROR(VLOOKUP(L4,'Responsáveis'!$A$3:$B$140,2,FALSE),"NE")</f>
        <v>Rudnei</v>
      </c>
      <c r="T4" s="27"/>
      <c r="U4" s="21" t="s">
        <v>48</v>
      </c>
      <c r="V4" s="31" t="s">
        <v>40</v>
      </c>
      <c r="W4" s="33"/>
      <c r="X4" s="32"/>
      <c r="Y4" s="12"/>
      <c r="Z4" s="12"/>
      <c r="AA4" s="12"/>
      <c r="AB4" s="12"/>
      <c r="AC4" s="12"/>
    </row>
    <row r="5" ht="18.75" customHeight="1">
      <c r="A5" s="21" t="s">
        <v>31</v>
      </c>
      <c r="B5" s="21" t="s">
        <v>32</v>
      </c>
      <c r="C5" s="21" t="s">
        <v>49</v>
      </c>
      <c r="D5" s="22" t="s">
        <v>43</v>
      </c>
      <c r="E5" s="23" t="s">
        <v>50</v>
      </c>
      <c r="F5" s="21">
        <v>0.0</v>
      </c>
      <c r="G5" s="24">
        <v>46011.0</v>
      </c>
      <c r="H5" s="25" t="s">
        <v>51</v>
      </c>
      <c r="I5" s="21" t="s">
        <v>52</v>
      </c>
      <c r="J5" s="26">
        <v>46034.0</v>
      </c>
      <c r="K5" s="21" t="s">
        <v>53</v>
      </c>
      <c r="L5" s="21" t="s">
        <v>54</v>
      </c>
      <c r="M5" s="26">
        <v>46087.0</v>
      </c>
      <c r="N5" s="34">
        <v>46087.0</v>
      </c>
      <c r="O5" s="26">
        <v>46094.0</v>
      </c>
      <c r="P5" s="28">
        <v>0.3</v>
      </c>
      <c r="Q5" s="35">
        <v>109000.0</v>
      </c>
      <c r="R5" s="30">
        <f t="shared" si="1"/>
        <v>1221.562255</v>
      </c>
      <c r="S5" s="21" t="str">
        <f>IFERROR(VLOOKUP(L5,'Responsáveis'!$A$3:$B$140,2,FALSE),"NE")</f>
        <v>Rudnei</v>
      </c>
      <c r="T5" s="27"/>
      <c r="U5" s="21" t="s">
        <v>48</v>
      </c>
      <c r="V5" s="31" t="s">
        <v>40</v>
      </c>
      <c r="W5" s="31" t="s">
        <v>55</v>
      </c>
      <c r="X5" s="32"/>
      <c r="Y5" s="12"/>
      <c r="Z5" s="12"/>
      <c r="AA5" s="12"/>
      <c r="AB5" s="12"/>
      <c r="AC5" s="12"/>
    </row>
    <row r="6" ht="18.75" customHeight="1">
      <c r="A6" s="21" t="s">
        <v>31</v>
      </c>
      <c r="B6" s="21" t="s">
        <v>32</v>
      </c>
      <c r="C6" s="21" t="s">
        <v>49</v>
      </c>
      <c r="D6" s="22" t="s">
        <v>56</v>
      </c>
      <c r="E6" s="23" t="s">
        <v>57</v>
      </c>
      <c r="F6" s="21">
        <v>0.0</v>
      </c>
      <c r="G6" s="24">
        <v>46014.0</v>
      </c>
      <c r="H6" s="25" t="s">
        <v>58</v>
      </c>
      <c r="I6" s="21" t="s">
        <v>46</v>
      </c>
      <c r="J6" s="26">
        <v>46058.0</v>
      </c>
      <c r="K6" s="21">
        <v>1.0236829E7</v>
      </c>
      <c r="L6" s="21" t="s">
        <v>59</v>
      </c>
      <c r="M6" s="26">
        <v>46118.0</v>
      </c>
      <c r="N6" s="34">
        <v>46118.0</v>
      </c>
      <c r="O6" s="26">
        <v>46120.0</v>
      </c>
      <c r="P6" s="28">
        <v>0.0</v>
      </c>
      <c r="Q6" s="35">
        <v>80813.91</v>
      </c>
      <c r="R6" s="30">
        <f t="shared" si="1"/>
        <v>905.6809369</v>
      </c>
      <c r="S6" s="21" t="str">
        <f>IFERROR(VLOOKUP(L6,'Responsáveis'!$A$3:$B$140,2,FALSE),"NE")</f>
        <v>Rudnei</v>
      </c>
      <c r="T6" s="27"/>
      <c r="U6" s="21" t="s">
        <v>48</v>
      </c>
      <c r="V6" s="31" t="s">
        <v>40</v>
      </c>
      <c r="W6" s="31" t="s">
        <v>55</v>
      </c>
      <c r="X6" s="32"/>
      <c r="Y6" s="12"/>
      <c r="Z6" s="12"/>
      <c r="AA6" s="12"/>
      <c r="AB6" s="12"/>
      <c r="AC6" s="12"/>
    </row>
    <row r="7" ht="18.75" customHeight="1">
      <c r="A7" s="21" t="s">
        <v>31</v>
      </c>
      <c r="B7" s="21" t="s">
        <v>32</v>
      </c>
      <c r="C7" s="21" t="s">
        <v>60</v>
      </c>
      <c r="D7" s="22" t="s">
        <v>61</v>
      </c>
      <c r="E7" s="23" t="s">
        <v>62</v>
      </c>
      <c r="F7" s="21">
        <v>0.0</v>
      </c>
      <c r="G7" s="24">
        <v>46014.0</v>
      </c>
      <c r="H7" s="25" t="s">
        <v>63</v>
      </c>
      <c r="I7" s="21" t="s">
        <v>46</v>
      </c>
      <c r="J7" s="26">
        <v>46048.0</v>
      </c>
      <c r="K7" s="27"/>
      <c r="L7" s="21" t="s">
        <v>64</v>
      </c>
      <c r="M7" s="26">
        <v>46088.0</v>
      </c>
      <c r="N7" s="34">
        <v>46088.0</v>
      </c>
      <c r="O7" s="26">
        <v>46096.0</v>
      </c>
      <c r="P7" s="28">
        <v>0.1</v>
      </c>
      <c r="Q7" s="35">
        <v>61482.0</v>
      </c>
      <c r="R7" s="30">
        <f t="shared" si="1"/>
        <v>689.0283537</v>
      </c>
      <c r="S7" s="21" t="str">
        <f>IFERROR(VLOOKUP(L7,'Responsáveis'!$A$3:$B$140,2,FALSE),"NE")</f>
        <v>Jadiel</v>
      </c>
      <c r="T7" s="27"/>
      <c r="U7" s="21" t="s">
        <v>48</v>
      </c>
      <c r="V7" s="31" t="s">
        <v>40</v>
      </c>
      <c r="W7" s="31" t="s">
        <v>41</v>
      </c>
      <c r="X7" s="32"/>
      <c r="Y7" s="12"/>
      <c r="Z7" s="12"/>
      <c r="AA7" s="12"/>
      <c r="AB7" s="12"/>
      <c r="AC7" s="12"/>
    </row>
    <row r="8" ht="18.75" customHeight="1">
      <c r="A8" s="21" t="s">
        <v>31</v>
      </c>
      <c r="B8" s="21" t="s">
        <v>32</v>
      </c>
      <c r="C8" s="21" t="s">
        <v>65</v>
      </c>
      <c r="D8" s="22" t="s">
        <v>66</v>
      </c>
      <c r="E8" s="23" t="s">
        <v>67</v>
      </c>
      <c r="F8" s="21">
        <v>1.0</v>
      </c>
      <c r="G8" s="24">
        <v>46014.0</v>
      </c>
      <c r="H8" s="25" t="s">
        <v>68</v>
      </c>
      <c r="I8" s="21" t="s">
        <v>52</v>
      </c>
      <c r="J8" s="26">
        <v>46048.0</v>
      </c>
      <c r="K8" s="21" t="s">
        <v>53</v>
      </c>
      <c r="L8" s="21" t="s">
        <v>64</v>
      </c>
      <c r="M8" s="26">
        <v>46088.0</v>
      </c>
      <c r="N8" s="26">
        <v>46088.0</v>
      </c>
      <c r="O8" s="26">
        <v>46096.0</v>
      </c>
      <c r="P8" s="28">
        <v>0.1</v>
      </c>
      <c r="Q8" s="35">
        <v>83040.0</v>
      </c>
      <c r="R8" s="30">
        <f t="shared" si="1"/>
        <v>930.6287123</v>
      </c>
      <c r="S8" s="21" t="str">
        <f>IFERROR(VLOOKUP(L8,'Responsáveis'!$A$3:$B$140,2,FALSE),"NE")</f>
        <v>Jadiel</v>
      </c>
      <c r="T8" s="27"/>
      <c r="U8" s="21" t="s">
        <v>48</v>
      </c>
      <c r="V8" s="31" t="s">
        <v>40</v>
      </c>
      <c r="W8" s="31" t="s">
        <v>41</v>
      </c>
      <c r="X8" s="32"/>
      <c r="Y8" s="12"/>
      <c r="Z8" s="12"/>
      <c r="AA8" s="12"/>
      <c r="AB8" s="12"/>
      <c r="AC8" s="12"/>
    </row>
    <row r="9" ht="18.75" customHeight="1">
      <c r="A9" s="21" t="s">
        <v>31</v>
      </c>
      <c r="B9" s="21" t="s">
        <v>32</v>
      </c>
      <c r="C9" s="21" t="s">
        <v>69</v>
      </c>
      <c r="D9" s="22" t="s">
        <v>70</v>
      </c>
      <c r="E9" s="23" t="s">
        <v>71</v>
      </c>
      <c r="F9" s="21">
        <v>1.0</v>
      </c>
      <c r="G9" s="24">
        <v>46014.0</v>
      </c>
      <c r="H9" s="25" t="s">
        <v>72</v>
      </c>
      <c r="I9" s="21" t="s">
        <v>37</v>
      </c>
      <c r="J9" s="26">
        <v>46037.0</v>
      </c>
      <c r="K9" s="21"/>
      <c r="L9" s="21" t="s">
        <v>47</v>
      </c>
      <c r="M9" s="26">
        <v>46083.0</v>
      </c>
      <c r="N9" s="26">
        <v>46083.0</v>
      </c>
      <c r="O9" s="26">
        <v>46093.0</v>
      </c>
      <c r="P9" s="28">
        <v>0.4</v>
      </c>
      <c r="Q9" s="35">
        <v>31520.54</v>
      </c>
      <c r="R9" s="30">
        <f t="shared" si="1"/>
        <v>353.2504763</v>
      </c>
      <c r="S9" s="21" t="str">
        <f>IFERROR(VLOOKUP(L9,'Responsáveis'!$A$3:$B$140,2,FALSE),"NE")</f>
        <v>Rudnei</v>
      </c>
      <c r="T9" s="27"/>
      <c r="U9" s="21" t="s">
        <v>48</v>
      </c>
      <c r="V9" s="31" t="s">
        <v>40</v>
      </c>
      <c r="W9" s="33"/>
      <c r="X9" s="32"/>
      <c r="Y9" s="12"/>
      <c r="Z9" s="12"/>
      <c r="AA9" s="12"/>
      <c r="AB9" s="12"/>
      <c r="AC9" s="12"/>
    </row>
    <row r="10" ht="18.75" customHeight="1">
      <c r="A10" s="21" t="s">
        <v>31</v>
      </c>
      <c r="B10" s="21" t="s">
        <v>32</v>
      </c>
      <c r="C10" s="21" t="s">
        <v>69</v>
      </c>
      <c r="D10" s="22" t="s">
        <v>70</v>
      </c>
      <c r="E10" s="23" t="s">
        <v>73</v>
      </c>
      <c r="F10" s="21">
        <v>1.0</v>
      </c>
      <c r="G10" s="24">
        <v>46014.0</v>
      </c>
      <c r="H10" s="25" t="s">
        <v>74</v>
      </c>
      <c r="I10" s="21" t="s">
        <v>37</v>
      </c>
      <c r="J10" s="26">
        <v>46038.0</v>
      </c>
      <c r="K10" s="21"/>
      <c r="L10" s="21" t="s">
        <v>47</v>
      </c>
      <c r="M10" s="26">
        <v>46083.0</v>
      </c>
      <c r="N10" s="26">
        <v>46083.0</v>
      </c>
      <c r="O10" s="26">
        <v>46083.0</v>
      </c>
      <c r="P10" s="28">
        <v>0.3</v>
      </c>
      <c r="Q10" s="35">
        <v>47818.71</v>
      </c>
      <c r="R10" s="30">
        <f t="shared" si="1"/>
        <v>535.9039561</v>
      </c>
      <c r="S10" s="21" t="str">
        <f>IFERROR(VLOOKUP(L10,'Responsáveis'!$A$3:$B$140,2,FALSE),"NE")</f>
        <v>Rudnei</v>
      </c>
      <c r="T10" s="27"/>
      <c r="U10" s="21" t="s">
        <v>48</v>
      </c>
      <c r="V10" s="31" t="s">
        <v>40</v>
      </c>
      <c r="W10" s="33"/>
      <c r="X10" s="32"/>
      <c r="Y10" s="12"/>
      <c r="Z10" s="12"/>
      <c r="AA10" s="12"/>
      <c r="AB10" s="12"/>
      <c r="AC10" s="12"/>
    </row>
    <row r="11" ht="18.75" customHeight="1">
      <c r="A11" s="21" t="s">
        <v>31</v>
      </c>
      <c r="B11" s="21" t="s">
        <v>32</v>
      </c>
      <c r="C11" s="21" t="s">
        <v>75</v>
      </c>
      <c r="D11" s="22" t="s">
        <v>76</v>
      </c>
      <c r="E11" s="23" t="s">
        <v>77</v>
      </c>
      <c r="F11" s="21">
        <v>0.0</v>
      </c>
      <c r="G11" s="24">
        <v>46015.0</v>
      </c>
      <c r="H11" s="25" t="s">
        <v>78</v>
      </c>
      <c r="I11" s="21" t="s">
        <v>46</v>
      </c>
      <c r="J11" s="26">
        <v>46041.0</v>
      </c>
      <c r="K11" s="27"/>
      <c r="L11" s="21" t="s">
        <v>47</v>
      </c>
      <c r="M11" s="26">
        <v>46077.0</v>
      </c>
      <c r="N11" s="26">
        <v>46077.0</v>
      </c>
      <c r="O11" s="26">
        <v>46077.0</v>
      </c>
      <c r="P11" s="28">
        <v>0.4</v>
      </c>
      <c r="Q11" s="35">
        <v>25732.0</v>
      </c>
      <c r="R11" s="30">
        <f t="shared" si="1"/>
        <v>288.3783481</v>
      </c>
      <c r="S11" s="21" t="str">
        <f>IFERROR(VLOOKUP(L11,'Responsáveis'!$A$3:$B$140,2,FALSE),"NE")</f>
        <v>Rudnei</v>
      </c>
      <c r="T11" s="27"/>
      <c r="U11" s="21" t="s">
        <v>48</v>
      </c>
      <c r="V11" s="31" t="s">
        <v>40</v>
      </c>
      <c r="W11" s="33"/>
      <c r="X11" s="32"/>
      <c r="Y11" s="12"/>
      <c r="Z11" s="12"/>
      <c r="AA11" s="12"/>
      <c r="AB11" s="12"/>
      <c r="AC11" s="12"/>
    </row>
    <row r="12" ht="18.75" customHeight="1">
      <c r="A12" s="21" t="s">
        <v>31</v>
      </c>
      <c r="B12" s="21" t="s">
        <v>32</v>
      </c>
      <c r="C12" s="21" t="s">
        <v>79</v>
      </c>
      <c r="D12" s="22" t="s">
        <v>76</v>
      </c>
      <c r="E12" s="23" t="s">
        <v>80</v>
      </c>
      <c r="F12" s="21">
        <v>0.0</v>
      </c>
      <c r="G12" s="24">
        <v>46015.0</v>
      </c>
      <c r="H12" s="25" t="s">
        <v>81</v>
      </c>
      <c r="I12" s="21" t="s">
        <v>46</v>
      </c>
      <c r="J12" s="26">
        <v>46044.0</v>
      </c>
      <c r="K12" s="21" t="s">
        <v>53</v>
      </c>
      <c r="L12" s="21" t="s">
        <v>47</v>
      </c>
      <c r="M12" s="26">
        <v>46083.0</v>
      </c>
      <c r="N12" s="26">
        <v>46083.0</v>
      </c>
      <c r="O12" s="26">
        <v>46083.0</v>
      </c>
      <c r="P12" s="28">
        <v>0.3</v>
      </c>
      <c r="Q12" s="35">
        <v>31628.8</v>
      </c>
      <c r="R12" s="30">
        <f t="shared" si="1"/>
        <v>354.4637454</v>
      </c>
      <c r="S12" s="21" t="str">
        <f>IFERROR(VLOOKUP(L12,'Responsáveis'!$A$3:$B$140,2,FALSE),"NE")</f>
        <v>Rudnei</v>
      </c>
      <c r="T12" s="27"/>
      <c r="U12" s="21" t="s">
        <v>48</v>
      </c>
      <c r="V12" s="31" t="s">
        <v>40</v>
      </c>
      <c r="W12" s="33"/>
      <c r="X12" s="32"/>
      <c r="Y12" s="12"/>
      <c r="Z12" s="12"/>
      <c r="AA12" s="12"/>
      <c r="AB12" s="12"/>
      <c r="AC12" s="12"/>
    </row>
    <row r="13" ht="18.75" customHeight="1">
      <c r="A13" s="21" t="s">
        <v>31</v>
      </c>
      <c r="B13" s="21" t="s">
        <v>32</v>
      </c>
      <c r="C13" s="21" t="s">
        <v>82</v>
      </c>
      <c r="D13" s="22" t="s">
        <v>83</v>
      </c>
      <c r="E13" s="23" t="s">
        <v>84</v>
      </c>
      <c r="F13" s="21">
        <v>0.0</v>
      </c>
      <c r="G13" s="24">
        <v>46015.0</v>
      </c>
      <c r="H13" s="25" t="s">
        <v>85</v>
      </c>
      <c r="I13" s="21" t="s">
        <v>52</v>
      </c>
      <c r="J13" s="26">
        <v>46048.0</v>
      </c>
      <c r="K13" s="21" t="s">
        <v>53</v>
      </c>
      <c r="L13" s="21" t="s">
        <v>64</v>
      </c>
      <c r="M13" s="26">
        <v>46083.0</v>
      </c>
      <c r="N13" s="26">
        <v>46083.0</v>
      </c>
      <c r="O13" s="26">
        <v>46096.0</v>
      </c>
      <c r="P13" s="28">
        <v>0.1</v>
      </c>
      <c r="Q13" s="35">
        <v>55000.0</v>
      </c>
      <c r="R13" s="30">
        <f t="shared" si="1"/>
        <v>616.384624</v>
      </c>
      <c r="S13" s="21" t="str">
        <f>IFERROR(VLOOKUP(L13,'Responsáveis'!$A$3:$B$140,2,FALSE),"NE")</f>
        <v>Jadiel</v>
      </c>
      <c r="T13" s="27"/>
      <c r="U13" s="21" t="s">
        <v>48</v>
      </c>
      <c r="V13" s="31" t="s">
        <v>40</v>
      </c>
      <c r="W13" s="31" t="s">
        <v>41</v>
      </c>
      <c r="X13" s="32"/>
      <c r="Y13" s="12"/>
      <c r="Z13" s="12"/>
      <c r="AA13" s="12"/>
      <c r="AB13" s="12"/>
      <c r="AC13" s="12"/>
    </row>
    <row r="14" ht="18.75" customHeight="1">
      <c r="A14" s="21" t="s">
        <v>31</v>
      </c>
      <c r="B14" s="21" t="s">
        <v>32</v>
      </c>
      <c r="C14" s="21" t="s">
        <v>86</v>
      </c>
      <c r="D14" s="22" t="s">
        <v>87</v>
      </c>
      <c r="E14" s="23" t="s">
        <v>88</v>
      </c>
      <c r="F14" s="21">
        <v>0.0</v>
      </c>
      <c r="G14" s="24">
        <v>46015.0</v>
      </c>
      <c r="H14" s="25" t="s">
        <v>89</v>
      </c>
      <c r="I14" s="21" t="s">
        <v>37</v>
      </c>
      <c r="J14" s="26">
        <v>46058.0</v>
      </c>
      <c r="K14" s="21">
        <v>1.0236942E7</v>
      </c>
      <c r="L14" s="21" t="s">
        <v>90</v>
      </c>
      <c r="M14" s="26">
        <v>46085.0</v>
      </c>
      <c r="N14" s="26">
        <v>46085.0</v>
      </c>
      <c r="O14" s="27"/>
      <c r="P14" s="28">
        <v>0.0</v>
      </c>
      <c r="Q14" s="35">
        <v>71125.3</v>
      </c>
      <c r="R14" s="30">
        <f t="shared" si="1"/>
        <v>797.1007509</v>
      </c>
      <c r="S14" s="21" t="str">
        <f>IFERROR(VLOOKUP(L14,'Responsáveis'!$A$3:$B$140,2,FALSE),"NE")</f>
        <v>Ana</v>
      </c>
      <c r="T14" s="27"/>
      <c r="U14" s="21" t="s">
        <v>48</v>
      </c>
      <c r="V14" s="31" t="s">
        <v>91</v>
      </c>
      <c r="W14" s="33"/>
      <c r="X14" s="32"/>
      <c r="Y14" s="12"/>
      <c r="Z14" s="12"/>
      <c r="AA14" s="12"/>
      <c r="AB14" s="12"/>
      <c r="AC14" s="12"/>
    </row>
    <row r="15" ht="18.75" customHeight="1">
      <c r="A15" s="21" t="s">
        <v>31</v>
      </c>
      <c r="B15" s="21" t="s">
        <v>32</v>
      </c>
      <c r="C15" s="21" t="s">
        <v>86</v>
      </c>
      <c r="D15" s="22" t="s">
        <v>92</v>
      </c>
      <c r="E15" s="23" t="s">
        <v>93</v>
      </c>
      <c r="F15" s="21">
        <v>1.0</v>
      </c>
      <c r="G15" s="24">
        <v>46015.0</v>
      </c>
      <c r="H15" s="25" t="s">
        <v>94</v>
      </c>
      <c r="I15" s="21" t="s">
        <v>52</v>
      </c>
      <c r="J15" s="24">
        <v>46014.0</v>
      </c>
      <c r="K15" s="21" t="s">
        <v>53</v>
      </c>
      <c r="L15" s="21" t="s">
        <v>95</v>
      </c>
      <c r="M15" s="26">
        <v>46072.0</v>
      </c>
      <c r="N15" s="26">
        <v>46072.0</v>
      </c>
      <c r="O15" s="26">
        <v>46081.0</v>
      </c>
      <c r="P15" s="28">
        <v>1.0</v>
      </c>
      <c r="Q15" s="35">
        <v>25194.95</v>
      </c>
      <c r="R15" s="30">
        <f t="shared" si="1"/>
        <v>282.3596324</v>
      </c>
      <c r="S15" s="21" t="str">
        <f>IFERROR(VLOOKUP(L15,'Responsáveis'!$A$3:$B$140,2,FALSE),"NE")</f>
        <v>Ana</v>
      </c>
      <c r="T15" s="27"/>
      <c r="U15" s="21" t="s">
        <v>48</v>
      </c>
      <c r="V15" s="31" t="s">
        <v>40</v>
      </c>
      <c r="W15" s="31" t="s">
        <v>55</v>
      </c>
      <c r="X15" s="32"/>
      <c r="Y15" s="12"/>
      <c r="Z15" s="12"/>
      <c r="AA15" s="12"/>
      <c r="AB15" s="12"/>
      <c r="AC15" s="12"/>
    </row>
    <row r="16" ht="18.75" customHeight="1">
      <c r="A16" s="21" t="s">
        <v>31</v>
      </c>
      <c r="B16" s="21" t="s">
        <v>32</v>
      </c>
      <c r="C16" s="21" t="s">
        <v>86</v>
      </c>
      <c r="D16" s="22" t="s">
        <v>96</v>
      </c>
      <c r="E16" s="23" t="s">
        <v>97</v>
      </c>
      <c r="F16" s="21">
        <v>1.0</v>
      </c>
      <c r="G16" s="24">
        <v>46015.0</v>
      </c>
      <c r="H16" s="25" t="s">
        <v>98</v>
      </c>
      <c r="I16" s="21" t="s">
        <v>99</v>
      </c>
      <c r="J16" s="26">
        <v>46037.0</v>
      </c>
      <c r="K16" s="21" t="s">
        <v>53</v>
      </c>
      <c r="L16" s="21" t="s">
        <v>95</v>
      </c>
      <c r="M16" s="26">
        <v>46084.0</v>
      </c>
      <c r="N16" s="26">
        <v>46084.0</v>
      </c>
      <c r="O16" s="26">
        <v>46091.0</v>
      </c>
      <c r="P16" s="28">
        <v>0.0</v>
      </c>
      <c r="Q16" s="35">
        <v>35777.0</v>
      </c>
      <c r="R16" s="30">
        <f t="shared" si="1"/>
        <v>400.9525944</v>
      </c>
      <c r="S16" s="21" t="str">
        <f>IFERROR(VLOOKUP(L16,'Responsáveis'!$A$3:$B$140,2,FALSE),"NE")</f>
        <v>Ana</v>
      </c>
      <c r="T16" s="27"/>
      <c r="U16" s="21" t="s">
        <v>48</v>
      </c>
      <c r="V16" s="31" t="s">
        <v>40</v>
      </c>
      <c r="W16" s="31" t="s">
        <v>55</v>
      </c>
      <c r="X16" s="32"/>
      <c r="Y16" s="12"/>
      <c r="Z16" s="12"/>
      <c r="AA16" s="12"/>
      <c r="AB16" s="12"/>
      <c r="AC16" s="12"/>
    </row>
    <row r="17" ht="18.75" customHeight="1">
      <c r="A17" s="21" t="s">
        <v>31</v>
      </c>
      <c r="B17" s="21" t="s">
        <v>32</v>
      </c>
      <c r="C17" s="21" t="s">
        <v>75</v>
      </c>
      <c r="D17" s="22" t="s">
        <v>100</v>
      </c>
      <c r="E17" s="23" t="s">
        <v>101</v>
      </c>
      <c r="F17" s="21">
        <v>1.0</v>
      </c>
      <c r="G17" s="24">
        <v>46015.0</v>
      </c>
      <c r="H17" s="25" t="s">
        <v>102</v>
      </c>
      <c r="I17" s="21" t="s">
        <v>52</v>
      </c>
      <c r="J17" s="24">
        <v>46014.0</v>
      </c>
      <c r="K17" s="21" t="s">
        <v>53</v>
      </c>
      <c r="L17" s="21" t="s">
        <v>95</v>
      </c>
      <c r="M17" s="26">
        <v>46072.0</v>
      </c>
      <c r="N17" s="26">
        <v>46072.0</v>
      </c>
      <c r="O17" s="26">
        <v>46081.0</v>
      </c>
      <c r="P17" s="28">
        <v>1.0</v>
      </c>
      <c r="Q17" s="35">
        <v>27630.0</v>
      </c>
      <c r="R17" s="30">
        <f t="shared" si="1"/>
        <v>309.6492211</v>
      </c>
      <c r="S17" s="21" t="str">
        <f>IFERROR(VLOOKUP(L17,'Responsáveis'!$A$3:$B$140,2,FALSE),"NE")</f>
        <v>Ana</v>
      </c>
      <c r="T17" s="27"/>
      <c r="U17" s="21" t="s">
        <v>48</v>
      </c>
      <c r="V17" s="31" t="s">
        <v>40</v>
      </c>
      <c r="W17" s="31" t="s">
        <v>55</v>
      </c>
      <c r="X17" s="32"/>
      <c r="Y17" s="12"/>
      <c r="Z17" s="12"/>
      <c r="AA17" s="12"/>
      <c r="AB17" s="12"/>
      <c r="AC17" s="12"/>
    </row>
    <row r="18" ht="18.75" customHeight="1">
      <c r="A18" s="21" t="s">
        <v>31</v>
      </c>
      <c r="B18" s="21" t="s">
        <v>32</v>
      </c>
      <c r="C18" s="21" t="s">
        <v>103</v>
      </c>
      <c r="D18" s="22" t="s">
        <v>104</v>
      </c>
      <c r="E18" s="23" t="s">
        <v>105</v>
      </c>
      <c r="F18" s="21">
        <v>1.0</v>
      </c>
      <c r="G18" s="24">
        <v>46015.0</v>
      </c>
      <c r="H18" s="25" t="s">
        <v>106</v>
      </c>
      <c r="I18" s="21" t="s">
        <v>52</v>
      </c>
      <c r="J18" s="24">
        <v>46014.0</v>
      </c>
      <c r="K18" s="21" t="s">
        <v>53</v>
      </c>
      <c r="L18" s="21" t="s">
        <v>95</v>
      </c>
      <c r="M18" s="26">
        <v>46072.0</v>
      </c>
      <c r="N18" s="26">
        <v>46072.0</v>
      </c>
      <c r="O18" s="26">
        <v>46081.0</v>
      </c>
      <c r="P18" s="28">
        <v>1.0</v>
      </c>
      <c r="Q18" s="35">
        <v>26637.05</v>
      </c>
      <c r="R18" s="30">
        <f t="shared" si="1"/>
        <v>298.5212373</v>
      </c>
      <c r="S18" s="21" t="str">
        <f>IFERROR(VLOOKUP(L18,'Responsáveis'!$A$3:$B$140,2,FALSE),"NE")</f>
        <v>Ana</v>
      </c>
      <c r="T18" s="27"/>
      <c r="U18" s="21" t="s">
        <v>48</v>
      </c>
      <c r="V18" s="31" t="s">
        <v>40</v>
      </c>
      <c r="W18" s="31" t="s">
        <v>55</v>
      </c>
      <c r="X18" s="32"/>
      <c r="Y18" s="12"/>
      <c r="Z18" s="12"/>
      <c r="AA18" s="12"/>
      <c r="AB18" s="12"/>
      <c r="AC18" s="12"/>
    </row>
    <row r="19" ht="18.75" customHeight="1">
      <c r="A19" s="21" t="s">
        <v>31</v>
      </c>
      <c r="B19" s="21" t="s">
        <v>32</v>
      </c>
      <c r="C19" s="21" t="s">
        <v>103</v>
      </c>
      <c r="D19" s="22" t="s">
        <v>87</v>
      </c>
      <c r="E19" s="23" t="s">
        <v>107</v>
      </c>
      <c r="F19" s="21">
        <v>0.0</v>
      </c>
      <c r="G19" s="24">
        <v>46018.0</v>
      </c>
      <c r="H19" s="36" t="s">
        <v>108</v>
      </c>
      <c r="I19" s="21" t="s">
        <v>37</v>
      </c>
      <c r="J19" s="26">
        <v>46058.0</v>
      </c>
      <c r="K19" s="21">
        <v>1.0236942E7</v>
      </c>
      <c r="L19" s="21" t="s">
        <v>90</v>
      </c>
      <c r="M19" s="26">
        <v>46085.0</v>
      </c>
      <c r="N19" s="26">
        <v>46085.0</v>
      </c>
      <c r="O19" s="26"/>
      <c r="P19" s="28">
        <v>0.0</v>
      </c>
      <c r="Q19" s="35">
        <v>89842.56</v>
      </c>
      <c r="R19" s="30">
        <f t="shared" si="1"/>
        <v>1006.864956</v>
      </c>
      <c r="S19" s="21" t="str">
        <f>IFERROR(VLOOKUP(L19,'Responsáveis'!$A$3:$B$140,2,FALSE),"NE")</f>
        <v>Ana</v>
      </c>
      <c r="T19" s="27"/>
      <c r="U19" s="21" t="s">
        <v>48</v>
      </c>
      <c r="V19" s="31" t="s">
        <v>91</v>
      </c>
      <c r="W19" s="33"/>
      <c r="X19" s="32"/>
      <c r="Y19" s="12"/>
      <c r="Z19" s="12"/>
      <c r="AA19" s="12"/>
      <c r="AB19" s="12"/>
      <c r="AC19" s="12"/>
    </row>
    <row r="20" ht="18.75" customHeight="1">
      <c r="A20" s="21" t="s">
        <v>31</v>
      </c>
      <c r="B20" s="21" t="s">
        <v>32</v>
      </c>
      <c r="C20" s="21" t="s">
        <v>109</v>
      </c>
      <c r="D20" s="22" t="s">
        <v>110</v>
      </c>
      <c r="E20" s="23" t="s">
        <v>111</v>
      </c>
      <c r="F20" s="21">
        <v>0.0</v>
      </c>
      <c r="G20" s="24">
        <v>46018.0</v>
      </c>
      <c r="H20" s="25" t="s">
        <v>112</v>
      </c>
      <c r="I20" s="21" t="s">
        <v>37</v>
      </c>
      <c r="J20" s="26">
        <v>46057.0</v>
      </c>
      <c r="K20" s="21">
        <v>1.0236773E7</v>
      </c>
      <c r="L20" s="21" t="s">
        <v>113</v>
      </c>
      <c r="M20" s="26">
        <v>46111.0</v>
      </c>
      <c r="N20" s="26">
        <v>46111.0</v>
      </c>
      <c r="O20" s="27"/>
      <c r="P20" s="28">
        <v>0.0</v>
      </c>
      <c r="Q20" s="35">
        <v>112145.22</v>
      </c>
      <c r="R20" s="30">
        <f t="shared" si="1"/>
        <v>1256.810714</v>
      </c>
      <c r="S20" s="21" t="str">
        <f>IFERROR(VLOOKUP(L20,'Responsáveis'!$A$3:$B$140,2,FALSE),"NE")</f>
        <v>Rudnei</v>
      </c>
      <c r="T20" s="27"/>
      <c r="U20" s="21" t="s">
        <v>48</v>
      </c>
      <c r="V20" s="31" t="s">
        <v>40</v>
      </c>
      <c r="W20" s="33"/>
      <c r="X20" s="32"/>
      <c r="Y20" s="12"/>
      <c r="Z20" s="12"/>
      <c r="AA20" s="12"/>
      <c r="AB20" s="12"/>
      <c r="AC20" s="12"/>
    </row>
    <row r="21" ht="18.75" customHeight="1">
      <c r="A21" s="21" t="s">
        <v>31</v>
      </c>
      <c r="B21" s="21" t="s">
        <v>32</v>
      </c>
      <c r="C21" s="21" t="s">
        <v>114</v>
      </c>
      <c r="D21" s="22" t="s">
        <v>110</v>
      </c>
      <c r="E21" s="23" t="s">
        <v>115</v>
      </c>
      <c r="F21" s="21">
        <v>0.0</v>
      </c>
      <c r="G21" s="24">
        <v>46019.0</v>
      </c>
      <c r="H21" s="25" t="s">
        <v>116</v>
      </c>
      <c r="I21" s="21" t="s">
        <v>37</v>
      </c>
      <c r="J21" s="26">
        <v>46051.0</v>
      </c>
      <c r="K21" s="21">
        <v>1.0236466E7</v>
      </c>
      <c r="L21" s="21" t="s">
        <v>113</v>
      </c>
      <c r="M21" s="26">
        <v>46110.0</v>
      </c>
      <c r="N21" s="26">
        <v>46110.0</v>
      </c>
      <c r="O21" s="27"/>
      <c r="P21" s="28">
        <v>0.0</v>
      </c>
      <c r="Q21" s="35">
        <v>61038.45</v>
      </c>
      <c r="R21" s="30">
        <f t="shared" si="1"/>
        <v>684.0574919</v>
      </c>
      <c r="S21" s="21" t="str">
        <f>IFERROR(VLOOKUP(L21,'Responsáveis'!$A$3:$B$140,2,FALSE),"NE")</f>
        <v>Rudnei</v>
      </c>
      <c r="T21" s="27"/>
      <c r="U21" s="21" t="s">
        <v>48</v>
      </c>
      <c r="V21" s="31" t="s">
        <v>40</v>
      </c>
      <c r="W21" s="33"/>
      <c r="X21" s="32"/>
      <c r="Y21" s="12"/>
      <c r="Z21" s="12"/>
      <c r="AA21" s="12"/>
      <c r="AB21" s="12"/>
      <c r="AC21" s="12"/>
    </row>
    <row r="22" ht="18.75" customHeight="1">
      <c r="A22" s="21" t="s">
        <v>31</v>
      </c>
      <c r="B22" s="21" t="s">
        <v>32</v>
      </c>
      <c r="C22" s="21" t="s">
        <v>117</v>
      </c>
      <c r="D22" s="22" t="s">
        <v>110</v>
      </c>
      <c r="E22" s="23" t="s">
        <v>118</v>
      </c>
      <c r="F22" s="21">
        <v>1.0</v>
      </c>
      <c r="G22" s="24">
        <v>46019.0</v>
      </c>
      <c r="H22" s="25" t="s">
        <v>119</v>
      </c>
      <c r="I22" s="21" t="s">
        <v>37</v>
      </c>
      <c r="J22" s="26">
        <v>46051.0</v>
      </c>
      <c r="K22" s="21">
        <v>1.0236466E7</v>
      </c>
      <c r="L22" s="21" t="s">
        <v>113</v>
      </c>
      <c r="M22" s="26">
        <v>46110.0</v>
      </c>
      <c r="N22" s="26">
        <v>46110.0</v>
      </c>
      <c r="O22" s="27"/>
      <c r="P22" s="28">
        <v>0.0</v>
      </c>
      <c r="Q22" s="35">
        <v>44162.87</v>
      </c>
      <c r="R22" s="30">
        <f t="shared" si="1"/>
        <v>494.9329822</v>
      </c>
      <c r="S22" s="21" t="str">
        <f>IFERROR(VLOOKUP(L22,'Responsáveis'!$A$3:$B$140,2,FALSE),"NE")</f>
        <v>Rudnei</v>
      </c>
      <c r="T22" s="27"/>
      <c r="U22" s="21" t="s">
        <v>48</v>
      </c>
      <c r="V22" s="31" t="s">
        <v>40</v>
      </c>
      <c r="W22" s="33"/>
      <c r="X22" s="32"/>
      <c r="Y22" s="12"/>
      <c r="Z22" s="12"/>
      <c r="AA22" s="12"/>
      <c r="AB22" s="12"/>
      <c r="AC22" s="12"/>
    </row>
    <row r="23" ht="18.75" customHeight="1">
      <c r="A23" s="21" t="s">
        <v>31</v>
      </c>
      <c r="B23" s="21" t="s">
        <v>32</v>
      </c>
      <c r="C23" s="21" t="s">
        <v>120</v>
      </c>
      <c r="D23" s="22" t="s">
        <v>110</v>
      </c>
      <c r="E23" s="23" t="s">
        <v>121</v>
      </c>
      <c r="F23" s="21">
        <v>1.0</v>
      </c>
      <c r="G23" s="24">
        <v>46019.0</v>
      </c>
      <c r="H23" s="25" t="s">
        <v>122</v>
      </c>
      <c r="I23" s="21" t="s">
        <v>37</v>
      </c>
      <c r="J23" s="26">
        <v>46051.0</v>
      </c>
      <c r="K23" s="21">
        <v>1.0236484E7</v>
      </c>
      <c r="L23" s="21" t="s">
        <v>59</v>
      </c>
      <c r="M23" s="26">
        <v>46091.0</v>
      </c>
      <c r="N23" s="26">
        <v>46094.0</v>
      </c>
      <c r="O23" s="26">
        <v>46094.0</v>
      </c>
      <c r="P23" s="28">
        <v>0.0</v>
      </c>
      <c r="Q23" s="35">
        <v>89646.78</v>
      </c>
      <c r="R23" s="30">
        <f t="shared" si="1"/>
        <v>1004.670851</v>
      </c>
      <c r="S23" s="21" t="str">
        <f>IFERROR(VLOOKUP(L23,'Responsáveis'!$A$3:$B$140,2,FALSE),"NE")</f>
        <v>Rudnei</v>
      </c>
      <c r="T23" s="27"/>
      <c r="U23" s="21" t="s">
        <v>48</v>
      </c>
      <c r="V23" s="31" t="s">
        <v>40</v>
      </c>
      <c r="W23" s="33"/>
      <c r="X23" s="32"/>
      <c r="Y23" s="12"/>
      <c r="Z23" s="12"/>
      <c r="AA23" s="12"/>
      <c r="AB23" s="12"/>
      <c r="AC23" s="12"/>
    </row>
    <row r="24" ht="18.75" customHeight="1">
      <c r="A24" s="21" t="s">
        <v>31</v>
      </c>
      <c r="B24" s="21" t="s">
        <v>32</v>
      </c>
      <c r="C24" s="21" t="s">
        <v>123</v>
      </c>
      <c r="D24" s="22" t="s">
        <v>110</v>
      </c>
      <c r="E24" s="23" t="s">
        <v>124</v>
      </c>
      <c r="F24" s="21">
        <v>0.0</v>
      </c>
      <c r="G24" s="24">
        <v>46019.0</v>
      </c>
      <c r="H24" s="25" t="s">
        <v>125</v>
      </c>
      <c r="I24" s="21" t="s">
        <v>37</v>
      </c>
      <c r="J24" s="26">
        <v>46051.0</v>
      </c>
      <c r="K24" s="21">
        <v>1.0236466E7</v>
      </c>
      <c r="L24" s="21" t="s">
        <v>113</v>
      </c>
      <c r="M24" s="26">
        <v>46110.0</v>
      </c>
      <c r="N24" s="26">
        <v>46110.0</v>
      </c>
      <c r="O24" s="27"/>
      <c r="P24" s="28">
        <v>0.0</v>
      </c>
      <c r="Q24" s="35">
        <v>88102.28</v>
      </c>
      <c r="R24" s="30">
        <f t="shared" si="1"/>
        <v>987.3616497</v>
      </c>
      <c r="S24" s="21" t="str">
        <f>IFERROR(VLOOKUP(L24,'Responsáveis'!$A$3:$B$140,2,FALSE),"NE")</f>
        <v>Rudnei</v>
      </c>
      <c r="T24" s="27"/>
      <c r="U24" s="21" t="s">
        <v>48</v>
      </c>
      <c r="V24" s="31" t="s">
        <v>40</v>
      </c>
      <c r="W24" s="33"/>
      <c r="X24" s="32"/>
      <c r="Y24" s="12"/>
      <c r="Z24" s="12"/>
      <c r="AA24" s="12"/>
      <c r="AB24" s="12"/>
      <c r="AC24" s="12"/>
    </row>
    <row r="25" ht="18.75" customHeight="1">
      <c r="A25" s="21" t="s">
        <v>31</v>
      </c>
      <c r="B25" s="21" t="s">
        <v>32</v>
      </c>
      <c r="C25" s="21" t="s">
        <v>126</v>
      </c>
      <c r="D25" s="22" t="s">
        <v>110</v>
      </c>
      <c r="E25" s="23" t="s">
        <v>127</v>
      </c>
      <c r="F25" s="21">
        <v>0.0</v>
      </c>
      <c r="G25" s="24">
        <v>46019.0</v>
      </c>
      <c r="H25" s="25" t="s">
        <v>128</v>
      </c>
      <c r="I25" s="21" t="s">
        <v>46</v>
      </c>
      <c r="J25" s="26">
        <v>46049.0</v>
      </c>
      <c r="K25" s="21" t="s">
        <v>53</v>
      </c>
      <c r="L25" s="21" t="s">
        <v>59</v>
      </c>
      <c r="M25" s="26">
        <v>46095.0</v>
      </c>
      <c r="N25" s="26">
        <v>46095.0</v>
      </c>
      <c r="O25" s="27"/>
      <c r="P25" s="28">
        <v>0.0</v>
      </c>
      <c r="Q25" s="35">
        <v>96924.74</v>
      </c>
      <c r="R25" s="30">
        <f t="shared" si="1"/>
        <v>1086.234899</v>
      </c>
      <c r="S25" s="21" t="str">
        <f>IFERROR(VLOOKUP(L25,'Responsáveis'!$A$3:$B$140,2,FALSE),"NE")</f>
        <v>Rudnei</v>
      </c>
      <c r="T25" s="27"/>
      <c r="U25" s="21" t="s">
        <v>48</v>
      </c>
      <c r="V25" s="31" t="s">
        <v>40</v>
      </c>
      <c r="W25" s="33"/>
      <c r="X25" s="32"/>
      <c r="Y25" s="12"/>
      <c r="Z25" s="12"/>
      <c r="AA25" s="12"/>
      <c r="AB25" s="12"/>
      <c r="AC25" s="12"/>
    </row>
    <row r="26" ht="18.75" customHeight="1">
      <c r="A26" s="21" t="s">
        <v>31</v>
      </c>
      <c r="B26" s="21" t="s">
        <v>32</v>
      </c>
      <c r="C26" s="21" t="s">
        <v>129</v>
      </c>
      <c r="D26" s="22" t="s">
        <v>130</v>
      </c>
      <c r="E26" s="23" t="s">
        <v>131</v>
      </c>
      <c r="F26" s="21">
        <v>0.0</v>
      </c>
      <c r="G26" s="24">
        <v>46019.0</v>
      </c>
      <c r="H26" s="37" t="s">
        <v>132</v>
      </c>
      <c r="I26" s="21" t="s">
        <v>37</v>
      </c>
      <c r="J26" s="26">
        <v>46051.0</v>
      </c>
      <c r="K26" s="21">
        <v>1.0236466E7</v>
      </c>
      <c r="L26" s="21" t="s">
        <v>113</v>
      </c>
      <c r="M26" s="26">
        <v>46110.0</v>
      </c>
      <c r="N26" s="26">
        <v>46110.0</v>
      </c>
      <c r="O26" s="27"/>
      <c r="P26" s="28">
        <v>0.0</v>
      </c>
      <c r="Q26" s="38">
        <v>40190.2</v>
      </c>
      <c r="R26" s="30">
        <f t="shared" si="1"/>
        <v>450.4112966</v>
      </c>
      <c r="S26" s="21" t="str">
        <f>IFERROR(VLOOKUP(L26,'Responsáveis'!$A$3:$B$140,2,FALSE),"NE")</f>
        <v>Rudnei</v>
      </c>
      <c r="T26" s="27"/>
      <c r="U26" s="21" t="s">
        <v>48</v>
      </c>
      <c r="V26" s="31" t="s">
        <v>40</v>
      </c>
      <c r="W26" s="33"/>
      <c r="X26" s="32"/>
      <c r="Y26" s="12"/>
      <c r="Z26" s="12"/>
      <c r="AA26" s="12"/>
      <c r="AB26" s="12"/>
      <c r="AC26" s="12"/>
    </row>
    <row r="27" ht="18.75" customHeight="1">
      <c r="A27" s="21" t="s">
        <v>31</v>
      </c>
      <c r="B27" s="21" t="s">
        <v>32</v>
      </c>
      <c r="C27" s="21" t="s">
        <v>133</v>
      </c>
      <c r="D27" s="22" t="s">
        <v>130</v>
      </c>
      <c r="E27" s="23" t="s">
        <v>134</v>
      </c>
      <c r="F27" s="21">
        <v>0.0</v>
      </c>
      <c r="G27" s="24">
        <v>46019.0</v>
      </c>
      <c r="H27" s="25" t="s">
        <v>135</v>
      </c>
      <c r="I27" s="21" t="s">
        <v>37</v>
      </c>
      <c r="J27" s="26">
        <v>46057.0</v>
      </c>
      <c r="K27" s="21">
        <v>1.0236773E7</v>
      </c>
      <c r="L27" s="21" t="s">
        <v>113</v>
      </c>
      <c r="M27" s="26">
        <v>46111.0</v>
      </c>
      <c r="N27" s="26">
        <v>46132.0</v>
      </c>
      <c r="O27" s="27"/>
      <c r="P27" s="28">
        <v>0.0</v>
      </c>
      <c r="Q27" s="35">
        <v>52555.14</v>
      </c>
      <c r="R27" s="30">
        <f t="shared" si="1"/>
        <v>588.9850947</v>
      </c>
      <c r="S27" s="21" t="str">
        <f>IFERROR(VLOOKUP(L27,'Responsáveis'!$A$3:$B$140,2,FALSE),"NE")</f>
        <v>Rudnei</v>
      </c>
      <c r="T27" s="27"/>
      <c r="U27" s="21" t="s">
        <v>48</v>
      </c>
      <c r="V27" s="31" t="s">
        <v>40</v>
      </c>
      <c r="W27" s="33"/>
      <c r="X27" s="32"/>
      <c r="Y27" s="12"/>
      <c r="Z27" s="12"/>
      <c r="AA27" s="12"/>
      <c r="AB27" s="12"/>
      <c r="AC27" s="12"/>
    </row>
    <row r="28" ht="18.75" customHeight="1">
      <c r="A28" s="21" t="s">
        <v>31</v>
      </c>
      <c r="B28" s="21" t="s">
        <v>32</v>
      </c>
      <c r="C28" s="21" t="s">
        <v>136</v>
      </c>
      <c r="D28" s="22" t="s">
        <v>130</v>
      </c>
      <c r="E28" s="23" t="s">
        <v>137</v>
      </c>
      <c r="F28" s="21">
        <v>0.0</v>
      </c>
      <c r="G28" s="24">
        <v>46019.0</v>
      </c>
      <c r="H28" s="25" t="s">
        <v>138</v>
      </c>
      <c r="I28" s="21" t="s">
        <v>37</v>
      </c>
      <c r="J28" s="26">
        <v>46057.0</v>
      </c>
      <c r="K28" s="21">
        <v>1.0236773E7</v>
      </c>
      <c r="L28" s="21" t="s">
        <v>113</v>
      </c>
      <c r="M28" s="26">
        <v>46114.0</v>
      </c>
      <c r="N28" s="26">
        <v>46132.0</v>
      </c>
      <c r="O28" s="27"/>
      <c r="P28" s="28">
        <v>0.0</v>
      </c>
      <c r="Q28" s="35">
        <v>63500.0</v>
      </c>
      <c r="R28" s="30">
        <f t="shared" si="1"/>
        <v>711.6440659</v>
      </c>
      <c r="S28" s="21" t="str">
        <f>IFERROR(VLOOKUP(L28,'Responsáveis'!$A$3:$B$140,2,FALSE),"NE")</f>
        <v>Rudnei</v>
      </c>
      <c r="T28" s="27"/>
      <c r="U28" s="21" t="s">
        <v>48</v>
      </c>
      <c r="V28" s="31" t="s">
        <v>40</v>
      </c>
      <c r="W28" s="33"/>
      <c r="X28" s="32"/>
      <c r="Y28" s="12"/>
      <c r="Z28" s="12"/>
      <c r="AA28" s="12"/>
      <c r="AB28" s="12"/>
      <c r="AC28" s="12"/>
    </row>
    <row r="29" ht="18.75" customHeight="1">
      <c r="A29" s="21" t="s">
        <v>31</v>
      </c>
      <c r="B29" s="21" t="s">
        <v>32</v>
      </c>
      <c r="C29" s="21" t="s">
        <v>139</v>
      </c>
      <c r="D29" s="22" t="s">
        <v>96</v>
      </c>
      <c r="E29" s="23" t="s">
        <v>140</v>
      </c>
      <c r="F29" s="21">
        <v>1.0</v>
      </c>
      <c r="G29" s="24">
        <v>46019.0</v>
      </c>
      <c r="H29" s="25" t="s">
        <v>141</v>
      </c>
      <c r="I29" s="21" t="s">
        <v>52</v>
      </c>
      <c r="J29" s="24">
        <v>46017.0</v>
      </c>
      <c r="K29" s="21" t="s">
        <v>53</v>
      </c>
      <c r="L29" s="21" t="s">
        <v>95</v>
      </c>
      <c r="M29" s="26">
        <v>46082.0</v>
      </c>
      <c r="N29" s="26">
        <v>46082.0</v>
      </c>
      <c r="O29" s="26">
        <v>46089.0</v>
      </c>
      <c r="P29" s="28">
        <v>0.1</v>
      </c>
      <c r="Q29" s="35">
        <v>23030.0</v>
      </c>
      <c r="R29" s="30">
        <f t="shared" si="1"/>
        <v>258.0970526</v>
      </c>
      <c r="S29" s="21" t="str">
        <f>IFERROR(VLOOKUP(L29,'Responsáveis'!$A$3:$B$140,2,FALSE),"NE")</f>
        <v>Ana</v>
      </c>
      <c r="T29" s="27"/>
      <c r="U29" s="21" t="s">
        <v>48</v>
      </c>
      <c r="V29" s="31" t="s">
        <v>40</v>
      </c>
      <c r="W29" s="31" t="s">
        <v>55</v>
      </c>
      <c r="X29" s="32"/>
      <c r="Y29" s="12"/>
      <c r="Z29" s="12"/>
      <c r="AA29" s="12"/>
      <c r="AB29" s="12"/>
      <c r="AC29" s="12"/>
    </row>
    <row r="30" ht="18.75" customHeight="1">
      <c r="A30" s="21" t="s">
        <v>31</v>
      </c>
      <c r="B30" s="21" t="s">
        <v>32</v>
      </c>
      <c r="C30" s="21" t="s">
        <v>142</v>
      </c>
      <c r="D30" s="22" t="s">
        <v>96</v>
      </c>
      <c r="E30" s="23" t="s">
        <v>143</v>
      </c>
      <c r="F30" s="21">
        <v>1.0</v>
      </c>
      <c r="G30" s="24">
        <v>46019.0</v>
      </c>
      <c r="H30" s="36" t="s">
        <v>144</v>
      </c>
      <c r="I30" s="21" t="s">
        <v>52</v>
      </c>
      <c r="J30" s="26">
        <v>46019.0</v>
      </c>
      <c r="K30" s="21" t="s">
        <v>53</v>
      </c>
      <c r="L30" s="21" t="s">
        <v>95</v>
      </c>
      <c r="M30" s="26">
        <v>46082.0</v>
      </c>
      <c r="N30" s="26">
        <v>46082.0</v>
      </c>
      <c r="O30" s="26">
        <v>46089.0</v>
      </c>
      <c r="P30" s="28">
        <v>0.1</v>
      </c>
      <c r="Q30" s="35">
        <v>15740.55</v>
      </c>
      <c r="R30" s="30">
        <f t="shared" si="1"/>
        <v>176.4042362</v>
      </c>
      <c r="S30" s="21" t="str">
        <f>IFERROR(VLOOKUP(L30,'Responsáveis'!$A$3:$B$140,2,FALSE),"NE")</f>
        <v>Ana</v>
      </c>
      <c r="T30" s="27"/>
      <c r="U30" s="21" t="s">
        <v>48</v>
      </c>
      <c r="V30" s="31" t="s">
        <v>40</v>
      </c>
      <c r="W30" s="31" t="s">
        <v>55</v>
      </c>
      <c r="X30" s="32"/>
      <c r="Y30" s="12"/>
      <c r="Z30" s="12"/>
      <c r="AA30" s="12"/>
      <c r="AB30" s="12"/>
      <c r="AC30" s="12"/>
    </row>
    <row r="31" ht="18.75" customHeight="1">
      <c r="A31" s="21" t="s">
        <v>31</v>
      </c>
      <c r="B31" s="21" t="s">
        <v>32</v>
      </c>
      <c r="C31" s="21" t="s">
        <v>145</v>
      </c>
      <c r="D31" s="22" t="s">
        <v>96</v>
      </c>
      <c r="E31" s="23" t="s">
        <v>146</v>
      </c>
      <c r="F31" s="21">
        <v>0.0</v>
      </c>
      <c r="G31" s="24">
        <v>46019.0</v>
      </c>
      <c r="H31" s="25" t="s">
        <v>147</v>
      </c>
      <c r="I31" s="21" t="s">
        <v>52</v>
      </c>
      <c r="J31" s="24">
        <v>46371.0</v>
      </c>
      <c r="K31" s="21" t="s">
        <v>53</v>
      </c>
      <c r="L31" s="21" t="s">
        <v>95</v>
      </c>
      <c r="M31" s="26">
        <v>46089.0</v>
      </c>
      <c r="N31" s="26">
        <v>46089.0</v>
      </c>
      <c r="O31" s="26">
        <v>46096.0</v>
      </c>
      <c r="P31" s="28">
        <v>0.1</v>
      </c>
      <c r="Q31" s="35">
        <v>21345.55</v>
      </c>
      <c r="R31" s="30">
        <f t="shared" si="1"/>
        <v>239.2194329</v>
      </c>
      <c r="S31" s="21" t="str">
        <f>IFERROR(VLOOKUP(L31,'Responsáveis'!$A$3:$B$140,2,FALSE),"NE")</f>
        <v>Ana</v>
      </c>
      <c r="T31" s="27"/>
      <c r="U31" s="21" t="s">
        <v>48</v>
      </c>
      <c r="V31" s="31" t="s">
        <v>40</v>
      </c>
      <c r="W31" s="31" t="s">
        <v>55</v>
      </c>
      <c r="X31" s="32"/>
      <c r="Y31" s="12"/>
      <c r="Z31" s="12"/>
      <c r="AA31" s="12"/>
      <c r="AB31" s="12"/>
      <c r="AC31" s="12"/>
    </row>
    <row r="32" ht="18.75" customHeight="1">
      <c r="A32" s="21" t="s">
        <v>31</v>
      </c>
      <c r="B32" s="21" t="s">
        <v>32</v>
      </c>
      <c r="C32" s="21" t="s">
        <v>148</v>
      </c>
      <c r="D32" s="22" t="s">
        <v>96</v>
      </c>
      <c r="E32" s="23" t="s">
        <v>149</v>
      </c>
      <c r="F32" s="21">
        <v>0.0</v>
      </c>
      <c r="G32" s="24">
        <v>46019.0</v>
      </c>
      <c r="H32" s="25" t="s">
        <v>150</v>
      </c>
      <c r="I32" s="21" t="s">
        <v>52</v>
      </c>
      <c r="J32" s="24">
        <v>46371.0</v>
      </c>
      <c r="K32" s="21" t="s">
        <v>53</v>
      </c>
      <c r="L32" s="21" t="s">
        <v>95</v>
      </c>
      <c r="M32" s="27"/>
      <c r="N32" s="27"/>
      <c r="O32" s="27"/>
      <c r="P32" s="28">
        <v>0.0</v>
      </c>
      <c r="Q32" s="35">
        <v>22862.7</v>
      </c>
      <c r="R32" s="30">
        <f t="shared" si="1"/>
        <v>256.2221226</v>
      </c>
      <c r="S32" s="21" t="str">
        <f>IFERROR(VLOOKUP(L32,'Responsáveis'!$A$3:$B$140,2,FALSE),"NE")</f>
        <v>Ana</v>
      </c>
      <c r="T32" s="27"/>
      <c r="U32" s="21" t="s">
        <v>48</v>
      </c>
      <c r="V32" s="31" t="s">
        <v>40</v>
      </c>
      <c r="W32" s="31" t="s">
        <v>55</v>
      </c>
      <c r="X32" s="32"/>
      <c r="Y32" s="12"/>
      <c r="Z32" s="12"/>
      <c r="AA32" s="12"/>
      <c r="AB32" s="12"/>
      <c r="AC32" s="12"/>
    </row>
    <row r="33" ht="18.75" customHeight="1">
      <c r="A33" s="21" t="s">
        <v>31</v>
      </c>
      <c r="B33" s="21" t="s">
        <v>32</v>
      </c>
      <c r="C33" s="21" t="s">
        <v>151</v>
      </c>
      <c r="D33" s="22" t="s">
        <v>96</v>
      </c>
      <c r="E33" s="23" t="s">
        <v>152</v>
      </c>
      <c r="F33" s="21">
        <v>1.0</v>
      </c>
      <c r="G33" s="24">
        <v>46019.0</v>
      </c>
      <c r="H33" s="25" t="s">
        <v>153</v>
      </c>
      <c r="I33" s="21" t="s">
        <v>52</v>
      </c>
      <c r="J33" s="26">
        <v>46019.0</v>
      </c>
      <c r="K33" s="21" t="s">
        <v>53</v>
      </c>
      <c r="L33" s="21" t="s">
        <v>95</v>
      </c>
      <c r="M33" s="26">
        <v>46072.0</v>
      </c>
      <c r="N33" s="26">
        <v>46072.0</v>
      </c>
      <c r="O33" s="26">
        <v>46081.0</v>
      </c>
      <c r="P33" s="28">
        <v>0.5</v>
      </c>
      <c r="Q33" s="35">
        <v>27899.6</v>
      </c>
      <c r="R33" s="30">
        <f t="shared" si="1"/>
        <v>312.6706265</v>
      </c>
      <c r="S33" s="21" t="str">
        <f>IFERROR(VLOOKUP(L33,'Responsáveis'!$A$3:$B$140,2,FALSE),"NE")</f>
        <v>Ana</v>
      </c>
      <c r="T33" s="27"/>
      <c r="U33" s="21" t="s">
        <v>48</v>
      </c>
      <c r="V33" s="31" t="s">
        <v>40</v>
      </c>
      <c r="W33" s="31" t="s">
        <v>55</v>
      </c>
      <c r="X33" s="32"/>
      <c r="Y33" s="12"/>
      <c r="Z33" s="12"/>
      <c r="AA33" s="12"/>
      <c r="AB33" s="12"/>
      <c r="AC33" s="12"/>
    </row>
    <row r="34" ht="18.75" customHeight="1">
      <c r="A34" s="21" t="s">
        <v>31</v>
      </c>
      <c r="B34" s="21" t="s">
        <v>32</v>
      </c>
      <c r="C34" s="21" t="s">
        <v>154</v>
      </c>
      <c r="D34" s="22" t="s">
        <v>96</v>
      </c>
      <c r="E34" s="23" t="s">
        <v>155</v>
      </c>
      <c r="F34" s="21">
        <v>1.0</v>
      </c>
      <c r="G34" s="24">
        <v>46019.0</v>
      </c>
      <c r="H34" s="25" t="s">
        <v>156</v>
      </c>
      <c r="I34" s="21" t="s">
        <v>52</v>
      </c>
      <c r="J34" s="24">
        <v>46017.0</v>
      </c>
      <c r="K34" s="21" t="s">
        <v>53</v>
      </c>
      <c r="L34" s="21" t="s">
        <v>95</v>
      </c>
      <c r="M34" s="26">
        <v>46082.0</v>
      </c>
      <c r="N34" s="26">
        <v>46082.0</v>
      </c>
      <c r="O34" s="26">
        <v>46089.0</v>
      </c>
      <c r="P34" s="28">
        <v>0.1</v>
      </c>
      <c r="Q34" s="35">
        <v>27471.15</v>
      </c>
      <c r="R34" s="30">
        <f t="shared" si="1"/>
        <v>307.8689902</v>
      </c>
      <c r="S34" s="21" t="str">
        <f>IFERROR(VLOOKUP(L34,'Responsáveis'!$A$3:$B$140,2,FALSE),"NE")</f>
        <v>Ana</v>
      </c>
      <c r="T34" s="27"/>
      <c r="U34" s="21" t="s">
        <v>48</v>
      </c>
      <c r="V34" s="31" t="s">
        <v>40</v>
      </c>
      <c r="W34" s="31" t="s">
        <v>55</v>
      </c>
      <c r="X34" s="32"/>
      <c r="Y34" s="12"/>
      <c r="Z34" s="12"/>
      <c r="AA34" s="12"/>
      <c r="AB34" s="12"/>
      <c r="AC34" s="12"/>
    </row>
    <row r="35" ht="18.75" customHeight="1">
      <c r="A35" s="21" t="s">
        <v>31</v>
      </c>
      <c r="B35" s="21" t="s">
        <v>32</v>
      </c>
      <c r="C35" s="21" t="s">
        <v>123</v>
      </c>
      <c r="D35" s="22" t="s">
        <v>96</v>
      </c>
      <c r="E35" s="23" t="s">
        <v>157</v>
      </c>
      <c r="F35" s="21">
        <v>0.0</v>
      </c>
      <c r="G35" s="24">
        <v>46019.0</v>
      </c>
      <c r="H35" s="25" t="s">
        <v>158</v>
      </c>
      <c r="I35" s="21" t="s">
        <v>99</v>
      </c>
      <c r="J35" s="26">
        <v>46037.0</v>
      </c>
      <c r="K35" s="21" t="s">
        <v>53</v>
      </c>
      <c r="L35" s="21" t="s">
        <v>95</v>
      </c>
      <c r="M35" s="26">
        <v>46084.0</v>
      </c>
      <c r="N35" s="26">
        <v>46084.0</v>
      </c>
      <c r="O35" s="26">
        <v>46091.0</v>
      </c>
      <c r="P35" s="28">
        <v>1.0</v>
      </c>
      <c r="Q35" s="35">
        <v>44996.75</v>
      </c>
      <c r="R35" s="30">
        <f t="shared" si="1"/>
        <v>504.2782696</v>
      </c>
      <c r="S35" s="21" t="str">
        <f>IFERROR(VLOOKUP(L35,'Responsáveis'!$A$3:$B$140,2,FALSE),"NE")</f>
        <v>Ana</v>
      </c>
      <c r="T35" s="27"/>
      <c r="U35" s="21" t="s">
        <v>48</v>
      </c>
      <c r="V35" s="31" t="s">
        <v>40</v>
      </c>
      <c r="W35" s="31" t="s">
        <v>55</v>
      </c>
      <c r="X35" s="32"/>
      <c r="Y35" s="12"/>
      <c r="Z35" s="12"/>
      <c r="AA35" s="12"/>
      <c r="AB35" s="12"/>
      <c r="AC35" s="12"/>
    </row>
    <row r="36" ht="18.75" customHeight="1">
      <c r="A36" s="21" t="s">
        <v>31</v>
      </c>
      <c r="B36" s="21" t="s">
        <v>32</v>
      </c>
      <c r="C36" s="21" t="s">
        <v>159</v>
      </c>
      <c r="D36" s="22" t="s">
        <v>96</v>
      </c>
      <c r="E36" s="23" t="s">
        <v>160</v>
      </c>
      <c r="F36" s="21">
        <v>0.0</v>
      </c>
      <c r="G36" s="24">
        <v>46019.0</v>
      </c>
      <c r="H36" s="25" t="s">
        <v>161</v>
      </c>
      <c r="I36" s="21" t="s">
        <v>162</v>
      </c>
      <c r="J36" s="27"/>
      <c r="K36" s="27"/>
      <c r="L36" s="27"/>
      <c r="M36" s="27"/>
      <c r="N36" s="27"/>
      <c r="O36" s="27"/>
      <c r="P36" s="27"/>
      <c r="Q36" s="29"/>
      <c r="R36" s="30">
        <f t="shared" si="1"/>
        <v>0</v>
      </c>
      <c r="S36" s="21" t="str">
        <f>IFERROR(VLOOKUP(L36,'Responsáveis'!$A$3:$B$140,2,FALSE),"NE")</f>
        <v>NE</v>
      </c>
      <c r="T36" s="27"/>
      <c r="U36" s="21" t="s">
        <v>48</v>
      </c>
      <c r="V36" s="31" t="s">
        <v>163</v>
      </c>
      <c r="W36" s="33"/>
      <c r="X36" s="32"/>
      <c r="Y36" s="12"/>
      <c r="Z36" s="12"/>
      <c r="AA36" s="12"/>
      <c r="AB36" s="12"/>
      <c r="AC36" s="12"/>
    </row>
    <row r="37" ht="18.75" customHeight="1">
      <c r="A37" s="21" t="s">
        <v>31</v>
      </c>
      <c r="B37" s="21" t="s">
        <v>32</v>
      </c>
      <c r="C37" s="21" t="s">
        <v>164</v>
      </c>
      <c r="D37" s="22" t="s">
        <v>96</v>
      </c>
      <c r="E37" s="23" t="s">
        <v>165</v>
      </c>
      <c r="F37" s="21">
        <v>1.0</v>
      </c>
      <c r="G37" s="24">
        <v>46019.0</v>
      </c>
      <c r="H37" s="25" t="s">
        <v>166</v>
      </c>
      <c r="I37" s="21" t="s">
        <v>99</v>
      </c>
      <c r="J37" s="26">
        <v>46030.0</v>
      </c>
      <c r="K37" s="21" t="s">
        <v>53</v>
      </c>
      <c r="L37" s="21" t="s">
        <v>95</v>
      </c>
      <c r="M37" s="26">
        <v>46072.0</v>
      </c>
      <c r="N37" s="26">
        <v>46072.0</v>
      </c>
      <c r="O37" s="26">
        <v>46081.0</v>
      </c>
      <c r="P37" s="28">
        <v>0.5</v>
      </c>
      <c r="Q37" s="35">
        <v>23468.0</v>
      </c>
      <c r="R37" s="30">
        <f t="shared" si="1"/>
        <v>263.0057156</v>
      </c>
      <c r="S37" s="21" t="str">
        <f>IFERROR(VLOOKUP(L37,'Responsáveis'!$A$3:$B$140,2,FALSE),"NE")</f>
        <v>Ana</v>
      </c>
      <c r="T37" s="27"/>
      <c r="U37" s="21" t="s">
        <v>48</v>
      </c>
      <c r="V37" s="31" t="s">
        <v>40</v>
      </c>
      <c r="W37" s="31" t="s">
        <v>55</v>
      </c>
      <c r="X37" s="32"/>
      <c r="Y37" s="12"/>
      <c r="Z37" s="12"/>
      <c r="AA37" s="12"/>
      <c r="AB37" s="12"/>
      <c r="AC37" s="12"/>
    </row>
    <row r="38" ht="18.75" customHeight="1">
      <c r="A38" s="21" t="s">
        <v>31</v>
      </c>
      <c r="B38" s="21" t="s">
        <v>32</v>
      </c>
      <c r="C38" s="21" t="s">
        <v>167</v>
      </c>
      <c r="D38" s="22" t="s">
        <v>96</v>
      </c>
      <c r="E38" s="23" t="s">
        <v>168</v>
      </c>
      <c r="F38" s="21">
        <v>0.0</v>
      </c>
      <c r="G38" s="24">
        <v>46019.0</v>
      </c>
      <c r="H38" s="25" t="s">
        <v>169</v>
      </c>
      <c r="I38" s="21" t="s">
        <v>52</v>
      </c>
      <c r="J38" s="26">
        <v>46030.0</v>
      </c>
      <c r="K38" s="21" t="s">
        <v>53</v>
      </c>
      <c r="L38" s="21" t="s">
        <v>95</v>
      </c>
      <c r="M38" s="26">
        <v>46072.0</v>
      </c>
      <c r="N38" s="26">
        <v>46072.0</v>
      </c>
      <c r="O38" s="26">
        <v>46081.0</v>
      </c>
      <c r="P38" s="28">
        <v>1.0</v>
      </c>
      <c r="Q38" s="35">
        <v>33020.1</v>
      </c>
      <c r="R38" s="30">
        <f t="shared" si="1"/>
        <v>370.056035</v>
      </c>
      <c r="S38" s="21" t="str">
        <f>IFERROR(VLOOKUP(L38,'Responsáveis'!$A$3:$B$140,2,FALSE),"NE")</f>
        <v>Ana</v>
      </c>
      <c r="T38" s="27"/>
      <c r="U38" s="21" t="s">
        <v>48</v>
      </c>
      <c r="V38" s="31" t="s">
        <v>40</v>
      </c>
      <c r="W38" s="31" t="s">
        <v>55</v>
      </c>
      <c r="X38" s="32"/>
      <c r="Y38" s="12"/>
      <c r="Z38" s="12"/>
      <c r="AA38" s="12"/>
      <c r="AB38" s="12"/>
      <c r="AC38" s="12"/>
    </row>
    <row r="39" ht="18.75" customHeight="1">
      <c r="A39" s="21" t="s">
        <v>31</v>
      </c>
      <c r="B39" s="21" t="s">
        <v>32</v>
      </c>
      <c r="C39" s="21" t="s">
        <v>117</v>
      </c>
      <c r="D39" s="22" t="s">
        <v>96</v>
      </c>
      <c r="E39" s="23" t="s">
        <v>170</v>
      </c>
      <c r="F39" s="21">
        <v>2.0</v>
      </c>
      <c r="G39" s="24">
        <v>46019.0</v>
      </c>
      <c r="H39" s="25" t="s">
        <v>171</v>
      </c>
      <c r="I39" s="21" t="s">
        <v>52</v>
      </c>
      <c r="J39" s="26">
        <v>46030.0</v>
      </c>
      <c r="K39" s="21" t="s">
        <v>53</v>
      </c>
      <c r="L39" s="21" t="s">
        <v>95</v>
      </c>
      <c r="M39" s="26">
        <v>46072.0</v>
      </c>
      <c r="N39" s="26">
        <v>46072.0</v>
      </c>
      <c r="O39" s="26">
        <v>46081.0</v>
      </c>
      <c r="P39" s="28">
        <v>0.5</v>
      </c>
      <c r="Q39" s="35">
        <v>33824.75</v>
      </c>
      <c r="R39" s="30">
        <f t="shared" si="1"/>
        <v>379.073742</v>
      </c>
      <c r="S39" s="21" t="str">
        <f>IFERROR(VLOOKUP(L39,'Responsáveis'!$A$3:$B$140,2,FALSE),"NE")</f>
        <v>Ana</v>
      </c>
      <c r="T39" s="27"/>
      <c r="U39" s="21" t="s">
        <v>48</v>
      </c>
      <c r="V39" s="31" t="s">
        <v>40</v>
      </c>
      <c r="W39" s="31" t="s">
        <v>55</v>
      </c>
      <c r="X39" s="32"/>
      <c r="Y39" s="12"/>
      <c r="Z39" s="12"/>
      <c r="AA39" s="12"/>
      <c r="AB39" s="12"/>
      <c r="AC39" s="12"/>
    </row>
    <row r="40" ht="18.75" customHeight="1">
      <c r="A40" s="21" t="s">
        <v>31</v>
      </c>
      <c r="B40" s="21" t="s">
        <v>32</v>
      </c>
      <c r="C40" s="21" t="s">
        <v>172</v>
      </c>
      <c r="D40" s="22" t="s">
        <v>96</v>
      </c>
      <c r="E40" s="23" t="s">
        <v>173</v>
      </c>
      <c r="F40" s="21">
        <v>1.0</v>
      </c>
      <c r="G40" s="24">
        <v>46019.0</v>
      </c>
      <c r="H40" s="25" t="s">
        <v>174</v>
      </c>
      <c r="I40" s="21" t="s">
        <v>52</v>
      </c>
      <c r="J40" s="26">
        <v>46032.0</v>
      </c>
      <c r="K40" s="21" t="s">
        <v>53</v>
      </c>
      <c r="L40" s="21" t="s">
        <v>95</v>
      </c>
      <c r="M40" s="26">
        <v>46072.0</v>
      </c>
      <c r="N40" s="26">
        <v>46072.0</v>
      </c>
      <c r="O40" s="26">
        <v>46081.0</v>
      </c>
      <c r="P40" s="28">
        <v>0.5</v>
      </c>
      <c r="Q40" s="35">
        <v>21992.5</v>
      </c>
      <c r="R40" s="30">
        <f t="shared" si="1"/>
        <v>246.4697972</v>
      </c>
      <c r="S40" s="21" t="str">
        <f>IFERROR(VLOOKUP(L40,'Responsáveis'!$A$3:$B$140,2,FALSE),"NE")</f>
        <v>Ana</v>
      </c>
      <c r="T40" s="27"/>
      <c r="U40" s="21" t="s">
        <v>48</v>
      </c>
      <c r="V40" s="31" t="s">
        <v>40</v>
      </c>
      <c r="W40" s="31" t="s">
        <v>55</v>
      </c>
      <c r="X40" s="32"/>
      <c r="Y40" s="12"/>
      <c r="Z40" s="12"/>
      <c r="AA40" s="12"/>
      <c r="AB40" s="12"/>
      <c r="AC40" s="12"/>
    </row>
    <row r="41" ht="18.75" customHeight="1">
      <c r="A41" s="21" t="s">
        <v>31</v>
      </c>
      <c r="B41" s="21" t="s">
        <v>32</v>
      </c>
      <c r="C41" s="21" t="s">
        <v>175</v>
      </c>
      <c r="D41" s="22" t="s">
        <v>96</v>
      </c>
      <c r="E41" s="23" t="s">
        <v>176</v>
      </c>
      <c r="F41" s="21">
        <v>2.0</v>
      </c>
      <c r="G41" s="24">
        <v>46019.0</v>
      </c>
      <c r="H41" s="25" t="s">
        <v>177</v>
      </c>
      <c r="I41" s="21" t="s">
        <v>52</v>
      </c>
      <c r="J41" s="26">
        <v>46029.0</v>
      </c>
      <c r="K41" s="21" t="s">
        <v>53</v>
      </c>
      <c r="L41" s="21" t="s">
        <v>95</v>
      </c>
      <c r="M41" s="26">
        <v>46072.0</v>
      </c>
      <c r="N41" s="26">
        <v>46072.0</v>
      </c>
      <c r="O41" s="26">
        <v>46081.0</v>
      </c>
      <c r="P41" s="28">
        <v>0.5</v>
      </c>
      <c r="Q41" s="35">
        <v>8203.56</v>
      </c>
      <c r="R41" s="30">
        <f t="shared" si="1"/>
        <v>91.93724084</v>
      </c>
      <c r="S41" s="21" t="str">
        <f>IFERROR(VLOOKUP(L41,'Responsáveis'!$A$3:$B$140,2,FALSE),"NE")</f>
        <v>Ana</v>
      </c>
      <c r="T41" s="27"/>
      <c r="U41" s="21" t="s">
        <v>48</v>
      </c>
      <c r="V41" s="31" t="s">
        <v>40</v>
      </c>
      <c r="W41" s="31" t="s">
        <v>55</v>
      </c>
      <c r="X41" s="32"/>
      <c r="Y41" s="12"/>
      <c r="Z41" s="12"/>
      <c r="AA41" s="12"/>
      <c r="AB41" s="12"/>
      <c r="AC41" s="12"/>
    </row>
    <row r="42" ht="18.75" customHeight="1">
      <c r="A42" s="21" t="s">
        <v>31</v>
      </c>
      <c r="B42" s="21" t="s">
        <v>32</v>
      </c>
      <c r="C42" s="21" t="s">
        <v>178</v>
      </c>
      <c r="D42" s="22" t="s">
        <v>96</v>
      </c>
      <c r="E42" s="23" t="s">
        <v>179</v>
      </c>
      <c r="F42" s="21">
        <v>0.0</v>
      </c>
      <c r="G42" s="24">
        <v>46019.0</v>
      </c>
      <c r="H42" s="25" t="s">
        <v>180</v>
      </c>
      <c r="I42" s="21" t="s">
        <v>99</v>
      </c>
      <c r="J42" s="26">
        <v>46037.0</v>
      </c>
      <c r="K42" s="21" t="s">
        <v>53</v>
      </c>
      <c r="L42" s="21" t="s">
        <v>95</v>
      </c>
      <c r="M42" s="26">
        <v>46084.0</v>
      </c>
      <c r="N42" s="26">
        <v>46084.0</v>
      </c>
      <c r="O42" s="26">
        <v>46091.0</v>
      </c>
      <c r="P42" s="28">
        <v>0.1</v>
      </c>
      <c r="Q42" s="35">
        <v>23381.4</v>
      </c>
      <c r="R42" s="30">
        <f t="shared" si="1"/>
        <v>262.03519</v>
      </c>
      <c r="S42" s="21" t="str">
        <f>IFERROR(VLOOKUP(L42,'Responsáveis'!$A$3:$B$140,2,FALSE),"NE")</f>
        <v>Ana</v>
      </c>
      <c r="T42" s="27"/>
      <c r="U42" s="21" t="s">
        <v>48</v>
      </c>
      <c r="V42" s="31" t="s">
        <v>40</v>
      </c>
      <c r="W42" s="31" t="s">
        <v>55</v>
      </c>
      <c r="X42" s="32"/>
      <c r="Y42" s="12"/>
      <c r="Z42" s="12"/>
      <c r="AA42" s="12"/>
      <c r="AB42" s="12"/>
      <c r="AC42" s="12"/>
    </row>
    <row r="43" ht="18.75" customHeight="1">
      <c r="A43" s="21" t="s">
        <v>31</v>
      </c>
      <c r="B43" s="21" t="s">
        <v>32</v>
      </c>
      <c r="C43" s="21" t="s">
        <v>181</v>
      </c>
      <c r="D43" s="22" t="s">
        <v>96</v>
      </c>
      <c r="E43" s="23" t="s">
        <v>182</v>
      </c>
      <c r="F43" s="21">
        <v>0.0</v>
      </c>
      <c r="G43" s="24">
        <v>46019.0</v>
      </c>
      <c r="H43" s="25" t="s">
        <v>183</v>
      </c>
      <c r="I43" s="21" t="s">
        <v>52</v>
      </c>
      <c r="J43" s="26">
        <v>46037.0</v>
      </c>
      <c r="K43" s="21" t="s">
        <v>53</v>
      </c>
      <c r="L43" s="21" t="s">
        <v>95</v>
      </c>
      <c r="M43" s="26">
        <v>46072.0</v>
      </c>
      <c r="N43" s="26">
        <v>46072.0</v>
      </c>
      <c r="O43" s="26">
        <v>46081.0</v>
      </c>
      <c r="P43" s="28">
        <v>0.5</v>
      </c>
      <c r="Q43" s="35">
        <v>19311.6</v>
      </c>
      <c r="R43" s="30">
        <f t="shared" si="1"/>
        <v>216.4249692</v>
      </c>
      <c r="S43" s="21" t="str">
        <f>IFERROR(VLOOKUP(L43,'Responsáveis'!$A$3:$B$140,2,FALSE),"NE")</f>
        <v>Ana</v>
      </c>
      <c r="T43" s="27"/>
      <c r="U43" s="21" t="s">
        <v>48</v>
      </c>
      <c r="V43" s="31" t="s">
        <v>40</v>
      </c>
      <c r="W43" s="31" t="s">
        <v>55</v>
      </c>
      <c r="X43" s="32"/>
      <c r="Y43" s="12"/>
      <c r="Z43" s="12"/>
      <c r="AA43" s="12"/>
      <c r="AB43" s="12"/>
      <c r="AC43" s="12"/>
    </row>
    <row r="44" ht="18.75" customHeight="1">
      <c r="A44" s="21" t="s">
        <v>31</v>
      </c>
      <c r="B44" s="21" t="s">
        <v>32</v>
      </c>
      <c r="C44" s="21" t="s">
        <v>184</v>
      </c>
      <c r="D44" s="22" t="s">
        <v>96</v>
      </c>
      <c r="E44" s="23" t="s">
        <v>185</v>
      </c>
      <c r="F44" s="21">
        <v>1.0</v>
      </c>
      <c r="G44" s="24">
        <v>46019.0</v>
      </c>
      <c r="H44" s="25" t="s">
        <v>186</v>
      </c>
      <c r="I44" s="21" t="s">
        <v>99</v>
      </c>
      <c r="J44" s="26">
        <v>46037.0</v>
      </c>
      <c r="K44" s="21" t="s">
        <v>53</v>
      </c>
      <c r="L44" s="21" t="s">
        <v>95</v>
      </c>
      <c r="M44" s="26">
        <v>46072.0</v>
      </c>
      <c r="N44" s="26">
        <v>46072.0</v>
      </c>
      <c r="O44" s="26">
        <v>46081.0</v>
      </c>
      <c r="P44" s="28">
        <v>0.5</v>
      </c>
      <c r="Q44" s="35">
        <v>18729.25</v>
      </c>
      <c r="R44" s="30">
        <f t="shared" si="1"/>
        <v>209.8985767</v>
      </c>
      <c r="S44" s="21" t="str">
        <f>IFERROR(VLOOKUP(L44,'Responsáveis'!$A$3:$B$140,2,FALSE),"NE")</f>
        <v>Ana</v>
      </c>
      <c r="T44" s="27"/>
      <c r="U44" s="21" t="s">
        <v>48</v>
      </c>
      <c r="V44" s="31" t="s">
        <v>40</v>
      </c>
      <c r="W44" s="31" t="s">
        <v>55</v>
      </c>
      <c r="X44" s="32"/>
      <c r="Y44" s="12"/>
      <c r="Z44" s="12"/>
      <c r="AA44" s="12"/>
      <c r="AB44" s="12"/>
      <c r="AC44" s="12"/>
    </row>
    <row r="45" ht="18.75" customHeight="1">
      <c r="A45" s="21" t="s">
        <v>187</v>
      </c>
      <c r="B45" s="21" t="s">
        <v>188</v>
      </c>
      <c r="C45" s="21" t="s">
        <v>189</v>
      </c>
      <c r="D45" s="22" t="s">
        <v>190</v>
      </c>
      <c r="E45" s="23" t="s">
        <v>191</v>
      </c>
      <c r="F45" s="21">
        <v>0.0</v>
      </c>
      <c r="G45" s="24">
        <v>46003.0</v>
      </c>
      <c r="H45" s="39"/>
      <c r="I45" s="21" t="s">
        <v>37</v>
      </c>
      <c r="J45" s="26">
        <v>46031.0</v>
      </c>
      <c r="K45" s="21">
        <v>1.0235271E7</v>
      </c>
      <c r="L45" s="21" t="s">
        <v>192</v>
      </c>
      <c r="M45" s="26">
        <v>46042.0</v>
      </c>
      <c r="N45" s="26">
        <v>46065.0</v>
      </c>
      <c r="O45" s="27"/>
      <c r="P45" s="28">
        <v>0.2</v>
      </c>
      <c r="Q45" s="35">
        <v>22388.17</v>
      </c>
      <c r="R45" s="30">
        <f t="shared" si="1"/>
        <v>250.9040681</v>
      </c>
      <c r="S45" s="21" t="str">
        <f>IFERROR(VLOOKUP(L45,'Responsáveis'!$A$3:$B$140,2,FALSE),"NE")</f>
        <v>Ana </v>
      </c>
      <c r="T45" s="27"/>
      <c r="U45" s="21" t="s">
        <v>39</v>
      </c>
      <c r="V45" s="31" t="s">
        <v>40</v>
      </c>
      <c r="W45" s="33"/>
      <c r="X45" s="32"/>
      <c r="Y45" s="12"/>
      <c r="Z45" s="12"/>
      <c r="AA45" s="12"/>
      <c r="AB45" s="12"/>
      <c r="AC45" s="12"/>
    </row>
    <row r="46" ht="18.75" customHeight="1">
      <c r="A46" s="21" t="s">
        <v>187</v>
      </c>
      <c r="B46" s="21" t="s">
        <v>188</v>
      </c>
      <c r="C46" s="21" t="s">
        <v>189</v>
      </c>
      <c r="D46" s="22" t="s">
        <v>190</v>
      </c>
      <c r="E46" s="23" t="s">
        <v>191</v>
      </c>
      <c r="F46" s="21">
        <v>0.0</v>
      </c>
      <c r="G46" s="24">
        <v>46003.0</v>
      </c>
      <c r="H46" s="25" t="s">
        <v>193</v>
      </c>
      <c r="I46" s="21" t="s">
        <v>37</v>
      </c>
      <c r="J46" s="26">
        <v>46031.0</v>
      </c>
      <c r="K46" s="21">
        <v>1.0235316E7</v>
      </c>
      <c r="L46" s="21" t="s">
        <v>194</v>
      </c>
      <c r="M46" s="26">
        <v>46042.0</v>
      </c>
      <c r="N46" s="26">
        <v>46051.0</v>
      </c>
      <c r="O46" s="27"/>
      <c r="P46" s="28">
        <v>0.8</v>
      </c>
      <c r="Q46" s="35">
        <v>24904.52</v>
      </c>
      <c r="R46" s="30">
        <f t="shared" si="1"/>
        <v>279.1047854</v>
      </c>
      <c r="S46" s="21" t="str">
        <f>IFERROR(VLOOKUP(L46,'Responsáveis'!$A$3:$B$140,2,FALSE),"NE")</f>
        <v>Ana</v>
      </c>
      <c r="T46" s="27"/>
      <c r="U46" s="21" t="s">
        <v>39</v>
      </c>
      <c r="V46" s="31" t="s">
        <v>40</v>
      </c>
      <c r="W46" s="33"/>
      <c r="X46" s="32"/>
      <c r="Y46" s="12"/>
      <c r="Z46" s="12"/>
      <c r="AA46" s="12"/>
      <c r="AB46" s="12"/>
      <c r="AC46" s="12"/>
    </row>
    <row r="47" ht="18.75" customHeight="1">
      <c r="A47" s="21" t="s">
        <v>195</v>
      </c>
      <c r="B47" s="21" t="s">
        <v>196</v>
      </c>
      <c r="C47" s="21" t="s">
        <v>197</v>
      </c>
      <c r="D47" s="22" t="s">
        <v>198</v>
      </c>
      <c r="E47" s="23" t="s">
        <v>199</v>
      </c>
      <c r="F47" s="21">
        <v>0.0</v>
      </c>
      <c r="G47" s="24">
        <v>45943.0</v>
      </c>
      <c r="H47" s="25" t="s">
        <v>200</v>
      </c>
      <c r="I47" s="40" t="s">
        <v>37</v>
      </c>
      <c r="J47" s="24">
        <v>45943.0</v>
      </c>
      <c r="K47" s="21">
        <v>1.0230894E7</v>
      </c>
      <c r="L47" s="21" t="s">
        <v>201</v>
      </c>
      <c r="M47" s="24">
        <v>46006.0</v>
      </c>
      <c r="N47" s="24">
        <v>46015.0</v>
      </c>
      <c r="O47" s="24"/>
      <c r="P47" s="28">
        <v>1.0</v>
      </c>
      <c r="Q47" s="29">
        <v>110913.0</v>
      </c>
      <c r="R47" s="30">
        <f t="shared" si="1"/>
        <v>1243.001233</v>
      </c>
      <c r="S47" s="21" t="str">
        <f>IFERROR(VLOOKUP(L47,'Responsáveis'!$A$3:$B$140,2,FALSE),"NE")</f>
        <v>Ana</v>
      </c>
      <c r="T47" s="21">
        <v>1296.0</v>
      </c>
      <c r="U47" s="21" t="s">
        <v>48</v>
      </c>
      <c r="V47" s="31" t="s">
        <v>40</v>
      </c>
      <c r="W47" s="31"/>
      <c r="X47" s="32"/>
      <c r="Y47" s="12"/>
      <c r="Z47" s="12"/>
      <c r="AA47" s="12"/>
      <c r="AB47" s="12"/>
      <c r="AC47" s="12"/>
    </row>
    <row r="48" ht="18.75" customHeight="1">
      <c r="A48" s="21" t="s">
        <v>31</v>
      </c>
      <c r="B48" s="41" t="s">
        <v>202</v>
      </c>
      <c r="C48" s="21" t="s">
        <v>197</v>
      </c>
      <c r="D48" s="22" t="s">
        <v>203</v>
      </c>
      <c r="E48" s="21" t="s">
        <v>204</v>
      </c>
      <c r="F48" s="21">
        <v>0.0</v>
      </c>
      <c r="G48" s="26">
        <v>46000.0</v>
      </c>
      <c r="H48" s="39"/>
      <c r="I48" s="21" t="s">
        <v>99</v>
      </c>
      <c r="J48" s="24">
        <v>46006.0</v>
      </c>
      <c r="K48" s="21" t="s">
        <v>53</v>
      </c>
      <c r="L48" s="21" t="s">
        <v>205</v>
      </c>
      <c r="M48" s="26">
        <v>46027.0</v>
      </c>
      <c r="N48" s="26">
        <v>46063.0</v>
      </c>
      <c r="O48" s="26">
        <v>46063.0</v>
      </c>
      <c r="P48" s="28">
        <v>0.9</v>
      </c>
      <c r="Q48" s="35">
        <v>13974.88</v>
      </c>
      <c r="R48" s="30">
        <f t="shared" si="1"/>
        <v>156.6163846</v>
      </c>
      <c r="S48" s="21" t="str">
        <f>IFERROR(VLOOKUP(L48,'Responsáveis'!$A$3:$B$140,2,FALSE),"NE")</f>
        <v>Ana</v>
      </c>
      <c r="T48" s="27"/>
      <c r="U48" s="21" t="s">
        <v>39</v>
      </c>
      <c r="V48" s="31" t="s">
        <v>40</v>
      </c>
      <c r="W48" s="31" t="s">
        <v>55</v>
      </c>
      <c r="X48" s="32"/>
      <c r="Y48" s="12"/>
      <c r="Z48" s="12"/>
      <c r="AA48" s="12"/>
      <c r="AB48" s="12"/>
      <c r="AC48" s="12"/>
    </row>
    <row r="49" ht="18.75" customHeight="1">
      <c r="A49" s="21" t="s">
        <v>31</v>
      </c>
      <c r="B49" s="41" t="s">
        <v>202</v>
      </c>
      <c r="C49" s="21" t="s">
        <v>206</v>
      </c>
      <c r="D49" s="22" t="s">
        <v>198</v>
      </c>
      <c r="E49" s="21" t="s">
        <v>207</v>
      </c>
      <c r="F49" s="21">
        <v>0.0</v>
      </c>
      <c r="G49" s="24">
        <v>46002.0</v>
      </c>
      <c r="H49" s="39"/>
      <c r="I49" s="40" t="s">
        <v>52</v>
      </c>
      <c r="J49" s="24">
        <v>46003.0</v>
      </c>
      <c r="K49" s="21" t="s">
        <v>53</v>
      </c>
      <c r="L49" s="21" t="s">
        <v>95</v>
      </c>
      <c r="M49" s="26">
        <v>46031.0</v>
      </c>
      <c r="N49" s="26">
        <v>46046.0</v>
      </c>
      <c r="O49" s="26">
        <v>46051.0</v>
      </c>
      <c r="P49" s="28">
        <v>1.0</v>
      </c>
      <c r="Q49" s="35">
        <v>16040.0</v>
      </c>
      <c r="R49" s="30">
        <f t="shared" si="1"/>
        <v>179.7601703</v>
      </c>
      <c r="S49" s="21" t="str">
        <f>IFERROR(VLOOKUP(L49,'Responsáveis'!$A$3:$B$140,2,FALSE),"NE")</f>
        <v>Ana</v>
      </c>
      <c r="T49" s="27"/>
      <c r="U49" s="21" t="s">
        <v>48</v>
      </c>
      <c r="V49" s="31" t="s">
        <v>208</v>
      </c>
      <c r="W49" s="31" t="s">
        <v>41</v>
      </c>
      <c r="X49" s="32"/>
      <c r="Y49" s="12"/>
      <c r="Z49" s="12"/>
      <c r="AA49" s="12"/>
      <c r="AB49" s="12"/>
      <c r="AC49" s="12"/>
    </row>
    <row r="50" ht="18.75" customHeight="1">
      <c r="A50" s="21" t="s">
        <v>209</v>
      </c>
      <c r="B50" s="21" t="s">
        <v>210</v>
      </c>
      <c r="C50" s="21" t="s">
        <v>211</v>
      </c>
      <c r="D50" s="22" t="s">
        <v>212</v>
      </c>
      <c r="E50" s="21" t="s">
        <v>213</v>
      </c>
      <c r="F50" s="21">
        <v>0.0</v>
      </c>
      <c r="G50" s="24">
        <v>45972.0</v>
      </c>
      <c r="H50" s="42"/>
      <c r="I50" s="40" t="s">
        <v>52</v>
      </c>
      <c r="J50" s="24">
        <v>45973.0</v>
      </c>
      <c r="K50" s="21" t="s">
        <v>53</v>
      </c>
      <c r="L50" s="21" t="s">
        <v>95</v>
      </c>
      <c r="M50" s="24">
        <v>45975.0</v>
      </c>
      <c r="N50" s="24">
        <v>45975.0</v>
      </c>
      <c r="O50" s="24">
        <v>45975.0</v>
      </c>
      <c r="P50" s="28">
        <v>1.0</v>
      </c>
      <c r="Q50" s="35">
        <v>4540.0</v>
      </c>
      <c r="R50" s="30">
        <f t="shared" si="1"/>
        <v>50.87974896</v>
      </c>
      <c r="S50" s="21" t="str">
        <f>IFERROR(VLOOKUP(L50,'Responsáveis'!$A$3:$B$140,2,FALSE),"NE")</f>
        <v>Ana</v>
      </c>
      <c r="T50" s="27"/>
      <c r="U50" s="21" t="s">
        <v>39</v>
      </c>
      <c r="V50" s="31" t="s">
        <v>40</v>
      </c>
      <c r="W50" s="31" t="s">
        <v>214</v>
      </c>
      <c r="X50" s="32"/>
      <c r="Y50" s="12"/>
      <c r="Z50" s="12"/>
      <c r="AA50" s="12"/>
      <c r="AB50" s="12"/>
      <c r="AC50" s="12"/>
    </row>
    <row r="51" ht="18.75" customHeight="1">
      <c r="A51" s="21" t="s">
        <v>209</v>
      </c>
      <c r="B51" s="21" t="s">
        <v>210</v>
      </c>
      <c r="C51" s="21" t="s">
        <v>197</v>
      </c>
      <c r="D51" s="22" t="s">
        <v>215</v>
      </c>
      <c r="E51" s="21" t="s">
        <v>216</v>
      </c>
      <c r="F51" s="21">
        <v>0.0</v>
      </c>
      <c r="G51" s="24">
        <v>45973.0</v>
      </c>
      <c r="H51" s="42"/>
      <c r="I51" s="40" t="s">
        <v>52</v>
      </c>
      <c r="J51" s="24">
        <v>45973.0</v>
      </c>
      <c r="K51" s="21" t="s">
        <v>53</v>
      </c>
      <c r="L51" s="21" t="s">
        <v>95</v>
      </c>
      <c r="M51" s="24">
        <v>45975.0</v>
      </c>
      <c r="N51" s="24">
        <v>45975.0</v>
      </c>
      <c r="O51" s="24">
        <v>45975.0</v>
      </c>
      <c r="P51" s="28">
        <v>1.0</v>
      </c>
      <c r="Q51" s="35">
        <v>2980.0</v>
      </c>
      <c r="R51" s="30">
        <f t="shared" si="1"/>
        <v>33.39683963</v>
      </c>
      <c r="S51" s="21" t="str">
        <f>IFERROR(VLOOKUP(L51,'Responsáveis'!$A$3:$B$140,2,FALSE),"NE")</f>
        <v>Ana</v>
      </c>
      <c r="T51" s="27"/>
      <c r="U51" s="21" t="s">
        <v>39</v>
      </c>
      <c r="V51" s="31" t="s">
        <v>40</v>
      </c>
      <c r="W51" s="31" t="s">
        <v>214</v>
      </c>
      <c r="X51" s="32"/>
      <c r="Y51" s="12"/>
      <c r="Z51" s="12"/>
      <c r="AA51" s="12"/>
      <c r="AB51" s="12"/>
      <c r="AC51" s="12"/>
    </row>
    <row r="52" ht="18.75" customHeight="1">
      <c r="A52" s="21" t="s">
        <v>209</v>
      </c>
      <c r="B52" s="21" t="s">
        <v>210</v>
      </c>
      <c r="C52" s="21" t="s">
        <v>217</v>
      </c>
      <c r="D52" s="22" t="s">
        <v>212</v>
      </c>
      <c r="E52" s="21" t="s">
        <v>218</v>
      </c>
      <c r="F52" s="21">
        <v>0.0</v>
      </c>
      <c r="G52" s="24">
        <v>45973.0</v>
      </c>
      <c r="H52" s="42"/>
      <c r="I52" s="40" t="s">
        <v>52</v>
      </c>
      <c r="J52" s="24">
        <v>45973.0</v>
      </c>
      <c r="K52" s="21" t="s">
        <v>53</v>
      </c>
      <c r="L52" s="21" t="s">
        <v>95</v>
      </c>
      <c r="M52" s="24">
        <v>45975.0</v>
      </c>
      <c r="N52" s="24">
        <v>45975.0</v>
      </c>
      <c r="O52" s="24">
        <v>45975.0</v>
      </c>
      <c r="P52" s="28">
        <v>1.0</v>
      </c>
      <c r="Q52" s="35">
        <v>8650.0</v>
      </c>
      <c r="R52" s="30">
        <f t="shared" si="1"/>
        <v>96.94049087</v>
      </c>
      <c r="S52" s="21" t="str">
        <f>IFERROR(VLOOKUP(L52,'Responsáveis'!$A$3:$B$140,2,FALSE),"NE")</f>
        <v>Ana</v>
      </c>
      <c r="T52" s="27"/>
      <c r="U52" s="21" t="s">
        <v>39</v>
      </c>
      <c r="V52" s="31" t="s">
        <v>40</v>
      </c>
      <c r="W52" s="31" t="s">
        <v>214</v>
      </c>
      <c r="X52" s="32"/>
      <c r="Y52" s="12"/>
      <c r="Z52" s="12"/>
      <c r="AA52" s="12"/>
      <c r="AB52" s="12"/>
      <c r="AC52" s="12"/>
    </row>
    <row r="53" ht="18.75" customHeight="1">
      <c r="A53" s="21" t="s">
        <v>219</v>
      </c>
      <c r="B53" s="21" t="s">
        <v>220</v>
      </c>
      <c r="C53" s="22" t="s">
        <v>221</v>
      </c>
      <c r="D53" s="22" t="s">
        <v>222</v>
      </c>
      <c r="E53" s="21" t="s">
        <v>223</v>
      </c>
      <c r="F53" s="21">
        <v>0.0</v>
      </c>
      <c r="G53" s="26">
        <v>45971.0</v>
      </c>
      <c r="H53" s="42"/>
      <c r="I53" s="40" t="s">
        <v>46</v>
      </c>
      <c r="J53" s="24">
        <v>45979.0</v>
      </c>
      <c r="K53" s="21" t="s">
        <v>53</v>
      </c>
      <c r="L53" s="21" t="s">
        <v>224</v>
      </c>
      <c r="M53" s="24">
        <v>45979.0</v>
      </c>
      <c r="N53" s="24">
        <v>45979.0</v>
      </c>
      <c r="O53" s="24">
        <v>45980.0</v>
      </c>
      <c r="P53" s="28">
        <v>1.0</v>
      </c>
      <c r="Q53" s="35">
        <v>1026.0</v>
      </c>
      <c r="R53" s="30">
        <f t="shared" si="1"/>
        <v>11.49837499</v>
      </c>
      <c r="S53" s="21" t="str">
        <f>IFERROR(VLOOKUP(L53,'Responsáveis'!$A$3:$B$140,2,FALSE),"NE")</f>
        <v>Ana</v>
      </c>
      <c r="T53" s="27"/>
      <c r="U53" s="21" t="s">
        <v>39</v>
      </c>
      <c r="V53" s="31" t="s">
        <v>40</v>
      </c>
      <c r="W53" s="31"/>
      <c r="X53" s="32"/>
      <c r="Y53" s="12"/>
      <c r="Z53" s="12"/>
      <c r="AA53" s="12"/>
      <c r="AB53" s="12"/>
      <c r="AC53" s="12"/>
    </row>
    <row r="54" ht="18.75" customHeight="1">
      <c r="A54" s="21" t="s">
        <v>219</v>
      </c>
      <c r="B54" s="41" t="s">
        <v>225</v>
      </c>
      <c r="C54" s="22" t="s">
        <v>221</v>
      </c>
      <c r="D54" s="22" t="s">
        <v>222</v>
      </c>
      <c r="E54" s="21" t="s">
        <v>226</v>
      </c>
      <c r="F54" s="21">
        <v>0.0</v>
      </c>
      <c r="G54" s="26">
        <v>45971.0</v>
      </c>
      <c r="H54" s="42"/>
      <c r="I54" s="40" t="s">
        <v>46</v>
      </c>
      <c r="J54" s="24">
        <v>45979.0</v>
      </c>
      <c r="K54" s="21" t="s">
        <v>53</v>
      </c>
      <c r="L54" s="21" t="s">
        <v>227</v>
      </c>
      <c r="M54" s="24">
        <v>45979.0</v>
      </c>
      <c r="N54" s="24">
        <v>45979.0</v>
      </c>
      <c r="O54" s="24">
        <v>45980.0</v>
      </c>
      <c r="P54" s="28">
        <v>1.0</v>
      </c>
      <c r="Q54" s="35">
        <v>4537.0</v>
      </c>
      <c r="R54" s="30">
        <f t="shared" si="1"/>
        <v>50.84612798</v>
      </c>
      <c r="S54" s="21" t="str">
        <f>IFERROR(VLOOKUP(L54,'Responsáveis'!$A$3:$B$140,2,FALSE),"NE")</f>
        <v>Ana</v>
      </c>
      <c r="T54" s="27"/>
      <c r="U54" s="21" t="s">
        <v>39</v>
      </c>
      <c r="V54" s="31" t="s">
        <v>40</v>
      </c>
      <c r="W54" s="31"/>
      <c r="X54" s="32"/>
      <c r="Y54" s="12"/>
      <c r="Z54" s="12"/>
      <c r="AA54" s="12"/>
      <c r="AB54" s="12"/>
      <c r="AC54" s="12"/>
    </row>
    <row r="55" ht="18.75" customHeight="1">
      <c r="A55" s="21" t="s">
        <v>209</v>
      </c>
      <c r="B55" s="21" t="s">
        <v>210</v>
      </c>
      <c r="C55" s="22" t="s">
        <v>228</v>
      </c>
      <c r="D55" s="22" t="s">
        <v>229</v>
      </c>
      <c r="E55" s="21" t="s">
        <v>230</v>
      </c>
      <c r="F55" s="21">
        <v>0.0</v>
      </c>
      <c r="G55" s="24">
        <v>45978.0</v>
      </c>
      <c r="H55" s="42"/>
      <c r="I55" s="40" t="s">
        <v>52</v>
      </c>
      <c r="J55" s="24">
        <v>45979.0</v>
      </c>
      <c r="K55" s="21" t="s">
        <v>53</v>
      </c>
      <c r="L55" s="21" t="s">
        <v>95</v>
      </c>
      <c r="M55" s="24">
        <v>45983.0</v>
      </c>
      <c r="N55" s="24">
        <v>45983.0</v>
      </c>
      <c r="O55" s="24">
        <v>45983.0</v>
      </c>
      <c r="P55" s="28">
        <v>1.0</v>
      </c>
      <c r="Q55" s="35">
        <v>12284.0</v>
      </c>
      <c r="R55" s="30">
        <f t="shared" si="1"/>
        <v>137.666704</v>
      </c>
      <c r="S55" s="21" t="str">
        <f>IFERROR(VLOOKUP(L55,'Responsáveis'!$A$3:$B$140,2,FALSE),"NE")</f>
        <v>Ana</v>
      </c>
      <c r="T55" s="27"/>
      <c r="U55" s="21" t="s">
        <v>39</v>
      </c>
      <c r="V55" s="31" t="s">
        <v>40</v>
      </c>
      <c r="W55" s="31" t="s">
        <v>214</v>
      </c>
      <c r="X55" s="32"/>
      <c r="Y55" s="12"/>
      <c r="Z55" s="12"/>
      <c r="AA55" s="12"/>
      <c r="AB55" s="12"/>
      <c r="AC55" s="12"/>
    </row>
    <row r="56" ht="18.75" customHeight="1">
      <c r="A56" s="21" t="s">
        <v>209</v>
      </c>
      <c r="B56" s="21" t="s">
        <v>210</v>
      </c>
      <c r="C56" s="22" t="s">
        <v>231</v>
      </c>
      <c r="D56" s="22" t="s">
        <v>232</v>
      </c>
      <c r="E56" s="21" t="s">
        <v>233</v>
      </c>
      <c r="F56" s="21">
        <v>0.0</v>
      </c>
      <c r="G56" s="24">
        <v>45979.0</v>
      </c>
      <c r="H56" s="42"/>
      <c r="I56" s="40" t="s">
        <v>52</v>
      </c>
      <c r="J56" s="24">
        <v>45979.0</v>
      </c>
      <c r="K56" s="21" t="s">
        <v>53</v>
      </c>
      <c r="L56" s="21" t="s">
        <v>95</v>
      </c>
      <c r="M56" s="24">
        <v>45983.0</v>
      </c>
      <c r="N56" s="24">
        <v>45983.0</v>
      </c>
      <c r="O56" s="24">
        <v>45983.0</v>
      </c>
      <c r="P56" s="28">
        <v>1.0</v>
      </c>
      <c r="Q56" s="35">
        <v>420.0</v>
      </c>
      <c r="R56" s="30">
        <f t="shared" si="1"/>
        <v>4.706937129</v>
      </c>
      <c r="S56" s="21" t="str">
        <f>IFERROR(VLOOKUP(L56,'Responsáveis'!$A$3:$B$140,2,FALSE),"NE")</f>
        <v>Ana</v>
      </c>
      <c r="T56" s="27"/>
      <c r="U56" s="21" t="s">
        <v>39</v>
      </c>
      <c r="V56" s="31" t="s">
        <v>40</v>
      </c>
      <c r="W56" s="31" t="s">
        <v>214</v>
      </c>
      <c r="X56" s="32"/>
      <c r="Y56" s="12"/>
      <c r="Z56" s="12"/>
      <c r="AA56" s="12"/>
      <c r="AB56" s="12"/>
      <c r="AC56" s="12"/>
    </row>
    <row r="57" ht="18.75" customHeight="1">
      <c r="A57" s="21" t="s">
        <v>187</v>
      </c>
      <c r="B57" s="21" t="s">
        <v>234</v>
      </c>
      <c r="C57" s="21" t="s">
        <v>197</v>
      </c>
      <c r="D57" s="22" t="s">
        <v>235</v>
      </c>
      <c r="E57" s="23" t="s">
        <v>236</v>
      </c>
      <c r="F57" s="21">
        <v>0.0</v>
      </c>
      <c r="G57" s="26">
        <v>45896.0</v>
      </c>
      <c r="H57" s="43"/>
      <c r="I57" s="40" t="s">
        <v>99</v>
      </c>
      <c r="J57" s="26">
        <v>45904.0</v>
      </c>
      <c r="K57" s="21" t="s">
        <v>53</v>
      </c>
      <c r="L57" s="21" t="s">
        <v>205</v>
      </c>
      <c r="M57" s="26">
        <v>45964.0</v>
      </c>
      <c r="N57" s="21" t="s">
        <v>237</v>
      </c>
      <c r="O57" s="26">
        <v>46053.0</v>
      </c>
      <c r="P57" s="28">
        <v>0.5</v>
      </c>
      <c r="Q57" s="29">
        <v>30204.69</v>
      </c>
      <c r="R57" s="30">
        <f t="shared" si="1"/>
        <v>338.5037543</v>
      </c>
      <c r="S57" s="21" t="str">
        <f>IFERROR(VLOOKUP(L57,'Responsáveis'!$A$3:$B$140,2,FALSE),"NE")</f>
        <v>Ana</v>
      </c>
      <c r="T57" s="27"/>
      <c r="U57" s="21" t="s">
        <v>39</v>
      </c>
      <c r="V57" s="31" t="s">
        <v>40</v>
      </c>
      <c r="W57" s="31"/>
      <c r="X57" s="32"/>
      <c r="Y57" s="12"/>
      <c r="Z57" s="12"/>
      <c r="AA57" s="12"/>
      <c r="AB57" s="12"/>
      <c r="AC57" s="12"/>
    </row>
    <row r="58" ht="18.75" customHeight="1">
      <c r="A58" s="21" t="s">
        <v>195</v>
      </c>
      <c r="B58" s="21" t="s">
        <v>196</v>
      </c>
      <c r="C58" s="21" t="s">
        <v>197</v>
      </c>
      <c r="D58" s="22" t="s">
        <v>238</v>
      </c>
      <c r="E58" s="21" t="s">
        <v>239</v>
      </c>
      <c r="F58" s="21">
        <v>0.0</v>
      </c>
      <c r="G58" s="24">
        <v>45986.0</v>
      </c>
      <c r="H58" s="39"/>
      <c r="I58" s="40" t="s">
        <v>52</v>
      </c>
      <c r="J58" s="24">
        <v>45987.0</v>
      </c>
      <c r="K58" s="21" t="s">
        <v>53</v>
      </c>
      <c r="L58" s="21" t="s">
        <v>227</v>
      </c>
      <c r="M58" s="26">
        <v>45998.0</v>
      </c>
      <c r="N58" s="26">
        <v>45999.0</v>
      </c>
      <c r="O58" s="26">
        <v>45998.0</v>
      </c>
      <c r="P58" s="28">
        <v>1.0</v>
      </c>
      <c r="Q58" s="35">
        <v>11200.0</v>
      </c>
      <c r="R58" s="30">
        <f t="shared" si="1"/>
        <v>125.5183234</v>
      </c>
      <c r="S58" s="21" t="str">
        <f>IFERROR(VLOOKUP(L58,'Responsáveis'!$A$3:$B$140,2,FALSE),"NE")</f>
        <v>Ana</v>
      </c>
      <c r="T58" s="27"/>
      <c r="U58" s="21" t="s">
        <v>39</v>
      </c>
      <c r="V58" s="31" t="s">
        <v>40</v>
      </c>
      <c r="W58" s="31" t="s">
        <v>41</v>
      </c>
      <c r="X58" s="32"/>
      <c r="Y58" s="12"/>
      <c r="Z58" s="12"/>
      <c r="AA58" s="12"/>
      <c r="AB58" s="12"/>
      <c r="AC58" s="12"/>
    </row>
    <row r="59" ht="18.75" customHeight="1">
      <c r="A59" s="21" t="s">
        <v>209</v>
      </c>
      <c r="B59" s="21" t="s">
        <v>240</v>
      </c>
      <c r="C59" s="21" t="s">
        <v>241</v>
      </c>
      <c r="D59" s="22" t="s">
        <v>242</v>
      </c>
      <c r="E59" s="21" t="s">
        <v>243</v>
      </c>
      <c r="F59" s="21">
        <v>0.0</v>
      </c>
      <c r="G59" s="24">
        <v>46017.0</v>
      </c>
      <c r="H59" s="44"/>
      <c r="I59" s="40" t="s">
        <v>52</v>
      </c>
      <c r="J59" s="24">
        <v>46017.0</v>
      </c>
      <c r="K59" s="21" t="s">
        <v>53</v>
      </c>
      <c r="L59" s="21" t="s">
        <v>95</v>
      </c>
      <c r="M59" s="26">
        <v>45995.0</v>
      </c>
      <c r="N59" s="26">
        <v>45995.0</v>
      </c>
      <c r="O59" s="26">
        <v>45995.0</v>
      </c>
      <c r="P59" s="28">
        <v>1.0</v>
      </c>
      <c r="Q59" s="45">
        <v>380.0</v>
      </c>
      <c r="R59" s="30">
        <f t="shared" si="1"/>
        <v>4.258657402</v>
      </c>
      <c r="S59" s="21" t="str">
        <f>IFERROR(VLOOKUP(L59,'Responsáveis'!$A$3:$B$140,2,FALSE),"NE")</f>
        <v>Ana</v>
      </c>
      <c r="T59" s="27"/>
      <c r="U59" s="21" t="s">
        <v>39</v>
      </c>
      <c r="V59" s="31" t="s">
        <v>40</v>
      </c>
      <c r="W59" s="31" t="s">
        <v>214</v>
      </c>
      <c r="X59" s="32"/>
      <c r="Y59" s="12"/>
      <c r="Z59" s="12"/>
      <c r="AA59" s="12"/>
      <c r="AB59" s="12"/>
      <c r="AC59" s="12"/>
    </row>
    <row r="60" ht="18.75" customHeight="1">
      <c r="A60" s="21" t="s">
        <v>209</v>
      </c>
      <c r="B60" s="21" t="s">
        <v>240</v>
      </c>
      <c r="C60" s="21" t="s">
        <v>244</v>
      </c>
      <c r="D60" s="22" t="s">
        <v>245</v>
      </c>
      <c r="E60" s="21" t="s">
        <v>246</v>
      </c>
      <c r="F60" s="21">
        <v>0.0</v>
      </c>
      <c r="G60" s="24">
        <v>45980.0</v>
      </c>
      <c r="H60" s="44"/>
      <c r="I60" s="40" t="s">
        <v>52</v>
      </c>
      <c r="J60" s="24">
        <v>45981.0</v>
      </c>
      <c r="K60" s="21" t="s">
        <v>53</v>
      </c>
      <c r="L60" s="21" t="s">
        <v>95</v>
      </c>
      <c r="M60" s="26">
        <v>45997.0</v>
      </c>
      <c r="N60" s="26">
        <v>45997.0</v>
      </c>
      <c r="O60" s="26">
        <v>45997.0</v>
      </c>
      <c r="P60" s="28">
        <v>1.0</v>
      </c>
      <c r="Q60" s="45">
        <v>1150.0</v>
      </c>
      <c r="R60" s="30">
        <f t="shared" si="1"/>
        <v>12.88804214</v>
      </c>
      <c r="S60" s="21" t="str">
        <f>IFERROR(VLOOKUP(L60,'Responsáveis'!$A$3:$B$140,2,FALSE),"NE")</f>
        <v>Ana</v>
      </c>
      <c r="T60" s="27"/>
      <c r="U60" s="21" t="s">
        <v>39</v>
      </c>
      <c r="V60" s="31" t="s">
        <v>40</v>
      </c>
      <c r="W60" s="31" t="s">
        <v>214</v>
      </c>
      <c r="X60" s="32"/>
      <c r="Y60" s="12"/>
      <c r="Z60" s="12"/>
      <c r="AA60" s="12"/>
      <c r="AB60" s="12"/>
      <c r="AC60" s="12"/>
    </row>
    <row r="61" ht="18.75" customHeight="1">
      <c r="A61" s="21" t="s">
        <v>219</v>
      </c>
      <c r="B61" s="21" t="s">
        <v>220</v>
      </c>
      <c r="C61" s="21" t="s">
        <v>197</v>
      </c>
      <c r="D61" s="22" t="s">
        <v>198</v>
      </c>
      <c r="E61" s="23" t="s">
        <v>247</v>
      </c>
      <c r="F61" s="21">
        <v>0.0</v>
      </c>
      <c r="G61" s="26">
        <v>45875.0</v>
      </c>
      <c r="H61" s="46" t="s">
        <v>248</v>
      </c>
      <c r="I61" s="40" t="s">
        <v>37</v>
      </c>
      <c r="J61" s="26">
        <v>45880.0</v>
      </c>
      <c r="K61" s="21">
        <v>1.0228039E7</v>
      </c>
      <c r="L61" s="21" t="s">
        <v>249</v>
      </c>
      <c r="M61" s="24">
        <v>45989.0</v>
      </c>
      <c r="N61" s="24">
        <v>46022.0</v>
      </c>
      <c r="O61" s="24"/>
      <c r="P61" s="28">
        <v>1.0</v>
      </c>
      <c r="Q61" s="47">
        <v>1687960.0</v>
      </c>
      <c r="R61" s="30">
        <f t="shared" si="1"/>
        <v>18916.95618</v>
      </c>
      <c r="S61" s="21" t="str">
        <f>IFERROR(VLOOKUP(L61,'Responsáveis'!$A$3:$B$140,2,FALSE),"NE")</f>
        <v>Ana</v>
      </c>
      <c r="T61" s="27"/>
      <c r="U61" s="21" t="s">
        <v>48</v>
      </c>
      <c r="V61" s="31" t="s">
        <v>250</v>
      </c>
      <c r="W61" s="31"/>
      <c r="X61" s="32"/>
      <c r="Y61" s="12"/>
      <c r="Z61" s="12"/>
      <c r="AA61" s="12"/>
      <c r="AB61" s="12"/>
      <c r="AC61" s="12"/>
    </row>
    <row r="62" ht="18.75" customHeight="1">
      <c r="A62" s="21" t="s">
        <v>219</v>
      </c>
      <c r="B62" s="21" t="s">
        <v>234</v>
      </c>
      <c r="C62" s="21" t="s">
        <v>251</v>
      </c>
      <c r="D62" s="22" t="s">
        <v>252</v>
      </c>
      <c r="E62" s="23" t="s">
        <v>253</v>
      </c>
      <c r="F62" s="21">
        <v>0.0</v>
      </c>
      <c r="G62" s="26">
        <v>45632.0</v>
      </c>
      <c r="H62" s="46" t="s">
        <v>254</v>
      </c>
      <c r="I62" s="40" t="s">
        <v>37</v>
      </c>
      <c r="J62" s="26">
        <v>45673.0</v>
      </c>
      <c r="K62" s="21">
        <v>1.0220298E7</v>
      </c>
      <c r="L62" s="21" t="s">
        <v>194</v>
      </c>
      <c r="M62" s="26">
        <v>45695.0</v>
      </c>
      <c r="N62" s="26">
        <v>46022.0</v>
      </c>
      <c r="O62" s="26"/>
      <c r="P62" s="28">
        <v>1.0</v>
      </c>
      <c r="Q62" s="47">
        <v>54332.02</v>
      </c>
      <c r="R62" s="30">
        <f t="shared" si="1"/>
        <v>608.8985767</v>
      </c>
      <c r="S62" s="21" t="str">
        <f>IFERROR(VLOOKUP(L62,'Responsáveis'!$A$3:$B$140,2,FALSE),"NE")</f>
        <v>Ana</v>
      </c>
      <c r="T62" s="27"/>
      <c r="U62" s="21" t="s">
        <v>48</v>
      </c>
      <c r="V62" s="31" t="s">
        <v>40</v>
      </c>
      <c r="W62" s="31"/>
      <c r="X62" s="32"/>
      <c r="Y62" s="12"/>
      <c r="Z62" s="12"/>
      <c r="AA62" s="12"/>
      <c r="AB62" s="12"/>
      <c r="AC62" s="12"/>
    </row>
    <row r="63" ht="18.75" customHeight="1">
      <c r="A63" s="21" t="s">
        <v>187</v>
      </c>
      <c r="B63" s="21" t="s">
        <v>234</v>
      </c>
      <c r="C63" s="21" t="s">
        <v>255</v>
      </c>
      <c r="D63" s="22" t="s">
        <v>256</v>
      </c>
      <c r="E63" s="23" t="s">
        <v>257</v>
      </c>
      <c r="F63" s="21">
        <v>0.0</v>
      </c>
      <c r="G63" s="26">
        <v>45839.0</v>
      </c>
      <c r="H63" s="44" t="s">
        <v>258</v>
      </c>
      <c r="I63" s="40" t="s">
        <v>37</v>
      </c>
      <c r="J63" s="26">
        <v>45887.0</v>
      </c>
      <c r="K63" s="21">
        <v>1.022828E7</v>
      </c>
      <c r="L63" s="21" t="s">
        <v>194</v>
      </c>
      <c r="M63" s="26">
        <v>45915.0</v>
      </c>
      <c r="N63" s="24">
        <v>46387.0</v>
      </c>
      <c r="O63" s="26"/>
      <c r="P63" s="28">
        <v>0.0</v>
      </c>
      <c r="Q63" s="47">
        <v>28814.94</v>
      </c>
      <c r="R63" s="30">
        <f t="shared" si="1"/>
        <v>322.9288356</v>
      </c>
      <c r="S63" s="21" t="str">
        <f>IFERROR(VLOOKUP(L63,'Responsáveis'!$A$3:$B$140,2,FALSE),"NE")</f>
        <v>Ana</v>
      </c>
      <c r="T63" s="21">
        <v>2600.0</v>
      </c>
      <c r="U63" s="21" t="s">
        <v>39</v>
      </c>
      <c r="V63" s="31" t="s">
        <v>40</v>
      </c>
      <c r="W63" s="31"/>
      <c r="X63" s="32"/>
      <c r="Y63" s="12"/>
      <c r="Z63" s="12"/>
      <c r="AA63" s="12"/>
      <c r="AB63" s="12"/>
      <c r="AC63" s="12"/>
    </row>
    <row r="64" ht="18.75" customHeight="1">
      <c r="A64" s="21" t="s">
        <v>187</v>
      </c>
      <c r="B64" s="21" t="s">
        <v>234</v>
      </c>
      <c r="C64" s="21" t="s">
        <v>259</v>
      </c>
      <c r="D64" s="22" t="s">
        <v>256</v>
      </c>
      <c r="E64" s="23" t="s">
        <v>260</v>
      </c>
      <c r="F64" s="21">
        <v>0.0</v>
      </c>
      <c r="G64" s="26">
        <v>45839.0</v>
      </c>
      <c r="H64" s="46" t="s">
        <v>261</v>
      </c>
      <c r="I64" s="40" t="s">
        <v>37</v>
      </c>
      <c r="J64" s="26">
        <v>45887.0</v>
      </c>
      <c r="K64" s="21">
        <v>1.022828E7</v>
      </c>
      <c r="L64" s="21" t="s">
        <v>194</v>
      </c>
      <c r="M64" s="26">
        <v>45915.0</v>
      </c>
      <c r="N64" s="24">
        <v>46387.0</v>
      </c>
      <c r="O64" s="26"/>
      <c r="P64" s="28">
        <v>0.0</v>
      </c>
      <c r="Q64" s="47">
        <v>11912.82</v>
      </c>
      <c r="R64" s="30">
        <f t="shared" si="1"/>
        <v>133.5068923</v>
      </c>
      <c r="S64" s="21" t="str">
        <f>IFERROR(VLOOKUP(L64,'Responsáveis'!$A$3:$B$140,2,FALSE),"NE")</f>
        <v>Ana</v>
      </c>
      <c r="T64" s="21">
        <v>2600.0</v>
      </c>
      <c r="U64" s="21" t="s">
        <v>39</v>
      </c>
      <c r="V64" s="31" t="s">
        <v>40</v>
      </c>
      <c r="W64" s="31"/>
      <c r="X64" s="32"/>
      <c r="Y64" s="12"/>
      <c r="Z64" s="12"/>
      <c r="AA64" s="12"/>
      <c r="AB64" s="12"/>
      <c r="AC64" s="12"/>
    </row>
    <row r="65" ht="18.75" customHeight="1">
      <c r="A65" s="21" t="s">
        <v>31</v>
      </c>
      <c r="B65" s="41" t="s">
        <v>202</v>
      </c>
      <c r="C65" s="21" t="s">
        <v>197</v>
      </c>
      <c r="D65" s="22" t="s">
        <v>262</v>
      </c>
      <c r="E65" s="21" t="s">
        <v>263</v>
      </c>
      <c r="F65" s="21">
        <v>0.0</v>
      </c>
      <c r="G65" s="24">
        <v>46380.0</v>
      </c>
      <c r="H65" s="46" t="s">
        <v>264</v>
      </c>
      <c r="I65" s="21" t="s">
        <v>52</v>
      </c>
      <c r="J65" s="26">
        <v>46034.0</v>
      </c>
      <c r="K65" s="21" t="s">
        <v>53</v>
      </c>
      <c r="L65" s="21" t="s">
        <v>227</v>
      </c>
      <c r="M65" s="26">
        <v>46050.0</v>
      </c>
      <c r="N65" s="26">
        <v>46050.0</v>
      </c>
      <c r="O65" s="26">
        <v>46051.0</v>
      </c>
      <c r="P65" s="28">
        <v>1.0</v>
      </c>
      <c r="Q65" s="45">
        <v>16320.0</v>
      </c>
      <c r="R65" s="30">
        <f t="shared" si="1"/>
        <v>182.8981284</v>
      </c>
      <c r="S65" s="21" t="str">
        <f>IFERROR(VLOOKUP(L65,'Responsáveis'!$A$3:$B$140,2,FALSE),"NE")</f>
        <v>Ana</v>
      </c>
      <c r="T65" s="27"/>
      <c r="U65" s="21" t="s">
        <v>39</v>
      </c>
      <c r="V65" s="31" t="s">
        <v>250</v>
      </c>
      <c r="W65" s="31" t="s">
        <v>41</v>
      </c>
      <c r="X65" s="32"/>
      <c r="Y65" s="12"/>
      <c r="Z65" s="12"/>
      <c r="AA65" s="12"/>
      <c r="AB65" s="12"/>
      <c r="AC65" s="12"/>
    </row>
    <row r="66" ht="18.75" customHeight="1">
      <c r="A66" s="21" t="s">
        <v>219</v>
      </c>
      <c r="B66" s="21" t="s">
        <v>240</v>
      </c>
      <c r="C66" s="21" t="s">
        <v>265</v>
      </c>
      <c r="D66" s="22" t="s">
        <v>266</v>
      </c>
      <c r="E66" s="21" t="s">
        <v>267</v>
      </c>
      <c r="F66" s="21">
        <v>0.0</v>
      </c>
      <c r="G66" s="26">
        <v>45996.0</v>
      </c>
      <c r="H66" s="44"/>
      <c r="I66" s="40" t="s">
        <v>52</v>
      </c>
      <c r="J66" s="24">
        <v>46006.0</v>
      </c>
      <c r="K66" s="21" t="s">
        <v>53</v>
      </c>
      <c r="L66" s="21" t="s">
        <v>95</v>
      </c>
      <c r="M66" s="24">
        <v>46011.0</v>
      </c>
      <c r="N66" s="24">
        <v>46011.0</v>
      </c>
      <c r="O66" s="24">
        <v>46011.0</v>
      </c>
      <c r="P66" s="28">
        <v>1.0</v>
      </c>
      <c r="Q66" s="45">
        <v>4460.0</v>
      </c>
      <c r="R66" s="30">
        <f t="shared" si="1"/>
        <v>49.98318951</v>
      </c>
      <c r="S66" s="21" t="str">
        <f>IFERROR(VLOOKUP(L66,'Responsáveis'!$A$3:$B$140,2,FALSE),"NE")</f>
        <v>Ana</v>
      </c>
      <c r="T66" s="27"/>
      <c r="U66" s="21" t="s">
        <v>39</v>
      </c>
      <c r="V66" s="31" t="s">
        <v>40</v>
      </c>
      <c r="W66" s="31" t="s">
        <v>214</v>
      </c>
      <c r="X66" s="32"/>
      <c r="Y66" s="12"/>
      <c r="Z66" s="12"/>
      <c r="AA66" s="12"/>
      <c r="AB66" s="12"/>
      <c r="AC66" s="12"/>
    </row>
    <row r="67" ht="18.75" customHeight="1">
      <c r="A67" s="21" t="s">
        <v>31</v>
      </c>
      <c r="B67" s="41" t="s">
        <v>202</v>
      </c>
      <c r="C67" s="21" t="s">
        <v>268</v>
      </c>
      <c r="D67" s="22" t="s">
        <v>269</v>
      </c>
      <c r="E67" s="23" t="s">
        <v>270</v>
      </c>
      <c r="F67" s="21">
        <v>0.0</v>
      </c>
      <c r="G67" s="26">
        <v>45999.0</v>
      </c>
      <c r="H67" s="44"/>
      <c r="I67" s="21" t="s">
        <v>37</v>
      </c>
      <c r="J67" s="24">
        <v>46010.0</v>
      </c>
      <c r="K67" s="21">
        <v>1.0232409E7</v>
      </c>
      <c r="L67" s="27"/>
      <c r="M67" s="24">
        <v>46013.0</v>
      </c>
      <c r="N67" s="24">
        <v>46013.0</v>
      </c>
      <c r="O67" s="27"/>
      <c r="P67" s="28">
        <v>1.0</v>
      </c>
      <c r="Q67" s="45">
        <v>291251.4</v>
      </c>
      <c r="R67" s="30">
        <f t="shared" si="1"/>
        <v>3264.052449</v>
      </c>
      <c r="S67" s="21" t="str">
        <f>IFERROR(VLOOKUP(L67,'Responsáveis'!$A$3:$B$140,2,FALSE),"NE")</f>
        <v>NE</v>
      </c>
      <c r="T67" s="21">
        <v>438.0</v>
      </c>
      <c r="U67" s="21" t="s">
        <v>48</v>
      </c>
      <c r="V67" s="31" t="s">
        <v>40</v>
      </c>
      <c r="W67" s="33"/>
      <c r="X67" s="32"/>
      <c r="Y67" s="12"/>
      <c r="Z67" s="12"/>
      <c r="AA67" s="12"/>
      <c r="AB67" s="12"/>
      <c r="AC67" s="12"/>
    </row>
    <row r="68" ht="18.75" customHeight="1">
      <c r="A68" s="21" t="s">
        <v>271</v>
      </c>
      <c r="B68" s="21" t="s">
        <v>272</v>
      </c>
      <c r="C68" s="21" t="s">
        <v>197</v>
      </c>
      <c r="D68" s="22" t="s">
        <v>273</v>
      </c>
      <c r="E68" s="23" t="s">
        <v>274</v>
      </c>
      <c r="F68" s="21">
        <v>0.0</v>
      </c>
      <c r="G68" s="26">
        <v>45980.0</v>
      </c>
      <c r="H68" s="46" t="s">
        <v>275</v>
      </c>
      <c r="I68" s="21" t="s">
        <v>46</v>
      </c>
      <c r="J68" s="24">
        <v>46345.0</v>
      </c>
      <c r="K68" s="21">
        <v>1.0234294E7</v>
      </c>
      <c r="L68" s="21" t="s">
        <v>276</v>
      </c>
      <c r="M68" s="26">
        <v>46030.0</v>
      </c>
      <c r="N68" s="48">
        <v>46041.0</v>
      </c>
      <c r="O68" s="26">
        <v>46051.0</v>
      </c>
      <c r="P68" s="28">
        <v>1.0</v>
      </c>
      <c r="Q68" s="45">
        <v>100000.0</v>
      </c>
      <c r="R68" s="30">
        <f t="shared" si="1"/>
        <v>1120.699316</v>
      </c>
      <c r="S68" s="21" t="str">
        <f>IFERROR(VLOOKUP(L68,'Responsáveis'!$A$3:$B$140,2,FALSE),"NE")</f>
        <v>jadiel</v>
      </c>
      <c r="T68" s="21">
        <v>23275.0</v>
      </c>
      <c r="U68" s="21" t="s">
        <v>48</v>
      </c>
      <c r="V68" s="31" t="s">
        <v>40</v>
      </c>
      <c r="W68" s="31" t="s">
        <v>41</v>
      </c>
      <c r="X68" s="32"/>
      <c r="Y68" s="12"/>
      <c r="Z68" s="12"/>
      <c r="AA68" s="12"/>
      <c r="AB68" s="12"/>
      <c r="AC68" s="12"/>
    </row>
    <row r="69" ht="18.75" customHeight="1">
      <c r="A69" s="21" t="s">
        <v>195</v>
      </c>
      <c r="B69" s="21" t="s">
        <v>196</v>
      </c>
      <c r="C69" s="21" t="s">
        <v>277</v>
      </c>
      <c r="D69" s="22" t="s">
        <v>278</v>
      </c>
      <c r="E69" s="23" t="s">
        <v>279</v>
      </c>
      <c r="F69" s="21">
        <v>2.0</v>
      </c>
      <c r="G69" s="26">
        <v>45852.0</v>
      </c>
      <c r="H69" s="49" t="s">
        <v>280</v>
      </c>
      <c r="I69" s="40" t="s">
        <v>46</v>
      </c>
      <c r="J69" s="26">
        <v>45929.0</v>
      </c>
      <c r="K69" s="21">
        <v>1.0230352E7</v>
      </c>
      <c r="L69" s="21" t="s">
        <v>281</v>
      </c>
      <c r="M69" s="24">
        <v>45987.0</v>
      </c>
      <c r="N69" s="48">
        <v>46024.0</v>
      </c>
      <c r="O69" s="48">
        <v>46057.0</v>
      </c>
      <c r="P69" s="28">
        <v>1.0</v>
      </c>
      <c r="Q69" s="47">
        <v>297923.18</v>
      </c>
      <c r="R69" s="30">
        <f t="shared" si="1"/>
        <v>3338.823042</v>
      </c>
      <c r="S69" s="21" t="str">
        <f>IFERROR(VLOOKUP(L69,'Responsáveis'!$A$3:$B$140,2,FALSE),"NE")</f>
        <v>Ana</v>
      </c>
      <c r="T69" s="27"/>
      <c r="U69" s="21" t="s">
        <v>48</v>
      </c>
      <c r="V69" s="31" t="s">
        <v>40</v>
      </c>
      <c r="W69" s="31" t="s">
        <v>41</v>
      </c>
      <c r="X69" s="32"/>
      <c r="Y69" s="12"/>
      <c r="Z69" s="12"/>
      <c r="AA69" s="12"/>
      <c r="AB69" s="12"/>
      <c r="AC69" s="12"/>
    </row>
    <row r="70" ht="18.75" customHeight="1">
      <c r="A70" s="21" t="s">
        <v>31</v>
      </c>
      <c r="B70" s="21" t="s">
        <v>282</v>
      </c>
      <c r="C70" s="21" t="s">
        <v>197</v>
      </c>
      <c r="D70" s="22" t="s">
        <v>283</v>
      </c>
      <c r="E70" s="21" t="s">
        <v>284</v>
      </c>
      <c r="F70" s="21">
        <v>0.0</v>
      </c>
      <c r="G70" s="24">
        <v>46007.0</v>
      </c>
      <c r="H70" s="46" t="s">
        <v>285</v>
      </c>
      <c r="I70" s="40" t="s">
        <v>52</v>
      </c>
      <c r="J70" s="24">
        <v>46010.0</v>
      </c>
      <c r="K70" s="21" t="s">
        <v>53</v>
      </c>
      <c r="L70" s="21" t="s">
        <v>227</v>
      </c>
      <c r="M70" s="24">
        <v>46014.0</v>
      </c>
      <c r="N70" s="24">
        <v>46014.0</v>
      </c>
      <c r="O70" s="27"/>
      <c r="P70" s="28">
        <v>1.0</v>
      </c>
      <c r="Q70" s="45">
        <v>2150.0</v>
      </c>
      <c r="R70" s="30">
        <f t="shared" si="1"/>
        <v>24.0950353</v>
      </c>
      <c r="S70" s="21" t="str">
        <f>IFERROR(VLOOKUP(L70,'Responsáveis'!$A$3:$B$140,2,FALSE),"NE")</f>
        <v>Ana</v>
      </c>
      <c r="T70" s="27"/>
      <c r="U70" s="21" t="s">
        <v>39</v>
      </c>
      <c r="V70" s="31" t="s">
        <v>40</v>
      </c>
      <c r="W70" s="31" t="s">
        <v>41</v>
      </c>
      <c r="X70" s="32"/>
      <c r="Y70" s="12"/>
      <c r="Z70" s="12"/>
      <c r="AA70" s="12"/>
      <c r="AB70" s="12"/>
      <c r="AC70" s="12"/>
    </row>
    <row r="71" ht="18.75" customHeight="1">
      <c r="A71" s="21" t="s">
        <v>31</v>
      </c>
      <c r="B71" s="41" t="s">
        <v>202</v>
      </c>
      <c r="C71" s="21" t="s">
        <v>286</v>
      </c>
      <c r="D71" s="22" t="s">
        <v>287</v>
      </c>
      <c r="E71" s="23" t="s">
        <v>288</v>
      </c>
      <c r="F71" s="21">
        <v>0.0</v>
      </c>
      <c r="G71" s="26">
        <v>45996.0</v>
      </c>
      <c r="H71" s="46" t="s">
        <v>289</v>
      </c>
      <c r="I71" s="21" t="s">
        <v>162</v>
      </c>
      <c r="J71" s="27"/>
      <c r="K71" s="27"/>
      <c r="L71" s="27"/>
      <c r="M71" s="27"/>
      <c r="N71" s="27"/>
      <c r="O71" s="27"/>
      <c r="P71" s="27"/>
      <c r="Q71" s="47"/>
      <c r="R71" s="30">
        <f t="shared" si="1"/>
        <v>0</v>
      </c>
      <c r="S71" s="21" t="str">
        <f>IFERROR(VLOOKUP(L71,'Responsáveis'!$A$3:$B$140,2,FALSE),"NE")</f>
        <v>NE</v>
      </c>
      <c r="T71" s="27"/>
      <c r="U71" s="21" t="s">
        <v>39</v>
      </c>
      <c r="V71" s="31" t="s">
        <v>163</v>
      </c>
      <c r="W71" s="33"/>
      <c r="X71" s="32"/>
      <c r="Y71" s="12"/>
      <c r="Z71" s="12"/>
      <c r="AA71" s="12"/>
      <c r="AB71" s="12"/>
      <c r="AC71" s="12"/>
    </row>
    <row r="72" ht="18.75" customHeight="1">
      <c r="A72" s="21" t="s">
        <v>219</v>
      </c>
      <c r="B72" s="21" t="s">
        <v>220</v>
      </c>
      <c r="C72" s="21" t="s">
        <v>197</v>
      </c>
      <c r="D72" s="22" t="s">
        <v>198</v>
      </c>
      <c r="E72" s="23" t="s">
        <v>247</v>
      </c>
      <c r="F72" s="21">
        <v>0.0</v>
      </c>
      <c r="G72" s="26">
        <v>45939.0</v>
      </c>
      <c r="H72" s="46" t="s">
        <v>290</v>
      </c>
      <c r="I72" s="40" t="s">
        <v>37</v>
      </c>
      <c r="J72" s="24">
        <v>45943.0</v>
      </c>
      <c r="K72" s="21">
        <v>1.0230889E7</v>
      </c>
      <c r="L72" s="21" t="s">
        <v>249</v>
      </c>
      <c r="M72" s="24">
        <v>46017.0</v>
      </c>
      <c r="N72" s="48">
        <v>46059.0</v>
      </c>
      <c r="O72" s="24"/>
      <c r="P72" s="28">
        <v>1.0</v>
      </c>
      <c r="Q72" s="47">
        <v>89655.45</v>
      </c>
      <c r="R72" s="30">
        <f t="shared" si="1"/>
        <v>1004.768015</v>
      </c>
      <c r="S72" s="21" t="str">
        <f>IFERROR(VLOOKUP(L72,'Responsáveis'!$A$3:$B$140,2,FALSE),"NE")</f>
        <v>Ana</v>
      </c>
      <c r="T72" s="27"/>
      <c r="U72" s="21" t="s">
        <v>48</v>
      </c>
      <c r="V72" s="31" t="s">
        <v>40</v>
      </c>
      <c r="W72" s="31"/>
      <c r="X72" s="32"/>
      <c r="Y72" s="12"/>
      <c r="Z72" s="12"/>
      <c r="AA72" s="12"/>
      <c r="AB72" s="12"/>
      <c r="AC72" s="12"/>
    </row>
    <row r="73" ht="18.75" customHeight="1">
      <c r="A73" s="21" t="s">
        <v>219</v>
      </c>
      <c r="B73" s="21" t="s">
        <v>220</v>
      </c>
      <c r="C73" s="50" t="s">
        <v>291</v>
      </c>
      <c r="D73" s="51" t="s">
        <v>43</v>
      </c>
      <c r="E73" s="23" t="s">
        <v>292</v>
      </c>
      <c r="F73" s="21">
        <v>0.0</v>
      </c>
      <c r="G73" s="24">
        <v>45971.0</v>
      </c>
      <c r="H73" s="52"/>
      <c r="I73" s="40" t="s">
        <v>52</v>
      </c>
      <c r="J73" s="26">
        <v>45992.0</v>
      </c>
      <c r="K73" s="21" t="s">
        <v>53</v>
      </c>
      <c r="L73" s="21" t="s">
        <v>95</v>
      </c>
      <c r="M73" s="26">
        <v>46027.0</v>
      </c>
      <c r="N73" s="26">
        <v>46056.0</v>
      </c>
      <c r="O73" s="26">
        <v>46074.0</v>
      </c>
      <c r="P73" s="28">
        <v>1.0</v>
      </c>
      <c r="Q73" s="45">
        <v>54339.24</v>
      </c>
      <c r="R73" s="30">
        <f t="shared" si="1"/>
        <v>608.9794912</v>
      </c>
      <c r="S73" s="21" t="str">
        <f>IFERROR(VLOOKUP(L73,'Responsáveis'!$A$3:$B$140,2,FALSE),"NE")</f>
        <v>Ana</v>
      </c>
      <c r="T73" s="27"/>
      <c r="U73" s="21" t="s">
        <v>48</v>
      </c>
      <c r="V73" s="31" t="s">
        <v>40</v>
      </c>
      <c r="W73" s="31" t="s">
        <v>41</v>
      </c>
      <c r="X73" s="32"/>
      <c r="Y73" s="12"/>
      <c r="Z73" s="12"/>
      <c r="AA73" s="12"/>
      <c r="AB73" s="12"/>
      <c r="AC73" s="12"/>
    </row>
    <row r="74" ht="18.75" customHeight="1">
      <c r="A74" s="21" t="s">
        <v>31</v>
      </c>
      <c r="B74" s="21" t="s">
        <v>202</v>
      </c>
      <c r="C74" s="21" t="s">
        <v>293</v>
      </c>
      <c r="D74" s="22" t="s">
        <v>294</v>
      </c>
      <c r="E74" s="23" t="s">
        <v>295</v>
      </c>
      <c r="F74" s="21">
        <v>0.0</v>
      </c>
      <c r="G74" s="24">
        <v>45957.0</v>
      </c>
      <c r="H74" s="46" t="s">
        <v>296</v>
      </c>
      <c r="I74" s="40" t="s">
        <v>52</v>
      </c>
      <c r="J74" s="26">
        <v>45962.0</v>
      </c>
      <c r="K74" s="21" t="s">
        <v>53</v>
      </c>
      <c r="L74" s="21" t="s">
        <v>95</v>
      </c>
      <c r="M74" s="26">
        <v>46030.0</v>
      </c>
      <c r="N74" s="26">
        <v>46057.0</v>
      </c>
      <c r="O74" s="26">
        <v>46066.0</v>
      </c>
      <c r="P74" s="28">
        <v>1.0</v>
      </c>
      <c r="Q74" s="45">
        <v>14437.0</v>
      </c>
      <c r="R74" s="30">
        <f t="shared" si="1"/>
        <v>161.7953603</v>
      </c>
      <c r="S74" s="21" t="str">
        <f>IFERROR(VLOOKUP(L74,'Responsáveis'!$A$3:$B$140,2,FALSE),"NE")</f>
        <v>Ana</v>
      </c>
      <c r="T74" s="27"/>
      <c r="U74" s="21" t="s">
        <v>48</v>
      </c>
      <c r="V74" s="31" t="s">
        <v>40</v>
      </c>
      <c r="W74" s="31" t="s">
        <v>55</v>
      </c>
      <c r="X74" s="53">
        <v>2.0</v>
      </c>
      <c r="Y74" s="12"/>
      <c r="Z74" s="12"/>
      <c r="AA74" s="12"/>
      <c r="AB74" s="12"/>
      <c r="AC74" s="12"/>
    </row>
    <row r="75" ht="18.75" customHeight="1">
      <c r="A75" s="21" t="s">
        <v>297</v>
      </c>
      <c r="B75" s="21" t="s">
        <v>298</v>
      </c>
      <c r="C75" s="21" t="s">
        <v>197</v>
      </c>
      <c r="D75" s="22" t="s">
        <v>299</v>
      </c>
      <c r="E75" s="23" t="s">
        <v>300</v>
      </c>
      <c r="F75" s="21">
        <v>0.0</v>
      </c>
      <c r="G75" s="24">
        <v>45974.0</v>
      </c>
      <c r="H75" s="46" t="s">
        <v>301</v>
      </c>
      <c r="I75" s="40" t="s">
        <v>52</v>
      </c>
      <c r="J75" s="24">
        <v>45978.0</v>
      </c>
      <c r="K75" s="21" t="s">
        <v>53</v>
      </c>
      <c r="L75" s="21" t="s">
        <v>95</v>
      </c>
      <c r="M75" s="24">
        <v>46009.0</v>
      </c>
      <c r="N75" s="24">
        <v>46009.0</v>
      </c>
      <c r="O75" s="24">
        <v>46009.0</v>
      </c>
      <c r="P75" s="28">
        <v>1.0</v>
      </c>
      <c r="Q75" s="45">
        <v>14122.0</v>
      </c>
      <c r="R75" s="30">
        <f t="shared" si="1"/>
        <v>158.2651575</v>
      </c>
      <c r="S75" s="21" t="str">
        <f>IFERROR(VLOOKUP(L75,'Responsáveis'!$A$3:$B$140,2,FALSE),"NE")</f>
        <v>Ana</v>
      </c>
      <c r="T75" s="27"/>
      <c r="U75" s="21" t="s">
        <v>39</v>
      </c>
      <c r="V75" s="31" t="s">
        <v>40</v>
      </c>
      <c r="W75" s="31"/>
      <c r="X75" s="32"/>
      <c r="Y75" s="12"/>
      <c r="Z75" s="12"/>
      <c r="AA75" s="12"/>
      <c r="AB75" s="12"/>
      <c r="AC75" s="12"/>
    </row>
    <row r="76" ht="18.75" customHeight="1">
      <c r="A76" s="21" t="s">
        <v>31</v>
      </c>
      <c r="B76" s="21" t="s">
        <v>202</v>
      </c>
      <c r="C76" s="21" t="s">
        <v>302</v>
      </c>
      <c r="D76" s="22" t="s">
        <v>303</v>
      </c>
      <c r="E76" s="23" t="s">
        <v>304</v>
      </c>
      <c r="F76" s="21">
        <v>0.0</v>
      </c>
      <c r="G76" s="24">
        <v>45957.0</v>
      </c>
      <c r="H76" s="46" t="s">
        <v>305</v>
      </c>
      <c r="I76" s="40" t="s">
        <v>52</v>
      </c>
      <c r="J76" s="26">
        <v>45962.0</v>
      </c>
      <c r="K76" s="21" t="s">
        <v>53</v>
      </c>
      <c r="L76" s="21" t="s">
        <v>95</v>
      </c>
      <c r="M76" s="24">
        <v>46018.0</v>
      </c>
      <c r="N76" s="48">
        <v>46052.0</v>
      </c>
      <c r="O76" s="54">
        <v>46062.0</v>
      </c>
      <c r="P76" s="28">
        <v>1.0</v>
      </c>
      <c r="Q76" s="45">
        <v>18631.0</v>
      </c>
      <c r="R76" s="30">
        <f t="shared" si="1"/>
        <v>208.7974896</v>
      </c>
      <c r="S76" s="21" t="str">
        <f>IFERROR(VLOOKUP(L76,'Responsáveis'!$A$3:$B$140,2,FALSE),"NE")</f>
        <v>Ana</v>
      </c>
      <c r="T76" s="27"/>
      <c r="U76" s="21" t="s">
        <v>39</v>
      </c>
      <c r="V76" s="31" t="s">
        <v>40</v>
      </c>
      <c r="W76" s="31" t="s">
        <v>55</v>
      </c>
      <c r="X76" s="53">
        <v>2.0</v>
      </c>
      <c r="Y76" s="12"/>
      <c r="Z76" s="12"/>
      <c r="AA76" s="12"/>
      <c r="AB76" s="12"/>
      <c r="AC76" s="12"/>
    </row>
    <row r="77" ht="18.75" customHeight="1">
      <c r="A77" s="21" t="s">
        <v>187</v>
      </c>
      <c r="B77" s="21" t="s">
        <v>188</v>
      </c>
      <c r="C77" s="21" t="s">
        <v>306</v>
      </c>
      <c r="D77" s="22" t="s">
        <v>198</v>
      </c>
      <c r="E77" s="21" t="s">
        <v>307</v>
      </c>
      <c r="F77" s="21">
        <v>0.0</v>
      </c>
      <c r="G77" s="24">
        <v>45961.0</v>
      </c>
      <c r="H77" s="44"/>
      <c r="I77" s="40" t="s">
        <v>52</v>
      </c>
      <c r="J77" s="24">
        <v>46002.0</v>
      </c>
      <c r="K77" s="21" t="s">
        <v>53</v>
      </c>
      <c r="L77" s="21" t="s">
        <v>95</v>
      </c>
      <c r="M77" s="26">
        <v>46026.0</v>
      </c>
      <c r="N77" s="26">
        <v>46046.0</v>
      </c>
      <c r="O77" s="26">
        <v>46051.0</v>
      </c>
      <c r="P77" s="28">
        <v>1.0</v>
      </c>
      <c r="Q77" s="45">
        <v>13300.0</v>
      </c>
      <c r="R77" s="30">
        <f t="shared" si="1"/>
        <v>149.0530091</v>
      </c>
      <c r="S77" s="21" t="str">
        <f>IFERROR(VLOOKUP(L77,'Responsáveis'!$A$3:$B$140,2,FALSE),"NE")</f>
        <v>Ana</v>
      </c>
      <c r="T77" s="27"/>
      <c r="U77" s="21" t="s">
        <v>39</v>
      </c>
      <c r="V77" s="31" t="s">
        <v>40</v>
      </c>
      <c r="W77" s="31" t="s">
        <v>41</v>
      </c>
      <c r="X77" s="32"/>
      <c r="Y77" s="12"/>
      <c r="Z77" s="12"/>
      <c r="AA77" s="12"/>
      <c r="AB77" s="12"/>
      <c r="AC77" s="12"/>
    </row>
    <row r="78" ht="18.75" customHeight="1">
      <c r="A78" s="21" t="s">
        <v>195</v>
      </c>
      <c r="B78" s="21" t="s">
        <v>196</v>
      </c>
      <c r="C78" s="21" t="s">
        <v>308</v>
      </c>
      <c r="D78" s="22" t="s">
        <v>309</v>
      </c>
      <c r="E78" s="23" t="s">
        <v>310</v>
      </c>
      <c r="F78" s="21">
        <v>0.0</v>
      </c>
      <c r="G78" s="24">
        <v>45971.0</v>
      </c>
      <c r="H78" s="46" t="s">
        <v>311</v>
      </c>
      <c r="I78" s="40" t="s">
        <v>162</v>
      </c>
      <c r="J78" s="27"/>
      <c r="K78" s="27"/>
      <c r="L78" s="27"/>
      <c r="M78" s="27"/>
      <c r="N78" s="27"/>
      <c r="O78" s="27"/>
      <c r="P78" s="27"/>
      <c r="Q78" s="47"/>
      <c r="R78" s="30">
        <f t="shared" si="1"/>
        <v>0</v>
      </c>
      <c r="S78" s="21" t="str">
        <f>IFERROR(VLOOKUP(L78,'Responsáveis'!$A$3:$B$140,2,FALSE),"NE")</f>
        <v>NE</v>
      </c>
      <c r="T78" s="27"/>
      <c r="U78" s="21" t="s">
        <v>48</v>
      </c>
      <c r="V78" s="31" t="s">
        <v>163</v>
      </c>
      <c r="W78" s="31"/>
      <c r="X78" s="32"/>
      <c r="Y78" s="12"/>
      <c r="Z78" s="12"/>
      <c r="AA78" s="12"/>
      <c r="AB78" s="12"/>
      <c r="AC78" s="12"/>
    </row>
    <row r="79" ht="18.75" customHeight="1">
      <c r="A79" s="21" t="s">
        <v>195</v>
      </c>
      <c r="B79" s="21" t="s">
        <v>196</v>
      </c>
      <c r="C79" s="50" t="s">
        <v>312</v>
      </c>
      <c r="D79" s="51" t="s">
        <v>313</v>
      </c>
      <c r="E79" s="23" t="s">
        <v>314</v>
      </c>
      <c r="F79" s="21">
        <v>0.0</v>
      </c>
      <c r="G79" s="24">
        <v>45971.0</v>
      </c>
      <c r="H79" s="46" t="s">
        <v>315</v>
      </c>
      <c r="I79" s="40" t="s">
        <v>162</v>
      </c>
      <c r="J79" s="27"/>
      <c r="K79" s="27"/>
      <c r="L79" s="27"/>
      <c r="M79" s="27"/>
      <c r="N79" s="27"/>
      <c r="O79" s="27"/>
      <c r="P79" s="27"/>
      <c r="Q79" s="47"/>
      <c r="R79" s="30">
        <f t="shared" si="1"/>
        <v>0</v>
      </c>
      <c r="S79" s="21" t="str">
        <f>IFERROR(VLOOKUP(L79,'Responsáveis'!$A$3:$B$140,2,FALSE),"NE")</f>
        <v>NE</v>
      </c>
      <c r="T79" s="27"/>
      <c r="U79" s="21" t="s">
        <v>48</v>
      </c>
      <c r="V79" s="31" t="s">
        <v>163</v>
      </c>
      <c r="W79" s="31"/>
      <c r="X79" s="32"/>
      <c r="Y79" s="12"/>
      <c r="Z79" s="12"/>
      <c r="AA79" s="12"/>
      <c r="AB79" s="12"/>
      <c r="AC79" s="12"/>
    </row>
    <row r="80" ht="18.75" customHeight="1">
      <c r="A80" s="21" t="s">
        <v>195</v>
      </c>
      <c r="B80" s="21" t="s">
        <v>196</v>
      </c>
      <c r="C80" s="50" t="s">
        <v>316</v>
      </c>
      <c r="D80" s="22" t="s">
        <v>317</v>
      </c>
      <c r="E80" s="23" t="s">
        <v>318</v>
      </c>
      <c r="F80" s="21">
        <v>0.0</v>
      </c>
      <c r="G80" s="24">
        <v>45975.0</v>
      </c>
      <c r="H80" s="46" t="s">
        <v>319</v>
      </c>
      <c r="I80" s="40" t="s">
        <v>162</v>
      </c>
      <c r="J80" s="27"/>
      <c r="K80" s="27"/>
      <c r="L80" s="27"/>
      <c r="M80" s="27"/>
      <c r="N80" s="27"/>
      <c r="O80" s="27"/>
      <c r="P80" s="27"/>
      <c r="Q80" s="47"/>
      <c r="R80" s="30">
        <f t="shared" si="1"/>
        <v>0</v>
      </c>
      <c r="S80" s="21" t="str">
        <f>IFERROR(VLOOKUP(L80,'Responsáveis'!$A$3:$B$140,2,FALSE),"NE")</f>
        <v>NE</v>
      </c>
      <c r="T80" s="27"/>
      <c r="U80" s="21" t="s">
        <v>48</v>
      </c>
      <c r="V80" s="31" t="s">
        <v>163</v>
      </c>
      <c r="W80" s="31"/>
      <c r="X80" s="32"/>
      <c r="Y80" s="12"/>
      <c r="Z80" s="12"/>
      <c r="AA80" s="12"/>
      <c r="AB80" s="12"/>
      <c r="AC80" s="12"/>
    </row>
    <row r="81" ht="18.75" customHeight="1">
      <c r="A81" s="21" t="s">
        <v>195</v>
      </c>
      <c r="B81" s="21" t="s">
        <v>196</v>
      </c>
      <c r="C81" s="50" t="s">
        <v>320</v>
      </c>
      <c r="D81" s="22" t="s">
        <v>321</v>
      </c>
      <c r="E81" s="23" t="s">
        <v>322</v>
      </c>
      <c r="F81" s="21">
        <v>0.0</v>
      </c>
      <c r="G81" s="24">
        <v>45975.0</v>
      </c>
      <c r="H81" s="46" t="s">
        <v>323</v>
      </c>
      <c r="I81" s="40" t="s">
        <v>162</v>
      </c>
      <c r="J81" s="27"/>
      <c r="K81" s="27"/>
      <c r="L81" s="27"/>
      <c r="M81" s="27"/>
      <c r="N81" s="27"/>
      <c r="O81" s="27"/>
      <c r="P81" s="27"/>
      <c r="Q81" s="47"/>
      <c r="R81" s="30">
        <f t="shared" si="1"/>
        <v>0</v>
      </c>
      <c r="S81" s="21" t="str">
        <f>IFERROR(VLOOKUP(L81,'Responsáveis'!$A$3:$B$140,2,FALSE),"NE")</f>
        <v>NE</v>
      </c>
      <c r="T81" s="27"/>
      <c r="U81" s="21" t="s">
        <v>48</v>
      </c>
      <c r="V81" s="31" t="s">
        <v>163</v>
      </c>
      <c r="W81" s="31"/>
      <c r="X81" s="32"/>
      <c r="Y81" s="12"/>
      <c r="Z81" s="12"/>
      <c r="AA81" s="12"/>
      <c r="AB81" s="12"/>
      <c r="AC81" s="12"/>
    </row>
    <row r="82" ht="18.75" customHeight="1">
      <c r="A82" s="21" t="s">
        <v>195</v>
      </c>
      <c r="B82" s="21" t="s">
        <v>196</v>
      </c>
      <c r="C82" s="50" t="s">
        <v>324</v>
      </c>
      <c r="D82" s="22" t="s">
        <v>321</v>
      </c>
      <c r="E82" s="23" t="s">
        <v>325</v>
      </c>
      <c r="F82" s="21">
        <v>0.0</v>
      </c>
      <c r="G82" s="24">
        <v>45975.0</v>
      </c>
      <c r="H82" s="46" t="s">
        <v>326</v>
      </c>
      <c r="I82" s="40" t="s">
        <v>162</v>
      </c>
      <c r="J82" s="27"/>
      <c r="K82" s="27"/>
      <c r="L82" s="27"/>
      <c r="M82" s="27"/>
      <c r="N82" s="27"/>
      <c r="O82" s="27"/>
      <c r="P82" s="27"/>
      <c r="Q82" s="47"/>
      <c r="R82" s="30">
        <f t="shared" si="1"/>
        <v>0</v>
      </c>
      <c r="S82" s="21" t="str">
        <f>IFERROR(VLOOKUP(L82,'Responsáveis'!$A$3:$B$140,2,FALSE),"NE")</f>
        <v>NE</v>
      </c>
      <c r="T82" s="27"/>
      <c r="U82" s="21" t="s">
        <v>48</v>
      </c>
      <c r="V82" s="31" t="s">
        <v>163</v>
      </c>
      <c r="W82" s="31"/>
      <c r="X82" s="32"/>
      <c r="Y82" s="12"/>
      <c r="Z82" s="12"/>
      <c r="AA82" s="12"/>
      <c r="AB82" s="12"/>
      <c r="AC82" s="12"/>
    </row>
    <row r="83" ht="18.75" customHeight="1">
      <c r="A83" s="21" t="s">
        <v>195</v>
      </c>
      <c r="B83" s="21" t="s">
        <v>196</v>
      </c>
      <c r="C83" s="21" t="s">
        <v>327</v>
      </c>
      <c r="D83" s="22" t="s">
        <v>309</v>
      </c>
      <c r="E83" s="23" t="s">
        <v>328</v>
      </c>
      <c r="F83" s="21">
        <v>0.0</v>
      </c>
      <c r="G83" s="24">
        <v>45986.0</v>
      </c>
      <c r="H83" s="46" t="s">
        <v>329</v>
      </c>
      <c r="I83" s="21" t="s">
        <v>162</v>
      </c>
      <c r="J83" s="27"/>
      <c r="K83" s="27"/>
      <c r="L83" s="27"/>
      <c r="M83" s="27"/>
      <c r="N83" s="27"/>
      <c r="O83" s="27"/>
      <c r="P83" s="27"/>
      <c r="Q83" s="47"/>
      <c r="R83" s="30">
        <f t="shared" si="1"/>
        <v>0</v>
      </c>
      <c r="S83" s="21" t="str">
        <f>IFERROR(VLOOKUP(L83,'Responsáveis'!$A$3:$B$140,2,FALSE),"NE")</f>
        <v>NE</v>
      </c>
      <c r="T83" s="27"/>
      <c r="U83" s="21" t="s">
        <v>48</v>
      </c>
      <c r="V83" s="31" t="s">
        <v>163</v>
      </c>
      <c r="W83" s="31"/>
      <c r="X83" s="32"/>
      <c r="Y83" s="12"/>
      <c r="Z83" s="12"/>
      <c r="AA83" s="12"/>
      <c r="AB83" s="12"/>
      <c r="AC83" s="12"/>
    </row>
    <row r="84" ht="18.75" customHeight="1">
      <c r="A84" s="21" t="s">
        <v>195</v>
      </c>
      <c r="B84" s="21" t="s">
        <v>196</v>
      </c>
      <c r="C84" s="21" t="s">
        <v>330</v>
      </c>
      <c r="D84" s="22" t="s">
        <v>309</v>
      </c>
      <c r="E84" s="23" t="s">
        <v>331</v>
      </c>
      <c r="F84" s="21">
        <v>0.0</v>
      </c>
      <c r="G84" s="24">
        <v>45986.0</v>
      </c>
      <c r="H84" s="46" t="s">
        <v>332</v>
      </c>
      <c r="I84" s="21" t="s">
        <v>162</v>
      </c>
      <c r="J84" s="27"/>
      <c r="K84" s="27"/>
      <c r="L84" s="27"/>
      <c r="M84" s="27"/>
      <c r="N84" s="27"/>
      <c r="O84" s="27"/>
      <c r="P84" s="27"/>
      <c r="Q84" s="47"/>
      <c r="R84" s="30">
        <f t="shared" si="1"/>
        <v>0</v>
      </c>
      <c r="S84" s="21" t="str">
        <f>IFERROR(VLOOKUP(L84,'Responsáveis'!$A$3:$B$140,2,FALSE),"NE")</f>
        <v>NE</v>
      </c>
      <c r="T84" s="27"/>
      <c r="U84" s="21" t="s">
        <v>48</v>
      </c>
      <c r="V84" s="31" t="s">
        <v>163</v>
      </c>
      <c r="W84" s="31"/>
      <c r="X84" s="32"/>
      <c r="Y84" s="12"/>
      <c r="Z84" s="12"/>
      <c r="AA84" s="12"/>
      <c r="AB84" s="12"/>
      <c r="AC84" s="12"/>
    </row>
    <row r="85" ht="18.75" customHeight="1">
      <c r="A85" s="21" t="s">
        <v>195</v>
      </c>
      <c r="B85" s="21" t="s">
        <v>196</v>
      </c>
      <c r="C85" s="21" t="s">
        <v>333</v>
      </c>
      <c r="D85" s="22" t="s">
        <v>309</v>
      </c>
      <c r="E85" s="23" t="s">
        <v>334</v>
      </c>
      <c r="F85" s="21">
        <v>0.0</v>
      </c>
      <c r="G85" s="24">
        <v>45986.0</v>
      </c>
      <c r="H85" s="46" t="s">
        <v>335</v>
      </c>
      <c r="I85" s="21" t="s">
        <v>162</v>
      </c>
      <c r="J85" s="27"/>
      <c r="K85" s="27"/>
      <c r="L85" s="27"/>
      <c r="M85" s="27"/>
      <c r="N85" s="27"/>
      <c r="O85" s="27"/>
      <c r="P85" s="27"/>
      <c r="Q85" s="47"/>
      <c r="R85" s="30">
        <f t="shared" si="1"/>
        <v>0</v>
      </c>
      <c r="S85" s="21" t="str">
        <f>IFERROR(VLOOKUP(L85,'Responsáveis'!$A$3:$B$140,2,FALSE),"NE")</f>
        <v>NE</v>
      </c>
      <c r="T85" s="27"/>
      <c r="U85" s="21" t="s">
        <v>48</v>
      </c>
      <c r="V85" s="31" t="s">
        <v>163</v>
      </c>
      <c r="W85" s="31"/>
      <c r="X85" s="32"/>
      <c r="Y85" s="12"/>
      <c r="Z85" s="12"/>
      <c r="AA85" s="12"/>
      <c r="AB85" s="12"/>
      <c r="AC85" s="12"/>
    </row>
    <row r="86" ht="18.75" customHeight="1">
      <c r="A86" s="21" t="s">
        <v>195</v>
      </c>
      <c r="B86" s="21" t="s">
        <v>196</v>
      </c>
      <c r="C86" s="21" t="s">
        <v>336</v>
      </c>
      <c r="D86" s="22" t="s">
        <v>309</v>
      </c>
      <c r="E86" s="23" t="s">
        <v>337</v>
      </c>
      <c r="F86" s="21">
        <v>0.0</v>
      </c>
      <c r="G86" s="24">
        <v>45986.0</v>
      </c>
      <c r="H86" s="46" t="s">
        <v>338</v>
      </c>
      <c r="I86" s="21" t="s">
        <v>162</v>
      </c>
      <c r="J86" s="27"/>
      <c r="K86" s="27"/>
      <c r="L86" s="27"/>
      <c r="M86" s="27"/>
      <c r="N86" s="27"/>
      <c r="O86" s="27"/>
      <c r="P86" s="27"/>
      <c r="Q86" s="47"/>
      <c r="R86" s="30">
        <f t="shared" si="1"/>
        <v>0</v>
      </c>
      <c r="S86" s="21" t="str">
        <f>IFERROR(VLOOKUP(L86,'Responsáveis'!$A$3:$B$140,2,FALSE),"NE")</f>
        <v>NE</v>
      </c>
      <c r="T86" s="27"/>
      <c r="U86" s="21" t="s">
        <v>48</v>
      </c>
      <c r="V86" s="31" t="s">
        <v>163</v>
      </c>
      <c r="W86" s="31"/>
      <c r="X86" s="32"/>
      <c r="Y86" s="12"/>
      <c r="Z86" s="12"/>
      <c r="AA86" s="12"/>
      <c r="AB86" s="12"/>
      <c r="AC86" s="12"/>
    </row>
    <row r="87" ht="18.75" customHeight="1">
      <c r="A87" s="21" t="s">
        <v>195</v>
      </c>
      <c r="B87" s="21" t="s">
        <v>196</v>
      </c>
      <c r="C87" s="21" t="s">
        <v>339</v>
      </c>
      <c r="D87" s="22" t="s">
        <v>340</v>
      </c>
      <c r="E87" s="23" t="s">
        <v>341</v>
      </c>
      <c r="F87" s="21">
        <v>0.0</v>
      </c>
      <c r="G87" s="24">
        <v>45988.0</v>
      </c>
      <c r="H87" s="46" t="s">
        <v>342</v>
      </c>
      <c r="I87" s="21" t="s">
        <v>162</v>
      </c>
      <c r="J87" s="27"/>
      <c r="K87" s="27"/>
      <c r="L87" s="27"/>
      <c r="M87" s="27"/>
      <c r="N87" s="27"/>
      <c r="O87" s="27"/>
      <c r="P87" s="27"/>
      <c r="Q87" s="47"/>
      <c r="R87" s="30">
        <f t="shared" si="1"/>
        <v>0</v>
      </c>
      <c r="S87" s="21" t="str">
        <f>IFERROR(VLOOKUP(L87,'Responsáveis'!$A$3:$B$140,2,FALSE),"NE")</f>
        <v>NE</v>
      </c>
      <c r="T87" s="27"/>
      <c r="U87" s="21" t="s">
        <v>48</v>
      </c>
      <c r="V87" s="31" t="s">
        <v>163</v>
      </c>
      <c r="W87" s="33"/>
      <c r="X87" s="32"/>
      <c r="Y87" s="12"/>
      <c r="Z87" s="12"/>
      <c r="AA87" s="12"/>
      <c r="AB87" s="12"/>
      <c r="AC87" s="12"/>
    </row>
    <row r="88" ht="18.75" customHeight="1">
      <c r="A88" s="21" t="s">
        <v>195</v>
      </c>
      <c r="B88" s="21" t="s">
        <v>196</v>
      </c>
      <c r="C88" s="21" t="s">
        <v>343</v>
      </c>
      <c r="D88" s="22" t="s">
        <v>344</v>
      </c>
      <c r="E88" s="23" t="s">
        <v>345</v>
      </c>
      <c r="F88" s="21">
        <v>0.0</v>
      </c>
      <c r="G88" s="24">
        <v>46008.0</v>
      </c>
      <c r="H88" s="44"/>
      <c r="I88" s="21" t="s">
        <v>162</v>
      </c>
      <c r="J88" s="27"/>
      <c r="K88" s="27"/>
      <c r="L88" s="27"/>
      <c r="M88" s="27"/>
      <c r="N88" s="27"/>
      <c r="O88" s="27"/>
      <c r="P88" s="27"/>
      <c r="Q88" s="47"/>
      <c r="R88" s="30">
        <f t="shared" si="1"/>
        <v>0</v>
      </c>
      <c r="S88" s="21" t="str">
        <f>IFERROR(VLOOKUP(L88,'Responsáveis'!$A$3:$B$140,2,FALSE),"NE")</f>
        <v>NE</v>
      </c>
      <c r="T88" s="27"/>
      <c r="U88" s="21" t="s">
        <v>39</v>
      </c>
      <c r="V88" s="31" t="s">
        <v>163</v>
      </c>
      <c r="W88" s="33"/>
      <c r="X88" s="32"/>
      <c r="Y88" s="12"/>
      <c r="Z88" s="12"/>
      <c r="AA88" s="12"/>
      <c r="AB88" s="12"/>
      <c r="AC88" s="12"/>
    </row>
    <row r="89" ht="18.75" customHeight="1">
      <c r="A89" s="21" t="s">
        <v>195</v>
      </c>
      <c r="B89" s="21" t="s">
        <v>196</v>
      </c>
      <c r="C89" s="21" t="s">
        <v>346</v>
      </c>
      <c r="D89" s="22" t="s">
        <v>347</v>
      </c>
      <c r="E89" s="23" t="s">
        <v>348</v>
      </c>
      <c r="F89" s="21">
        <v>1.0</v>
      </c>
      <c r="G89" s="26">
        <v>45842.0</v>
      </c>
      <c r="H89" s="46" t="s">
        <v>349</v>
      </c>
      <c r="I89" s="40" t="s">
        <v>46</v>
      </c>
      <c r="J89" s="26">
        <v>45890.0</v>
      </c>
      <c r="K89" s="21">
        <v>1.0229416E7</v>
      </c>
      <c r="L89" s="21" t="s">
        <v>350</v>
      </c>
      <c r="M89" s="24">
        <v>45972.0</v>
      </c>
      <c r="N89" s="24">
        <v>45975.0</v>
      </c>
      <c r="O89" s="48">
        <v>46057.0</v>
      </c>
      <c r="P89" s="28">
        <v>1.0</v>
      </c>
      <c r="Q89" s="47">
        <v>37976.26</v>
      </c>
      <c r="R89" s="30">
        <f t="shared" si="1"/>
        <v>425.5996862</v>
      </c>
      <c r="S89" s="21" t="str">
        <f>IFERROR(VLOOKUP(L89,'Responsáveis'!$A$3:$B$140,2,FALSE),"NE")</f>
        <v>Rudnei</v>
      </c>
      <c r="T89" s="21">
        <v>2704.0</v>
      </c>
      <c r="U89" s="21" t="s">
        <v>48</v>
      </c>
      <c r="V89" s="31" t="s">
        <v>40</v>
      </c>
      <c r="W89" s="31" t="s">
        <v>41</v>
      </c>
      <c r="X89" s="32"/>
      <c r="Y89" s="12"/>
      <c r="Z89" s="12"/>
      <c r="AA89" s="12"/>
      <c r="AB89" s="12"/>
      <c r="AC89" s="12"/>
    </row>
    <row r="90" ht="18.75" customHeight="1">
      <c r="A90" s="21" t="s">
        <v>195</v>
      </c>
      <c r="B90" s="21" t="s">
        <v>196</v>
      </c>
      <c r="C90" s="21" t="s">
        <v>351</v>
      </c>
      <c r="D90" s="22" t="s">
        <v>347</v>
      </c>
      <c r="E90" s="23" t="s">
        <v>352</v>
      </c>
      <c r="F90" s="21">
        <v>0.0</v>
      </c>
      <c r="G90" s="26">
        <v>45842.0</v>
      </c>
      <c r="H90" s="46" t="s">
        <v>353</v>
      </c>
      <c r="I90" s="40" t="s">
        <v>37</v>
      </c>
      <c r="J90" s="26">
        <v>45916.0</v>
      </c>
      <c r="K90" s="21">
        <v>1.022971E7</v>
      </c>
      <c r="L90" s="21" t="s">
        <v>354</v>
      </c>
      <c r="M90" s="24">
        <v>45972.0</v>
      </c>
      <c r="N90" s="24">
        <v>45975.0</v>
      </c>
      <c r="O90" s="48"/>
      <c r="P90" s="28">
        <v>1.0</v>
      </c>
      <c r="Q90" s="47">
        <v>134910.94</v>
      </c>
      <c r="R90" s="30">
        <f t="shared" si="1"/>
        <v>1511.945982</v>
      </c>
      <c r="S90" s="21" t="str">
        <f>IFERROR(VLOOKUP(L90,'Responsáveis'!$A$3:$B$140,2,FALSE),"NE")</f>
        <v>jadiel</v>
      </c>
      <c r="T90" s="27"/>
      <c r="U90" s="21" t="s">
        <v>48</v>
      </c>
      <c r="V90" s="31" t="s">
        <v>250</v>
      </c>
      <c r="W90" s="31"/>
      <c r="X90" s="32"/>
      <c r="Y90" s="12"/>
      <c r="Z90" s="12"/>
      <c r="AA90" s="12"/>
      <c r="AB90" s="12"/>
      <c r="AC90" s="12"/>
    </row>
    <row r="91" ht="18.75" customHeight="1">
      <c r="A91" s="21" t="s">
        <v>195</v>
      </c>
      <c r="B91" s="21" t="s">
        <v>196</v>
      </c>
      <c r="C91" s="21" t="s">
        <v>355</v>
      </c>
      <c r="D91" s="22" t="s">
        <v>356</v>
      </c>
      <c r="E91" s="23" t="s">
        <v>357</v>
      </c>
      <c r="F91" s="21">
        <v>0.0</v>
      </c>
      <c r="G91" s="26">
        <v>45842.0</v>
      </c>
      <c r="H91" s="46" t="s">
        <v>358</v>
      </c>
      <c r="I91" s="40" t="s">
        <v>46</v>
      </c>
      <c r="J91" s="26">
        <v>45854.0</v>
      </c>
      <c r="K91" s="21">
        <v>1.0229416E7</v>
      </c>
      <c r="L91" s="21" t="s">
        <v>350</v>
      </c>
      <c r="M91" s="24">
        <v>45957.0</v>
      </c>
      <c r="N91" s="26">
        <v>46038.0</v>
      </c>
      <c r="O91" s="48">
        <v>46051.0</v>
      </c>
      <c r="P91" s="28">
        <v>1.0</v>
      </c>
      <c r="Q91" s="47">
        <v>108472.16</v>
      </c>
      <c r="R91" s="30">
        <f t="shared" si="1"/>
        <v>1215.646756</v>
      </c>
      <c r="S91" s="21" t="str">
        <f>IFERROR(VLOOKUP(L91,'Responsáveis'!$A$3:$B$140,2,FALSE),"NE")</f>
        <v>Rudnei</v>
      </c>
      <c r="T91" s="21">
        <v>2760.0</v>
      </c>
      <c r="U91" s="21" t="s">
        <v>48</v>
      </c>
      <c r="V91" s="31" t="s">
        <v>40</v>
      </c>
      <c r="W91" s="31" t="s">
        <v>41</v>
      </c>
      <c r="X91" s="32"/>
      <c r="Y91" s="12"/>
      <c r="Z91" s="12"/>
      <c r="AA91" s="12"/>
      <c r="AB91" s="12"/>
      <c r="AC91" s="12"/>
    </row>
    <row r="92" ht="18.75" customHeight="1">
      <c r="A92" s="21" t="s">
        <v>195</v>
      </c>
      <c r="B92" s="21" t="s">
        <v>196</v>
      </c>
      <c r="C92" s="21" t="s">
        <v>359</v>
      </c>
      <c r="D92" s="22" t="s">
        <v>356</v>
      </c>
      <c r="E92" s="23" t="s">
        <v>360</v>
      </c>
      <c r="F92" s="21">
        <v>0.0</v>
      </c>
      <c r="G92" s="26">
        <v>45842.0</v>
      </c>
      <c r="H92" s="46" t="s">
        <v>361</v>
      </c>
      <c r="I92" s="40" t="s">
        <v>46</v>
      </c>
      <c r="J92" s="26">
        <v>45918.0</v>
      </c>
      <c r="K92" s="21">
        <v>1.0229578E7</v>
      </c>
      <c r="L92" s="21" t="s">
        <v>113</v>
      </c>
      <c r="M92" s="24">
        <v>45985.0</v>
      </c>
      <c r="N92" s="24">
        <v>46008.0</v>
      </c>
      <c r="O92" s="48">
        <v>46057.0</v>
      </c>
      <c r="P92" s="28">
        <v>1.0</v>
      </c>
      <c r="Q92" s="47">
        <v>54251.8</v>
      </c>
      <c r="R92" s="30">
        <f t="shared" si="1"/>
        <v>607.9995517</v>
      </c>
      <c r="S92" s="21" t="str">
        <f>IFERROR(VLOOKUP(L92,'Responsáveis'!$A$3:$B$140,2,FALSE),"NE")</f>
        <v>Rudnei</v>
      </c>
      <c r="T92" s="21">
        <v>7907.0</v>
      </c>
      <c r="U92" s="21" t="s">
        <v>48</v>
      </c>
      <c r="V92" s="31" t="s">
        <v>40</v>
      </c>
      <c r="W92" s="31" t="s">
        <v>41</v>
      </c>
      <c r="X92" s="32"/>
      <c r="Y92" s="12"/>
      <c r="Z92" s="12"/>
      <c r="AA92" s="12"/>
      <c r="AB92" s="12"/>
      <c r="AC92" s="12"/>
    </row>
    <row r="93" ht="18.75" customHeight="1">
      <c r="A93" s="21" t="s">
        <v>195</v>
      </c>
      <c r="B93" s="21" t="s">
        <v>196</v>
      </c>
      <c r="C93" s="21" t="s">
        <v>362</v>
      </c>
      <c r="D93" s="22" t="s">
        <v>356</v>
      </c>
      <c r="E93" s="23" t="s">
        <v>363</v>
      </c>
      <c r="F93" s="21">
        <v>0.0</v>
      </c>
      <c r="G93" s="26">
        <v>45842.0</v>
      </c>
      <c r="H93" s="46" t="s">
        <v>364</v>
      </c>
      <c r="I93" s="40" t="s">
        <v>46</v>
      </c>
      <c r="J93" s="26">
        <v>45918.0</v>
      </c>
      <c r="K93" s="21">
        <v>1.0229578E7</v>
      </c>
      <c r="L93" s="21" t="s">
        <v>113</v>
      </c>
      <c r="M93" s="26">
        <v>45995.0</v>
      </c>
      <c r="N93" s="26">
        <v>46008.0</v>
      </c>
      <c r="O93" s="26">
        <v>46051.0</v>
      </c>
      <c r="P93" s="28">
        <v>1.0</v>
      </c>
      <c r="Q93" s="47">
        <v>48748.0</v>
      </c>
      <c r="R93" s="30">
        <f t="shared" si="1"/>
        <v>546.3185027</v>
      </c>
      <c r="S93" s="21" t="str">
        <f>IFERROR(VLOOKUP(L93,'Responsáveis'!$A$3:$B$140,2,FALSE),"NE")</f>
        <v>Rudnei</v>
      </c>
      <c r="T93" s="21">
        <v>7908.0</v>
      </c>
      <c r="U93" s="21" t="s">
        <v>48</v>
      </c>
      <c r="V93" s="31" t="s">
        <v>40</v>
      </c>
      <c r="W93" s="31" t="s">
        <v>41</v>
      </c>
      <c r="X93" s="32"/>
      <c r="Y93" s="12"/>
      <c r="Z93" s="12"/>
      <c r="AA93" s="12"/>
      <c r="AB93" s="12"/>
      <c r="AC93" s="12"/>
    </row>
    <row r="94" ht="18.75" customHeight="1">
      <c r="A94" s="21" t="s">
        <v>195</v>
      </c>
      <c r="B94" s="21" t="s">
        <v>196</v>
      </c>
      <c r="C94" s="21" t="s">
        <v>365</v>
      </c>
      <c r="D94" s="22" t="s">
        <v>366</v>
      </c>
      <c r="E94" s="23" t="s">
        <v>367</v>
      </c>
      <c r="F94" s="21">
        <v>0.0</v>
      </c>
      <c r="G94" s="26">
        <v>45993.0</v>
      </c>
      <c r="H94" s="44"/>
      <c r="I94" s="40" t="s">
        <v>52</v>
      </c>
      <c r="J94" s="24">
        <v>46007.0</v>
      </c>
      <c r="K94" s="21" t="s">
        <v>53</v>
      </c>
      <c r="L94" s="21" t="s">
        <v>95</v>
      </c>
      <c r="M94" s="26">
        <v>46028.0</v>
      </c>
      <c r="N94" s="26">
        <v>46044.0</v>
      </c>
      <c r="O94" s="26">
        <v>46051.0</v>
      </c>
      <c r="P94" s="28">
        <v>1.0</v>
      </c>
      <c r="Q94" s="45">
        <v>6700.0</v>
      </c>
      <c r="R94" s="30">
        <f t="shared" si="1"/>
        <v>75.0868542</v>
      </c>
      <c r="S94" s="21" t="str">
        <f>IFERROR(VLOOKUP(L94,'Responsáveis'!$A$3:$B$140,2,FALSE),"NE")</f>
        <v>Ana</v>
      </c>
      <c r="T94" s="27"/>
      <c r="U94" s="21" t="s">
        <v>39</v>
      </c>
      <c r="V94" s="31" t="s">
        <v>40</v>
      </c>
      <c r="W94" s="31" t="s">
        <v>41</v>
      </c>
      <c r="X94" s="32"/>
      <c r="Y94" s="12"/>
      <c r="Z94" s="12"/>
      <c r="AA94" s="12"/>
      <c r="AB94" s="12"/>
      <c r="AC94" s="12"/>
    </row>
    <row r="95" ht="18.75" customHeight="1">
      <c r="A95" s="21" t="s">
        <v>195</v>
      </c>
      <c r="B95" s="21" t="s">
        <v>196</v>
      </c>
      <c r="C95" s="21" t="s">
        <v>368</v>
      </c>
      <c r="D95" s="55" t="s">
        <v>369</v>
      </c>
      <c r="E95" s="23" t="s">
        <v>370</v>
      </c>
      <c r="F95" s="21">
        <v>1.0</v>
      </c>
      <c r="G95" s="26">
        <v>45848.0</v>
      </c>
      <c r="H95" s="46" t="s">
        <v>371</v>
      </c>
      <c r="I95" s="40" t="s">
        <v>46</v>
      </c>
      <c r="J95" s="26">
        <v>45923.0</v>
      </c>
      <c r="K95" s="21">
        <v>1.0229714E7</v>
      </c>
      <c r="L95" s="21" t="s">
        <v>372</v>
      </c>
      <c r="M95" s="56">
        <v>46032.0</v>
      </c>
      <c r="N95" s="48">
        <v>46037.0</v>
      </c>
      <c r="O95" s="48">
        <v>46057.0</v>
      </c>
      <c r="P95" s="28">
        <v>0.0</v>
      </c>
      <c r="Q95" s="47">
        <v>71549.48</v>
      </c>
      <c r="R95" s="30">
        <f t="shared" si="1"/>
        <v>801.8545332</v>
      </c>
      <c r="S95" s="21" t="str">
        <f>IFERROR(VLOOKUP(L95,'Responsáveis'!$A$3:$B$140,2,FALSE),"NE")</f>
        <v>Rudnei</v>
      </c>
      <c r="T95" s="27"/>
      <c r="U95" s="21" t="s">
        <v>48</v>
      </c>
      <c r="V95" s="31" t="s">
        <v>40</v>
      </c>
      <c r="W95" s="31" t="s">
        <v>41</v>
      </c>
      <c r="X95" s="32"/>
      <c r="Y95" s="12"/>
      <c r="Z95" s="12"/>
      <c r="AA95" s="12"/>
      <c r="AB95" s="12"/>
      <c r="AC95" s="12"/>
    </row>
    <row r="96" ht="18.75" customHeight="1">
      <c r="A96" s="21" t="s">
        <v>195</v>
      </c>
      <c r="B96" s="21" t="s">
        <v>196</v>
      </c>
      <c r="C96" s="21" t="s">
        <v>373</v>
      </c>
      <c r="D96" s="55" t="s">
        <v>369</v>
      </c>
      <c r="E96" s="23" t="s">
        <v>374</v>
      </c>
      <c r="F96" s="21">
        <v>2.0</v>
      </c>
      <c r="G96" s="26">
        <v>45848.0</v>
      </c>
      <c r="H96" s="46" t="s">
        <v>375</v>
      </c>
      <c r="I96" s="40" t="s">
        <v>46</v>
      </c>
      <c r="J96" s="26">
        <v>45923.0</v>
      </c>
      <c r="K96" s="21">
        <v>1.0229714E7</v>
      </c>
      <c r="L96" s="21" t="s">
        <v>372</v>
      </c>
      <c r="M96" s="56">
        <v>46032.0</v>
      </c>
      <c r="N96" s="48">
        <v>46037.0</v>
      </c>
      <c r="O96" s="48">
        <v>46057.0</v>
      </c>
      <c r="P96" s="28">
        <v>0.0</v>
      </c>
      <c r="Q96" s="47">
        <v>77965.34</v>
      </c>
      <c r="R96" s="30">
        <f t="shared" si="1"/>
        <v>873.7570324</v>
      </c>
      <c r="S96" s="21" t="str">
        <f>IFERROR(VLOOKUP(L96,'Responsáveis'!$A$3:$B$140,2,FALSE),"NE")</f>
        <v>Rudnei</v>
      </c>
      <c r="T96" s="27"/>
      <c r="U96" s="21" t="s">
        <v>48</v>
      </c>
      <c r="V96" s="31" t="s">
        <v>40</v>
      </c>
      <c r="W96" s="31" t="s">
        <v>41</v>
      </c>
      <c r="X96" s="32"/>
      <c r="Y96" s="12"/>
      <c r="Z96" s="12"/>
      <c r="AA96" s="12"/>
      <c r="AB96" s="12"/>
      <c r="AC96" s="12"/>
    </row>
    <row r="97" ht="18.75" customHeight="1">
      <c r="A97" s="21" t="s">
        <v>31</v>
      </c>
      <c r="B97" s="21" t="s">
        <v>202</v>
      </c>
      <c r="C97" s="21" t="s">
        <v>376</v>
      </c>
      <c r="D97" s="22" t="s">
        <v>377</v>
      </c>
      <c r="E97" s="23" t="s">
        <v>378</v>
      </c>
      <c r="F97" s="21">
        <v>0.0</v>
      </c>
      <c r="G97" s="24">
        <v>45957.0</v>
      </c>
      <c r="H97" s="46" t="s">
        <v>379</v>
      </c>
      <c r="I97" s="40" t="s">
        <v>52</v>
      </c>
      <c r="J97" s="26">
        <v>45962.0</v>
      </c>
      <c r="K97" s="21" t="s">
        <v>53</v>
      </c>
      <c r="L97" s="21" t="s">
        <v>95</v>
      </c>
      <c r="M97" s="24">
        <v>46010.0</v>
      </c>
      <c r="N97" s="48">
        <v>46052.0</v>
      </c>
      <c r="O97" s="54">
        <v>46062.0</v>
      </c>
      <c r="P97" s="28">
        <v>1.0</v>
      </c>
      <c r="Q97" s="45">
        <v>12220.0</v>
      </c>
      <c r="R97" s="30">
        <f t="shared" si="1"/>
        <v>136.9494565</v>
      </c>
      <c r="S97" s="21" t="str">
        <f>IFERROR(VLOOKUP(L97,'Responsáveis'!$A$3:$B$140,2,FALSE),"NE")</f>
        <v>Ana</v>
      </c>
      <c r="T97" s="27"/>
      <c r="U97" s="21" t="s">
        <v>48</v>
      </c>
      <c r="V97" s="31" t="s">
        <v>40</v>
      </c>
      <c r="W97" s="31" t="s">
        <v>55</v>
      </c>
      <c r="X97" s="53">
        <v>2.0</v>
      </c>
      <c r="Y97" s="12"/>
      <c r="Z97" s="12"/>
      <c r="AA97" s="12"/>
      <c r="AB97" s="12"/>
      <c r="AC97" s="12"/>
    </row>
    <row r="98" ht="18.75" customHeight="1">
      <c r="A98" s="21" t="s">
        <v>195</v>
      </c>
      <c r="B98" s="21" t="s">
        <v>196</v>
      </c>
      <c r="C98" s="21" t="s">
        <v>380</v>
      </c>
      <c r="D98" s="22" t="s">
        <v>96</v>
      </c>
      <c r="E98" s="23" t="s">
        <v>381</v>
      </c>
      <c r="F98" s="21">
        <v>0.0</v>
      </c>
      <c r="G98" s="26">
        <v>45852.0</v>
      </c>
      <c r="H98" s="46" t="s">
        <v>382</v>
      </c>
      <c r="I98" s="40" t="s">
        <v>46</v>
      </c>
      <c r="J98" s="26">
        <v>45924.0</v>
      </c>
      <c r="K98" s="21">
        <v>1.0229885E7</v>
      </c>
      <c r="L98" s="21" t="s">
        <v>113</v>
      </c>
      <c r="M98" s="48">
        <v>45961.0</v>
      </c>
      <c r="N98" s="48">
        <v>46009.0</v>
      </c>
      <c r="O98" s="48">
        <v>46057.0</v>
      </c>
      <c r="P98" s="28">
        <v>1.0</v>
      </c>
      <c r="Q98" s="47">
        <v>36639.62</v>
      </c>
      <c r="R98" s="30">
        <f t="shared" si="1"/>
        <v>410.6199709</v>
      </c>
      <c r="S98" s="21" t="str">
        <f>IFERROR(VLOOKUP(L98,'Responsáveis'!$A$3:$B$140,2,FALSE),"NE")</f>
        <v>Rudnei</v>
      </c>
      <c r="T98" s="21">
        <v>7909.0</v>
      </c>
      <c r="U98" s="21" t="s">
        <v>48</v>
      </c>
      <c r="V98" s="31" t="s">
        <v>40</v>
      </c>
      <c r="W98" s="31" t="s">
        <v>41</v>
      </c>
      <c r="X98" s="32"/>
      <c r="Y98" s="12"/>
      <c r="Z98" s="12"/>
      <c r="AA98" s="12"/>
      <c r="AB98" s="12"/>
      <c r="AC98" s="12"/>
    </row>
    <row r="99" ht="18.75" customHeight="1">
      <c r="A99" s="21" t="s">
        <v>31</v>
      </c>
      <c r="B99" s="21" t="s">
        <v>202</v>
      </c>
      <c r="C99" s="21" t="s">
        <v>383</v>
      </c>
      <c r="D99" s="22" t="s">
        <v>384</v>
      </c>
      <c r="E99" s="23" t="s">
        <v>385</v>
      </c>
      <c r="F99" s="21">
        <v>2.0</v>
      </c>
      <c r="G99" s="24">
        <v>45957.0</v>
      </c>
      <c r="H99" s="46" t="s">
        <v>386</v>
      </c>
      <c r="I99" s="40" t="s">
        <v>52</v>
      </c>
      <c r="J99" s="26">
        <v>45962.0</v>
      </c>
      <c r="K99" s="21" t="s">
        <v>53</v>
      </c>
      <c r="L99" s="21" t="s">
        <v>95</v>
      </c>
      <c r="M99" s="24">
        <v>46013.0</v>
      </c>
      <c r="N99" s="48">
        <v>46057.0</v>
      </c>
      <c r="O99" s="48">
        <v>46062.0</v>
      </c>
      <c r="P99" s="28">
        <v>1.0</v>
      </c>
      <c r="Q99" s="45">
        <v>34414.0</v>
      </c>
      <c r="R99" s="30">
        <f t="shared" si="1"/>
        <v>385.6774627</v>
      </c>
      <c r="S99" s="21" t="str">
        <f>IFERROR(VLOOKUP(L99,'Responsáveis'!$A$3:$B$140,2,FALSE),"NE")</f>
        <v>Ana</v>
      </c>
      <c r="T99" s="27"/>
      <c r="U99" s="21" t="s">
        <v>48</v>
      </c>
      <c r="V99" s="31" t="s">
        <v>40</v>
      </c>
      <c r="W99" s="31" t="s">
        <v>55</v>
      </c>
      <c r="X99" s="53">
        <v>2.0</v>
      </c>
      <c r="Y99" s="12"/>
      <c r="Z99" s="12"/>
      <c r="AA99" s="12"/>
      <c r="AB99" s="12"/>
      <c r="AC99" s="12"/>
    </row>
    <row r="100" ht="18.75" customHeight="1">
      <c r="A100" s="21" t="s">
        <v>195</v>
      </c>
      <c r="B100" s="21" t="s">
        <v>196</v>
      </c>
      <c r="C100" s="21" t="s">
        <v>277</v>
      </c>
      <c r="D100" s="22" t="s">
        <v>387</v>
      </c>
      <c r="E100" s="23" t="s">
        <v>388</v>
      </c>
      <c r="F100" s="21">
        <v>3.0</v>
      </c>
      <c r="G100" s="24">
        <v>45944.0</v>
      </c>
      <c r="H100" s="49" t="s">
        <v>389</v>
      </c>
      <c r="I100" s="40" t="s">
        <v>46</v>
      </c>
      <c r="J100" s="26">
        <v>45929.0</v>
      </c>
      <c r="K100" s="21">
        <v>1.0230352E7</v>
      </c>
      <c r="L100" s="21" t="s">
        <v>281</v>
      </c>
      <c r="M100" s="24">
        <v>45987.0</v>
      </c>
      <c r="N100" s="24">
        <v>46017.0</v>
      </c>
      <c r="O100" s="24">
        <v>46009.0</v>
      </c>
      <c r="P100" s="28">
        <v>1.0</v>
      </c>
      <c r="Q100" s="47">
        <v>800088.3</v>
      </c>
      <c r="R100" s="30">
        <f t="shared" si="1"/>
        <v>8966.584108</v>
      </c>
      <c r="S100" s="21" t="str">
        <f>IFERROR(VLOOKUP(L100,'Responsáveis'!$A$3:$B$140,2,FALSE),"NE")</f>
        <v>Ana</v>
      </c>
      <c r="T100" s="27"/>
      <c r="U100" s="21" t="s">
        <v>48</v>
      </c>
      <c r="V100" s="31" t="s">
        <v>40</v>
      </c>
      <c r="W100" s="31" t="s">
        <v>41</v>
      </c>
      <c r="X100" s="32"/>
      <c r="Y100" s="12"/>
      <c r="Z100" s="12"/>
      <c r="AA100" s="12"/>
      <c r="AB100" s="12"/>
      <c r="AC100" s="12"/>
    </row>
    <row r="101" ht="18.75" customHeight="1">
      <c r="A101" s="21" t="s">
        <v>195</v>
      </c>
      <c r="B101" s="21" t="s">
        <v>196</v>
      </c>
      <c r="C101" s="21" t="s">
        <v>390</v>
      </c>
      <c r="D101" s="57" t="s">
        <v>391</v>
      </c>
      <c r="E101" s="23" t="s">
        <v>392</v>
      </c>
      <c r="F101" s="21">
        <v>1.0</v>
      </c>
      <c r="G101" s="26">
        <v>45866.0</v>
      </c>
      <c r="H101" s="46" t="s">
        <v>393</v>
      </c>
      <c r="I101" s="40" t="s">
        <v>37</v>
      </c>
      <c r="J101" s="26">
        <v>45875.0</v>
      </c>
      <c r="K101" s="21">
        <v>1.0229648E7</v>
      </c>
      <c r="L101" s="21" t="s">
        <v>113</v>
      </c>
      <c r="M101" s="26">
        <v>46027.0</v>
      </c>
      <c r="N101" s="26">
        <v>46081.0</v>
      </c>
      <c r="O101" s="21" t="s">
        <v>394</v>
      </c>
      <c r="P101" s="28">
        <v>0.9</v>
      </c>
      <c r="Q101" s="47">
        <v>198137.01</v>
      </c>
      <c r="R101" s="30">
        <f t="shared" si="1"/>
        <v>2220.520117</v>
      </c>
      <c r="S101" s="21" t="str">
        <f>IFERROR(VLOOKUP(L101,'Responsáveis'!$A$3:$B$140,2,FALSE),"NE")</f>
        <v>Rudnei</v>
      </c>
      <c r="T101" s="27"/>
      <c r="U101" s="21" t="s">
        <v>48</v>
      </c>
      <c r="V101" s="31" t="s">
        <v>40</v>
      </c>
      <c r="W101" s="31"/>
      <c r="X101" s="32"/>
      <c r="Y101" s="12"/>
      <c r="Z101" s="12"/>
      <c r="AA101" s="12"/>
      <c r="AB101" s="12"/>
      <c r="AC101" s="12"/>
    </row>
    <row r="102" ht="18.75" customHeight="1">
      <c r="A102" s="21" t="s">
        <v>195</v>
      </c>
      <c r="B102" s="21" t="s">
        <v>196</v>
      </c>
      <c r="C102" s="21" t="s">
        <v>395</v>
      </c>
      <c r="D102" s="57" t="s">
        <v>391</v>
      </c>
      <c r="E102" s="23" t="s">
        <v>396</v>
      </c>
      <c r="F102" s="21">
        <v>0.0</v>
      </c>
      <c r="G102" s="26">
        <v>45866.0</v>
      </c>
      <c r="H102" s="46" t="s">
        <v>397</v>
      </c>
      <c r="I102" s="40" t="s">
        <v>37</v>
      </c>
      <c r="J102" s="26">
        <v>45875.0</v>
      </c>
      <c r="K102" s="58">
        <v>1.0229648E7</v>
      </c>
      <c r="L102" s="21" t="s">
        <v>113</v>
      </c>
      <c r="M102" s="26">
        <v>46027.0</v>
      </c>
      <c r="N102" s="26">
        <v>46081.0</v>
      </c>
      <c r="O102" s="21" t="s">
        <v>394</v>
      </c>
      <c r="P102" s="28">
        <v>0.9</v>
      </c>
      <c r="Q102" s="47">
        <v>198137.01</v>
      </c>
      <c r="R102" s="30">
        <f t="shared" si="1"/>
        <v>2220.520117</v>
      </c>
      <c r="S102" s="21" t="str">
        <f>IFERROR(VLOOKUP(L102,'Responsáveis'!$A$3:$B$140,2,FALSE),"NE")</f>
        <v>Rudnei</v>
      </c>
      <c r="T102" s="27"/>
      <c r="U102" s="21" t="s">
        <v>48</v>
      </c>
      <c r="V102" s="31" t="s">
        <v>40</v>
      </c>
      <c r="W102" s="31"/>
      <c r="X102" s="32"/>
      <c r="Y102" s="12"/>
      <c r="Z102" s="12"/>
      <c r="AA102" s="12"/>
      <c r="AB102" s="12"/>
      <c r="AC102" s="12"/>
    </row>
    <row r="103" ht="18.75" customHeight="1">
      <c r="A103" s="21" t="s">
        <v>195</v>
      </c>
      <c r="B103" s="21" t="s">
        <v>196</v>
      </c>
      <c r="C103" s="21" t="s">
        <v>398</v>
      </c>
      <c r="D103" s="57" t="s">
        <v>391</v>
      </c>
      <c r="E103" s="23" t="s">
        <v>399</v>
      </c>
      <c r="F103" s="21">
        <v>0.0</v>
      </c>
      <c r="G103" s="26">
        <v>45866.0</v>
      </c>
      <c r="H103" s="46" t="s">
        <v>400</v>
      </c>
      <c r="I103" s="40" t="s">
        <v>37</v>
      </c>
      <c r="J103" s="26">
        <v>45875.0</v>
      </c>
      <c r="K103" s="58">
        <v>1.0229648E7</v>
      </c>
      <c r="L103" s="21" t="s">
        <v>113</v>
      </c>
      <c r="M103" s="26">
        <v>46027.0</v>
      </c>
      <c r="N103" s="26">
        <v>46081.0</v>
      </c>
      <c r="O103" s="21" t="s">
        <v>394</v>
      </c>
      <c r="P103" s="28">
        <v>0.9</v>
      </c>
      <c r="Q103" s="47">
        <v>200628.01</v>
      </c>
      <c r="R103" s="30">
        <f t="shared" si="1"/>
        <v>2248.436737</v>
      </c>
      <c r="S103" s="21" t="str">
        <f>IFERROR(VLOOKUP(L103,'Responsáveis'!$A$3:$B$140,2,FALSE),"NE")</f>
        <v>Rudnei</v>
      </c>
      <c r="T103" s="27"/>
      <c r="U103" s="21" t="s">
        <v>48</v>
      </c>
      <c r="V103" s="31" t="s">
        <v>40</v>
      </c>
      <c r="W103" s="31"/>
      <c r="X103" s="32"/>
      <c r="Y103" s="12"/>
      <c r="Z103" s="12"/>
      <c r="AA103" s="12"/>
      <c r="AB103" s="12"/>
      <c r="AC103" s="12"/>
    </row>
    <row r="104" ht="18.75" customHeight="1">
      <c r="A104" s="21" t="s">
        <v>195</v>
      </c>
      <c r="B104" s="21" t="s">
        <v>196</v>
      </c>
      <c r="C104" s="21" t="s">
        <v>401</v>
      </c>
      <c r="D104" s="57" t="s">
        <v>391</v>
      </c>
      <c r="E104" s="23" t="s">
        <v>402</v>
      </c>
      <c r="F104" s="21">
        <v>0.0</v>
      </c>
      <c r="G104" s="26">
        <v>45866.0</v>
      </c>
      <c r="H104" s="46" t="s">
        <v>403</v>
      </c>
      <c r="I104" s="40" t="s">
        <v>37</v>
      </c>
      <c r="J104" s="26">
        <v>45875.0</v>
      </c>
      <c r="K104" s="21">
        <v>1.0229648E7</v>
      </c>
      <c r="L104" s="21" t="s">
        <v>113</v>
      </c>
      <c r="M104" s="26">
        <v>46027.0</v>
      </c>
      <c r="N104" s="26">
        <v>46081.0</v>
      </c>
      <c r="O104" s="21" t="s">
        <v>394</v>
      </c>
      <c r="P104" s="28">
        <v>0.9</v>
      </c>
      <c r="Q104" s="47">
        <v>200628.01</v>
      </c>
      <c r="R104" s="30">
        <f t="shared" si="1"/>
        <v>2248.436737</v>
      </c>
      <c r="S104" s="21" t="str">
        <f>IFERROR(VLOOKUP(L104,'Responsáveis'!$A$3:$B$140,2,FALSE),"NE")</f>
        <v>Rudnei</v>
      </c>
      <c r="T104" s="27"/>
      <c r="U104" s="21" t="s">
        <v>48</v>
      </c>
      <c r="V104" s="31" t="s">
        <v>40</v>
      </c>
      <c r="W104" s="31"/>
      <c r="X104" s="32"/>
      <c r="Y104" s="12"/>
      <c r="Z104" s="12"/>
      <c r="AA104" s="12"/>
      <c r="AB104" s="12"/>
      <c r="AC104" s="12"/>
    </row>
    <row r="105" ht="18.75" customHeight="1">
      <c r="A105" s="21" t="s">
        <v>195</v>
      </c>
      <c r="B105" s="21" t="s">
        <v>196</v>
      </c>
      <c r="C105" s="21" t="s">
        <v>404</v>
      </c>
      <c r="D105" s="57" t="s">
        <v>391</v>
      </c>
      <c r="E105" s="23" t="s">
        <v>405</v>
      </c>
      <c r="F105" s="21">
        <v>0.0</v>
      </c>
      <c r="G105" s="26">
        <v>45866.0</v>
      </c>
      <c r="H105" s="46" t="s">
        <v>406</v>
      </c>
      <c r="I105" s="40" t="s">
        <v>37</v>
      </c>
      <c r="J105" s="26">
        <v>45875.0</v>
      </c>
      <c r="K105" s="21">
        <v>1.0229648E7</v>
      </c>
      <c r="L105" s="21" t="s">
        <v>113</v>
      </c>
      <c r="M105" s="26">
        <v>46027.0</v>
      </c>
      <c r="N105" s="26">
        <v>46081.0</v>
      </c>
      <c r="O105" s="21" t="s">
        <v>394</v>
      </c>
      <c r="P105" s="28">
        <v>0.9</v>
      </c>
      <c r="Q105" s="47">
        <v>270056.2</v>
      </c>
      <c r="R105" s="30">
        <f t="shared" si="1"/>
        <v>3026.517987</v>
      </c>
      <c r="S105" s="21" t="str">
        <f>IFERROR(VLOOKUP(L105,'Responsáveis'!$A$3:$B$140,2,FALSE),"NE")</f>
        <v>Rudnei</v>
      </c>
      <c r="T105" s="27"/>
      <c r="U105" s="21" t="s">
        <v>48</v>
      </c>
      <c r="V105" s="31" t="s">
        <v>40</v>
      </c>
      <c r="W105" s="31"/>
      <c r="X105" s="32"/>
      <c r="Y105" s="12"/>
      <c r="Z105" s="12"/>
      <c r="AA105" s="12"/>
      <c r="AB105" s="12"/>
      <c r="AC105" s="12"/>
    </row>
    <row r="106" ht="18.75" customHeight="1">
      <c r="A106" s="21" t="s">
        <v>195</v>
      </c>
      <c r="B106" s="21" t="s">
        <v>196</v>
      </c>
      <c r="C106" s="21" t="s">
        <v>407</v>
      </c>
      <c r="D106" s="57" t="s">
        <v>391</v>
      </c>
      <c r="E106" s="23" t="s">
        <v>408</v>
      </c>
      <c r="F106" s="21">
        <v>0.0</v>
      </c>
      <c r="G106" s="26">
        <v>45866.0</v>
      </c>
      <c r="H106" s="46" t="s">
        <v>409</v>
      </c>
      <c r="I106" s="40" t="s">
        <v>37</v>
      </c>
      <c r="J106" s="59">
        <v>45875.0</v>
      </c>
      <c r="K106" s="58">
        <v>1.0229648E7</v>
      </c>
      <c r="L106" s="21" t="s">
        <v>113</v>
      </c>
      <c r="M106" s="59">
        <v>46027.0</v>
      </c>
      <c r="N106" s="59">
        <v>46081.0</v>
      </c>
      <c r="O106" s="21" t="s">
        <v>394</v>
      </c>
      <c r="P106" s="28">
        <v>0.9</v>
      </c>
      <c r="Q106" s="47">
        <v>209459.13</v>
      </c>
      <c r="R106" s="30">
        <f t="shared" si="1"/>
        <v>2347.407038</v>
      </c>
      <c r="S106" s="21" t="str">
        <f>IFERROR(VLOOKUP(L106,'Responsáveis'!$A$3:$B$140,2,FALSE),"NE")</f>
        <v>Rudnei</v>
      </c>
      <c r="T106" s="27"/>
      <c r="U106" s="21" t="s">
        <v>48</v>
      </c>
      <c r="V106" s="31" t="s">
        <v>40</v>
      </c>
      <c r="W106" s="31"/>
      <c r="X106" s="32"/>
      <c r="Y106" s="12"/>
      <c r="Z106" s="12"/>
      <c r="AA106" s="12"/>
      <c r="AB106" s="12"/>
      <c r="AC106" s="12"/>
    </row>
    <row r="107" ht="18.75" customHeight="1">
      <c r="A107" s="21" t="s">
        <v>195</v>
      </c>
      <c r="B107" s="21" t="s">
        <v>196</v>
      </c>
      <c r="C107" s="21" t="s">
        <v>410</v>
      </c>
      <c r="D107" s="22" t="s">
        <v>96</v>
      </c>
      <c r="E107" s="23" t="s">
        <v>411</v>
      </c>
      <c r="F107" s="21">
        <v>1.0</v>
      </c>
      <c r="G107" s="26">
        <v>45866.0</v>
      </c>
      <c r="H107" s="46" t="s">
        <v>412</v>
      </c>
      <c r="I107" s="40" t="s">
        <v>46</v>
      </c>
      <c r="J107" s="26">
        <v>45915.0</v>
      </c>
      <c r="K107" s="21">
        <v>1.0229416E7</v>
      </c>
      <c r="L107" s="21" t="s">
        <v>350</v>
      </c>
      <c r="M107" s="48">
        <v>45957.0</v>
      </c>
      <c r="N107" s="48">
        <v>46010.0</v>
      </c>
      <c r="O107" s="48">
        <v>46057.0</v>
      </c>
      <c r="P107" s="28">
        <v>1.0</v>
      </c>
      <c r="Q107" s="47">
        <v>35664.66</v>
      </c>
      <c r="R107" s="30">
        <f t="shared" si="1"/>
        <v>399.6936008</v>
      </c>
      <c r="S107" s="21" t="str">
        <f>IFERROR(VLOOKUP(L107,'Responsáveis'!$A$3:$B$140,2,FALSE),"NE")</f>
        <v>Rudnei</v>
      </c>
      <c r="T107" s="21">
        <v>2749.0</v>
      </c>
      <c r="U107" s="21" t="s">
        <v>48</v>
      </c>
      <c r="V107" s="31" t="s">
        <v>40</v>
      </c>
      <c r="W107" s="31" t="s">
        <v>41</v>
      </c>
      <c r="X107" s="32"/>
      <c r="Y107" s="12"/>
      <c r="Z107" s="12"/>
      <c r="AA107" s="12"/>
      <c r="AB107" s="12"/>
      <c r="AC107" s="12"/>
    </row>
    <row r="108" ht="18.75" customHeight="1">
      <c r="A108" s="21" t="s">
        <v>195</v>
      </c>
      <c r="B108" s="21" t="s">
        <v>196</v>
      </c>
      <c r="C108" s="21" t="s">
        <v>410</v>
      </c>
      <c r="D108" s="22" t="s">
        <v>96</v>
      </c>
      <c r="E108" s="23" t="s">
        <v>413</v>
      </c>
      <c r="F108" s="21">
        <v>0.0</v>
      </c>
      <c r="G108" s="26">
        <v>45866.0</v>
      </c>
      <c r="H108" s="46" t="s">
        <v>414</v>
      </c>
      <c r="I108" s="40" t="s">
        <v>46</v>
      </c>
      <c r="J108" s="26">
        <v>45894.0</v>
      </c>
      <c r="K108" s="21">
        <v>1.0229416E7</v>
      </c>
      <c r="L108" s="21" t="s">
        <v>350</v>
      </c>
      <c r="M108" s="48">
        <v>45957.0</v>
      </c>
      <c r="N108" s="48">
        <v>46010.0</v>
      </c>
      <c r="O108" s="48">
        <v>46057.0</v>
      </c>
      <c r="P108" s="28">
        <v>1.0</v>
      </c>
      <c r="Q108" s="47">
        <v>34438.1</v>
      </c>
      <c r="R108" s="30">
        <f t="shared" si="1"/>
        <v>385.9475513</v>
      </c>
      <c r="S108" s="21" t="str">
        <f>IFERROR(VLOOKUP(L108,'Responsáveis'!$A$3:$B$140,2,FALSE),"NE")</f>
        <v>Rudnei</v>
      </c>
      <c r="T108" s="21">
        <v>2750.0</v>
      </c>
      <c r="U108" s="21" t="s">
        <v>48</v>
      </c>
      <c r="V108" s="31" t="s">
        <v>40</v>
      </c>
      <c r="W108" s="31" t="s">
        <v>41</v>
      </c>
      <c r="X108" s="32"/>
      <c r="Y108" s="12"/>
      <c r="Z108" s="12"/>
      <c r="AA108" s="12"/>
      <c r="AB108" s="12"/>
      <c r="AC108" s="12"/>
    </row>
    <row r="109" ht="18.75" customHeight="1">
      <c r="A109" s="21" t="s">
        <v>195</v>
      </c>
      <c r="B109" s="21" t="s">
        <v>196</v>
      </c>
      <c r="C109" s="21" t="s">
        <v>415</v>
      </c>
      <c r="D109" s="22" t="s">
        <v>278</v>
      </c>
      <c r="E109" s="23" t="s">
        <v>416</v>
      </c>
      <c r="F109" s="21">
        <v>0.0</v>
      </c>
      <c r="G109" s="26">
        <v>45867.0</v>
      </c>
      <c r="H109" s="46" t="s">
        <v>417</v>
      </c>
      <c r="I109" s="40" t="s">
        <v>46</v>
      </c>
      <c r="J109" s="26">
        <v>45915.0</v>
      </c>
      <c r="K109" s="58">
        <v>1.0229649E7</v>
      </c>
      <c r="L109" s="21" t="s">
        <v>54</v>
      </c>
      <c r="M109" s="24">
        <v>45955.0</v>
      </c>
      <c r="N109" s="24">
        <v>45982.0</v>
      </c>
      <c r="O109" s="48">
        <v>46051.0</v>
      </c>
      <c r="P109" s="28">
        <v>1.0</v>
      </c>
      <c r="Q109" s="47">
        <v>149410.8</v>
      </c>
      <c r="R109" s="30">
        <f t="shared" si="1"/>
        <v>1674.445814</v>
      </c>
      <c r="S109" s="21" t="str">
        <f>IFERROR(VLOOKUP(L109,'Responsáveis'!$A$3:$B$140,2,FALSE),"NE")</f>
        <v>Rudnei</v>
      </c>
      <c r="T109" s="21">
        <v>3710.0</v>
      </c>
      <c r="U109" s="21" t="s">
        <v>48</v>
      </c>
      <c r="V109" s="31" t="s">
        <v>40</v>
      </c>
      <c r="W109" s="31" t="s">
        <v>41</v>
      </c>
      <c r="X109" s="32"/>
      <c r="Y109" s="12"/>
      <c r="Z109" s="12"/>
      <c r="AA109" s="12"/>
      <c r="AB109" s="12"/>
      <c r="AC109" s="12"/>
    </row>
    <row r="110" ht="18.75" customHeight="1">
      <c r="A110" s="21" t="s">
        <v>195</v>
      </c>
      <c r="B110" s="21" t="s">
        <v>196</v>
      </c>
      <c r="C110" s="21" t="s">
        <v>277</v>
      </c>
      <c r="D110" s="22" t="s">
        <v>418</v>
      </c>
      <c r="E110" s="23" t="s">
        <v>419</v>
      </c>
      <c r="F110" s="21">
        <v>0.0</v>
      </c>
      <c r="G110" s="26">
        <v>46052.0</v>
      </c>
      <c r="H110" s="46" t="s">
        <v>420</v>
      </c>
      <c r="I110" s="40" t="s">
        <v>37</v>
      </c>
      <c r="J110" s="26">
        <v>46044.0</v>
      </c>
      <c r="K110" s="21">
        <v>1.0235761E7</v>
      </c>
      <c r="L110" s="21" t="s">
        <v>276</v>
      </c>
      <c r="M110" s="26">
        <v>46052.0</v>
      </c>
      <c r="N110" s="26">
        <v>46069.0</v>
      </c>
      <c r="O110" s="26"/>
      <c r="P110" s="28">
        <v>0.4</v>
      </c>
      <c r="Q110" s="45">
        <v>594412.5</v>
      </c>
      <c r="R110" s="30">
        <f t="shared" si="1"/>
        <v>6661.576824</v>
      </c>
      <c r="S110" s="21" t="str">
        <f>IFERROR(VLOOKUP(L110,'Responsáveis'!$A$3:$B$140,2,FALSE),"NE")</f>
        <v>jadiel</v>
      </c>
      <c r="T110" s="27"/>
      <c r="U110" s="21" t="s">
        <v>48</v>
      </c>
      <c r="V110" s="31" t="s">
        <v>40</v>
      </c>
      <c r="W110" s="31"/>
      <c r="X110" s="32"/>
      <c r="Y110" s="12"/>
      <c r="Z110" s="12"/>
      <c r="AA110" s="12"/>
      <c r="AB110" s="12"/>
      <c r="AC110" s="12"/>
    </row>
    <row r="111" ht="18.75" customHeight="1">
      <c r="A111" s="21" t="s">
        <v>195</v>
      </c>
      <c r="B111" s="21" t="s">
        <v>196</v>
      </c>
      <c r="C111" s="21" t="s">
        <v>197</v>
      </c>
      <c r="D111" s="22" t="s">
        <v>421</v>
      </c>
      <c r="E111" s="23" t="s">
        <v>422</v>
      </c>
      <c r="F111" s="21">
        <v>0.0</v>
      </c>
      <c r="G111" s="26">
        <v>45918.0</v>
      </c>
      <c r="H111" s="46" t="s">
        <v>423</v>
      </c>
      <c r="I111" s="40" t="s">
        <v>46</v>
      </c>
      <c r="J111" s="24">
        <v>45978.0</v>
      </c>
      <c r="K111" s="21">
        <v>1.0232845E7</v>
      </c>
      <c r="L111" s="21" t="s">
        <v>227</v>
      </c>
      <c r="M111" s="24">
        <v>46002.0</v>
      </c>
      <c r="N111" s="26">
        <v>46002.0</v>
      </c>
      <c r="O111" s="24">
        <v>46007.0</v>
      </c>
      <c r="P111" s="28">
        <v>1.0</v>
      </c>
      <c r="Q111" s="45">
        <v>9846.38</v>
      </c>
      <c r="R111" s="30">
        <f t="shared" si="1"/>
        <v>110.3483133</v>
      </c>
      <c r="S111" s="21" t="str">
        <f>IFERROR(VLOOKUP(L111,'Responsáveis'!$A$3:$B$140,2,FALSE),"NE")</f>
        <v>Ana</v>
      </c>
      <c r="T111" s="27"/>
      <c r="U111" s="21" t="s">
        <v>48</v>
      </c>
      <c r="V111" s="31" t="s">
        <v>40</v>
      </c>
      <c r="W111" s="31" t="s">
        <v>41</v>
      </c>
      <c r="X111" s="32"/>
      <c r="Y111" s="12"/>
      <c r="Z111" s="12"/>
      <c r="AA111" s="12"/>
      <c r="AB111" s="12"/>
      <c r="AC111" s="12"/>
    </row>
    <row r="112" ht="18.75" customHeight="1">
      <c r="A112" s="21" t="s">
        <v>195</v>
      </c>
      <c r="B112" s="21" t="s">
        <v>196</v>
      </c>
      <c r="C112" s="21" t="s">
        <v>424</v>
      </c>
      <c r="D112" s="22" t="s">
        <v>425</v>
      </c>
      <c r="E112" s="23" t="s">
        <v>426</v>
      </c>
      <c r="F112" s="21">
        <v>0.0</v>
      </c>
      <c r="G112" s="26">
        <v>45913.0</v>
      </c>
      <c r="H112" s="46" t="s">
        <v>427</v>
      </c>
      <c r="I112" s="40" t="s">
        <v>46</v>
      </c>
      <c r="J112" s="24">
        <v>46013.0</v>
      </c>
      <c r="K112" s="21" t="s">
        <v>53</v>
      </c>
      <c r="L112" s="21" t="s">
        <v>372</v>
      </c>
      <c r="M112" s="26">
        <v>46052.0</v>
      </c>
      <c r="N112" s="26">
        <v>46071.0</v>
      </c>
      <c r="O112" s="26">
        <v>46065.0</v>
      </c>
      <c r="P112" s="28">
        <v>0.8</v>
      </c>
      <c r="Q112" s="45">
        <v>111623.0</v>
      </c>
      <c r="R112" s="30">
        <f t="shared" si="1"/>
        <v>1250.958198</v>
      </c>
      <c r="S112" s="21" t="str">
        <f>IFERROR(VLOOKUP(L112,'Responsáveis'!$A$3:$B$140,2,FALSE),"NE")</f>
        <v>Rudnei</v>
      </c>
      <c r="T112" s="27"/>
      <c r="U112" s="21" t="s">
        <v>48</v>
      </c>
      <c r="V112" s="31" t="s">
        <v>40</v>
      </c>
      <c r="W112" s="31" t="s">
        <v>41</v>
      </c>
      <c r="X112" s="32"/>
      <c r="Y112" s="12"/>
      <c r="Z112" s="12"/>
      <c r="AA112" s="12"/>
      <c r="AB112" s="12"/>
      <c r="AC112" s="12"/>
    </row>
    <row r="113" ht="18.75" customHeight="1">
      <c r="A113" s="21" t="s">
        <v>195</v>
      </c>
      <c r="B113" s="21" t="s">
        <v>196</v>
      </c>
      <c r="C113" s="21" t="s">
        <v>424</v>
      </c>
      <c r="D113" s="57" t="s">
        <v>428</v>
      </c>
      <c r="E113" s="23" t="s">
        <v>429</v>
      </c>
      <c r="F113" s="21">
        <v>0.0</v>
      </c>
      <c r="G113" s="26">
        <v>45913.0</v>
      </c>
      <c r="H113" s="46" t="s">
        <v>430</v>
      </c>
      <c r="I113" s="40" t="s">
        <v>37</v>
      </c>
      <c r="J113" s="24">
        <v>45987.0</v>
      </c>
      <c r="K113" s="21">
        <v>1.0233295E7</v>
      </c>
      <c r="L113" s="21" t="s">
        <v>431</v>
      </c>
      <c r="M113" s="26">
        <v>46041.0</v>
      </c>
      <c r="N113" s="26">
        <v>46064.0</v>
      </c>
      <c r="O113" s="60" t="s">
        <v>432</v>
      </c>
      <c r="P113" s="28">
        <v>1.0</v>
      </c>
      <c r="Q113" s="45">
        <v>39374.97</v>
      </c>
      <c r="R113" s="30">
        <f t="shared" si="1"/>
        <v>441.2750196</v>
      </c>
      <c r="S113" s="21" t="str">
        <f>IFERROR(VLOOKUP(L113,'Responsáveis'!$A$3:$B$140,2,FALSE),"NE")</f>
        <v>Rudnei</v>
      </c>
      <c r="T113" s="27"/>
      <c r="U113" s="21" t="s">
        <v>48</v>
      </c>
      <c r="V113" s="31" t="s">
        <v>40</v>
      </c>
      <c r="W113" s="31"/>
      <c r="X113" s="32"/>
      <c r="Y113" s="12"/>
      <c r="Z113" s="12"/>
      <c r="AA113" s="12"/>
      <c r="AB113" s="12"/>
      <c r="AC113" s="12"/>
    </row>
    <row r="114" ht="18.75" customHeight="1">
      <c r="A114" s="21" t="s">
        <v>195</v>
      </c>
      <c r="B114" s="21" t="s">
        <v>196</v>
      </c>
      <c r="C114" s="21" t="s">
        <v>277</v>
      </c>
      <c r="D114" s="22" t="s">
        <v>433</v>
      </c>
      <c r="E114" s="23" t="s">
        <v>434</v>
      </c>
      <c r="F114" s="21">
        <v>1.0</v>
      </c>
      <c r="G114" s="26">
        <v>45913.0</v>
      </c>
      <c r="H114" s="46" t="s">
        <v>435</v>
      </c>
      <c r="I114" s="40" t="s">
        <v>37</v>
      </c>
      <c r="J114" s="24">
        <v>45987.0</v>
      </c>
      <c r="K114" s="21">
        <v>1.0233295E7</v>
      </c>
      <c r="L114" s="21" t="s">
        <v>431</v>
      </c>
      <c r="M114" s="26">
        <v>46048.0</v>
      </c>
      <c r="N114" s="26">
        <v>46066.0</v>
      </c>
      <c r="O114" s="61" t="s">
        <v>432</v>
      </c>
      <c r="P114" s="28">
        <v>0.8</v>
      </c>
      <c r="Q114" s="45">
        <v>42524.14</v>
      </c>
      <c r="R114" s="30">
        <f t="shared" si="1"/>
        <v>476.5677463</v>
      </c>
      <c r="S114" s="21" t="str">
        <f>IFERROR(VLOOKUP(L114,'Responsáveis'!$A$3:$B$140,2,FALSE),"NE")</f>
        <v>Rudnei</v>
      </c>
      <c r="T114" s="27"/>
      <c r="U114" s="21" t="s">
        <v>48</v>
      </c>
      <c r="V114" s="31" t="s">
        <v>40</v>
      </c>
      <c r="W114" s="31"/>
      <c r="X114" s="32"/>
      <c r="Y114" s="12"/>
      <c r="Z114" s="12"/>
      <c r="AA114" s="12"/>
      <c r="AB114" s="12"/>
      <c r="AC114" s="12"/>
    </row>
    <row r="115" ht="18.75" customHeight="1">
      <c r="A115" s="21" t="s">
        <v>195</v>
      </c>
      <c r="B115" s="21" t="s">
        <v>196</v>
      </c>
      <c r="C115" s="21" t="s">
        <v>277</v>
      </c>
      <c r="D115" s="22" t="s">
        <v>436</v>
      </c>
      <c r="E115" s="23" t="s">
        <v>437</v>
      </c>
      <c r="F115" s="21">
        <v>0.0</v>
      </c>
      <c r="G115" s="26">
        <v>45913.0</v>
      </c>
      <c r="H115" s="46" t="s">
        <v>438</v>
      </c>
      <c r="I115" s="40" t="s">
        <v>439</v>
      </c>
      <c r="J115" s="27"/>
      <c r="K115" s="27"/>
      <c r="L115" s="27"/>
      <c r="M115" s="27"/>
      <c r="N115" s="27"/>
      <c r="O115" s="27"/>
      <c r="P115" s="27"/>
      <c r="Q115" s="47"/>
      <c r="R115" s="30">
        <f t="shared" si="1"/>
        <v>0</v>
      </c>
      <c r="S115" s="21" t="str">
        <f>IFERROR(VLOOKUP(L115,'Responsáveis'!$A$3:$B$140,2,FALSE),"NE")</f>
        <v>NE</v>
      </c>
      <c r="T115" s="27"/>
      <c r="U115" s="21" t="s">
        <v>4</v>
      </c>
      <c r="V115" s="31" t="s">
        <v>163</v>
      </c>
      <c r="W115" s="31"/>
      <c r="X115" s="32"/>
      <c r="Y115" s="12"/>
      <c r="Z115" s="12"/>
      <c r="AA115" s="12"/>
      <c r="AB115" s="12"/>
      <c r="AC115" s="12"/>
    </row>
    <row r="116" ht="18.75" customHeight="1">
      <c r="A116" s="21" t="s">
        <v>195</v>
      </c>
      <c r="B116" s="21" t="s">
        <v>196</v>
      </c>
      <c r="C116" s="21" t="s">
        <v>277</v>
      </c>
      <c r="D116" s="22" t="s">
        <v>440</v>
      </c>
      <c r="E116" s="23" t="s">
        <v>441</v>
      </c>
      <c r="F116" s="21">
        <v>1.0</v>
      </c>
      <c r="G116" s="26">
        <v>45913.0</v>
      </c>
      <c r="H116" s="46" t="s">
        <v>442</v>
      </c>
      <c r="I116" s="40" t="s">
        <v>37</v>
      </c>
      <c r="J116" s="24">
        <v>45971.0</v>
      </c>
      <c r="K116" s="21">
        <v>1.0232528E7</v>
      </c>
      <c r="L116" s="21" t="s">
        <v>59</v>
      </c>
      <c r="M116" s="24">
        <v>46011.0</v>
      </c>
      <c r="N116" s="24">
        <v>46013.0</v>
      </c>
      <c r="O116" s="48"/>
      <c r="P116" s="28">
        <v>1.0</v>
      </c>
      <c r="Q116" s="45">
        <v>95126.64</v>
      </c>
      <c r="R116" s="30">
        <f t="shared" si="1"/>
        <v>1066.083604</v>
      </c>
      <c r="S116" s="21" t="str">
        <f>IFERROR(VLOOKUP(L116,'Responsáveis'!$A$3:$B$140,2,FALSE),"NE")</f>
        <v>Rudnei</v>
      </c>
      <c r="T116" s="21">
        <v>440.0</v>
      </c>
      <c r="U116" s="21" t="s">
        <v>48</v>
      </c>
      <c r="V116" s="31" t="s">
        <v>208</v>
      </c>
      <c r="W116" s="31" t="s">
        <v>41</v>
      </c>
      <c r="X116" s="32"/>
      <c r="Y116" s="12"/>
      <c r="Z116" s="12"/>
      <c r="AA116" s="12"/>
      <c r="AB116" s="12"/>
      <c r="AC116" s="12"/>
    </row>
    <row r="117" ht="18.75" customHeight="1">
      <c r="A117" s="21" t="s">
        <v>443</v>
      </c>
      <c r="B117" s="21" t="s">
        <v>444</v>
      </c>
      <c r="C117" s="21" t="s">
        <v>197</v>
      </c>
      <c r="D117" s="22" t="s">
        <v>445</v>
      </c>
      <c r="E117" s="23" t="s">
        <v>446</v>
      </c>
      <c r="F117" s="21">
        <v>0.0</v>
      </c>
      <c r="G117" s="24">
        <v>45973.0</v>
      </c>
      <c r="H117" s="46" t="s">
        <v>447</v>
      </c>
      <c r="I117" s="40" t="s">
        <v>99</v>
      </c>
      <c r="J117" s="26">
        <v>45987.0</v>
      </c>
      <c r="K117" s="21" t="s">
        <v>53</v>
      </c>
      <c r="L117" s="21" t="s">
        <v>227</v>
      </c>
      <c r="M117" s="48">
        <v>46021.0</v>
      </c>
      <c r="N117" s="48">
        <v>46034.0</v>
      </c>
      <c r="O117" s="48">
        <v>46057.0</v>
      </c>
      <c r="P117" s="28">
        <v>1.0</v>
      </c>
      <c r="Q117" s="45">
        <v>62000.0</v>
      </c>
      <c r="R117" s="30">
        <f t="shared" si="1"/>
        <v>694.8335762</v>
      </c>
      <c r="S117" s="21" t="str">
        <f>IFERROR(VLOOKUP(L117,'Responsáveis'!$A$3:$B$140,2,FALSE),"NE")</f>
        <v>Ana</v>
      </c>
      <c r="T117" s="27"/>
      <c r="U117" s="21" t="s">
        <v>39</v>
      </c>
      <c r="V117" s="31" t="s">
        <v>40</v>
      </c>
      <c r="W117" s="31" t="s">
        <v>41</v>
      </c>
      <c r="X117" s="32"/>
      <c r="Y117" s="12"/>
      <c r="Z117" s="12"/>
      <c r="AA117" s="12"/>
      <c r="AB117" s="12"/>
      <c r="AC117" s="12"/>
    </row>
    <row r="118" ht="18.75" customHeight="1">
      <c r="A118" s="21" t="s">
        <v>195</v>
      </c>
      <c r="B118" s="21" t="s">
        <v>196</v>
      </c>
      <c r="C118" s="21" t="s">
        <v>448</v>
      </c>
      <c r="D118" s="22" t="s">
        <v>449</v>
      </c>
      <c r="E118" s="23" t="s">
        <v>450</v>
      </c>
      <c r="F118" s="21">
        <v>0.0</v>
      </c>
      <c r="G118" s="26">
        <v>45913.0</v>
      </c>
      <c r="H118" s="44"/>
      <c r="I118" s="40" t="s">
        <v>37</v>
      </c>
      <c r="J118" s="26">
        <v>46000.0</v>
      </c>
      <c r="K118" s="21">
        <v>1.0233859E7</v>
      </c>
      <c r="L118" s="21" t="s">
        <v>350</v>
      </c>
      <c r="M118" s="26">
        <v>46059.0</v>
      </c>
      <c r="N118" s="26">
        <v>46073.0</v>
      </c>
      <c r="O118" s="21" t="s">
        <v>451</v>
      </c>
      <c r="P118" s="28">
        <v>0.3</v>
      </c>
      <c r="Q118" s="45">
        <v>114048.8</v>
      </c>
      <c r="R118" s="30">
        <f t="shared" si="1"/>
        <v>1278.144122</v>
      </c>
      <c r="S118" s="21" t="str">
        <f>IFERROR(VLOOKUP(L118,'Responsáveis'!$A$3:$B$140,2,FALSE),"NE")</f>
        <v>Rudnei</v>
      </c>
      <c r="T118" s="27"/>
      <c r="U118" s="21" t="s">
        <v>48</v>
      </c>
      <c r="V118" s="31" t="s">
        <v>40</v>
      </c>
      <c r="W118" s="31"/>
      <c r="X118" s="32"/>
      <c r="Y118" s="12"/>
      <c r="Z118" s="12"/>
      <c r="AA118" s="12"/>
      <c r="AB118" s="12"/>
      <c r="AC118" s="12"/>
    </row>
    <row r="119" ht="18.75" customHeight="1">
      <c r="A119" s="21" t="s">
        <v>195</v>
      </c>
      <c r="B119" s="21" t="s">
        <v>196</v>
      </c>
      <c r="C119" s="21" t="s">
        <v>452</v>
      </c>
      <c r="D119" s="57" t="s">
        <v>453</v>
      </c>
      <c r="E119" s="23" t="s">
        <v>454</v>
      </c>
      <c r="F119" s="21">
        <v>1.0</v>
      </c>
      <c r="G119" s="26">
        <v>45913.0</v>
      </c>
      <c r="H119" s="46" t="s">
        <v>455</v>
      </c>
      <c r="I119" s="40" t="s">
        <v>46</v>
      </c>
      <c r="J119" s="26">
        <v>45965.0</v>
      </c>
      <c r="K119" s="21">
        <v>1.0232086E7</v>
      </c>
      <c r="L119" s="21" t="s">
        <v>431</v>
      </c>
      <c r="M119" s="24">
        <v>46006.0</v>
      </c>
      <c r="N119" s="48">
        <v>46052.0</v>
      </c>
      <c r="O119" s="48">
        <v>46055.0</v>
      </c>
      <c r="P119" s="28">
        <v>1.0</v>
      </c>
      <c r="Q119" s="47">
        <v>39245.28</v>
      </c>
      <c r="R119" s="30">
        <f t="shared" si="1"/>
        <v>439.8215847</v>
      </c>
      <c r="S119" s="21" t="str">
        <f>IFERROR(VLOOKUP(L119,'Responsáveis'!$A$3:$B$140,2,FALSE),"NE")</f>
        <v>Rudnei</v>
      </c>
      <c r="T119" s="21">
        <v>6779.0</v>
      </c>
      <c r="U119" s="21" t="s">
        <v>48</v>
      </c>
      <c r="V119" s="31" t="s">
        <v>40</v>
      </c>
      <c r="W119" s="31"/>
      <c r="X119" s="32"/>
      <c r="Y119" s="12"/>
      <c r="Z119" s="12"/>
      <c r="AA119" s="12"/>
      <c r="AB119" s="12"/>
      <c r="AC119" s="12"/>
    </row>
    <row r="120" ht="18.75" customHeight="1">
      <c r="A120" s="21" t="s">
        <v>195</v>
      </c>
      <c r="B120" s="21" t="s">
        <v>196</v>
      </c>
      <c r="C120" s="21" t="s">
        <v>197</v>
      </c>
      <c r="D120" s="57" t="s">
        <v>456</v>
      </c>
      <c r="E120" s="23" t="s">
        <v>457</v>
      </c>
      <c r="F120" s="21">
        <v>1.0</v>
      </c>
      <c r="G120" s="26">
        <v>45917.0</v>
      </c>
      <c r="H120" s="46" t="s">
        <v>458</v>
      </c>
      <c r="I120" s="40" t="s">
        <v>37</v>
      </c>
      <c r="J120" s="26">
        <v>45936.0</v>
      </c>
      <c r="K120" s="21">
        <v>1.0230645E7</v>
      </c>
      <c r="L120" s="21" t="s">
        <v>372</v>
      </c>
      <c r="M120" s="26">
        <v>46028.0</v>
      </c>
      <c r="N120" s="26">
        <v>46071.0</v>
      </c>
      <c r="O120" s="21" t="s">
        <v>451</v>
      </c>
      <c r="P120" s="28">
        <v>0.7</v>
      </c>
      <c r="Q120" s="47">
        <v>294957.76</v>
      </c>
      <c r="R120" s="30">
        <f t="shared" si="1"/>
        <v>3305.5896</v>
      </c>
      <c r="S120" s="21" t="str">
        <f>IFERROR(VLOOKUP(L120,'Responsáveis'!$A$3:$B$140,2,FALSE),"NE")</f>
        <v>Rudnei</v>
      </c>
      <c r="T120" s="27"/>
      <c r="U120" s="21" t="s">
        <v>48</v>
      </c>
      <c r="V120" s="31" t="s">
        <v>40</v>
      </c>
      <c r="W120" s="31" t="s">
        <v>41</v>
      </c>
      <c r="X120" s="32"/>
      <c r="Y120" s="12"/>
      <c r="Z120" s="12"/>
      <c r="AA120" s="12"/>
      <c r="AB120" s="12"/>
      <c r="AC120" s="12"/>
    </row>
    <row r="121" ht="18.75" customHeight="1">
      <c r="A121" s="21" t="s">
        <v>195</v>
      </c>
      <c r="B121" s="21" t="s">
        <v>196</v>
      </c>
      <c r="C121" s="21" t="s">
        <v>459</v>
      </c>
      <c r="D121" s="22" t="s">
        <v>460</v>
      </c>
      <c r="E121" s="23" t="s">
        <v>461</v>
      </c>
      <c r="F121" s="21">
        <v>0.0</v>
      </c>
      <c r="G121" s="26">
        <v>45917.0</v>
      </c>
      <c r="H121" s="46" t="s">
        <v>462</v>
      </c>
      <c r="I121" s="40" t="s">
        <v>162</v>
      </c>
      <c r="J121" s="27"/>
      <c r="K121" s="27"/>
      <c r="L121" s="27"/>
      <c r="M121" s="27"/>
      <c r="N121" s="26"/>
      <c r="O121" s="27"/>
      <c r="P121" s="27"/>
      <c r="Q121" s="47"/>
      <c r="R121" s="30">
        <f t="shared" si="1"/>
        <v>0</v>
      </c>
      <c r="S121" s="21" t="str">
        <f>IFERROR(VLOOKUP(L121,'Responsáveis'!$A$3:$B$140,2,FALSE),"NE")</f>
        <v>NE</v>
      </c>
      <c r="T121" s="27"/>
      <c r="U121" s="21" t="s">
        <v>4</v>
      </c>
      <c r="V121" s="31" t="s">
        <v>91</v>
      </c>
      <c r="W121" s="31"/>
      <c r="X121" s="32"/>
      <c r="Y121" s="12"/>
      <c r="Z121" s="12"/>
      <c r="AA121" s="12"/>
      <c r="AB121" s="12"/>
      <c r="AC121" s="12"/>
    </row>
    <row r="122" ht="18.75" customHeight="1">
      <c r="A122" s="21" t="s">
        <v>195</v>
      </c>
      <c r="B122" s="21" t="s">
        <v>196</v>
      </c>
      <c r="C122" s="21" t="s">
        <v>459</v>
      </c>
      <c r="D122" s="22" t="s">
        <v>463</v>
      </c>
      <c r="E122" s="23" t="s">
        <v>464</v>
      </c>
      <c r="F122" s="21">
        <v>0.0</v>
      </c>
      <c r="G122" s="26">
        <v>45917.0</v>
      </c>
      <c r="H122" s="46" t="s">
        <v>465</v>
      </c>
      <c r="I122" s="40" t="s">
        <v>162</v>
      </c>
      <c r="J122" s="27"/>
      <c r="K122" s="27"/>
      <c r="L122" s="27"/>
      <c r="M122" s="27"/>
      <c r="N122" s="26"/>
      <c r="O122" s="27"/>
      <c r="P122" s="27"/>
      <c r="Q122" s="47"/>
      <c r="R122" s="30">
        <f t="shared" si="1"/>
        <v>0</v>
      </c>
      <c r="S122" s="21" t="str">
        <f>IFERROR(VLOOKUP(L122,'Responsáveis'!$A$3:$B$140,2,FALSE),"NE")</f>
        <v>NE</v>
      </c>
      <c r="T122" s="27"/>
      <c r="U122" s="21" t="s">
        <v>4</v>
      </c>
      <c r="V122" s="31" t="s">
        <v>91</v>
      </c>
      <c r="W122" s="31"/>
      <c r="X122" s="32"/>
      <c r="Y122" s="12"/>
      <c r="Z122" s="12"/>
      <c r="AA122" s="12"/>
      <c r="AB122" s="12"/>
      <c r="AC122" s="12"/>
    </row>
    <row r="123" ht="18.75" customHeight="1">
      <c r="A123" s="21" t="s">
        <v>195</v>
      </c>
      <c r="B123" s="21" t="s">
        <v>196</v>
      </c>
      <c r="C123" s="21" t="s">
        <v>459</v>
      </c>
      <c r="D123" s="22" t="s">
        <v>463</v>
      </c>
      <c r="E123" s="23" t="s">
        <v>466</v>
      </c>
      <c r="F123" s="21">
        <v>0.0</v>
      </c>
      <c r="G123" s="26">
        <v>45917.0</v>
      </c>
      <c r="H123" s="46" t="s">
        <v>462</v>
      </c>
      <c r="I123" s="40" t="s">
        <v>162</v>
      </c>
      <c r="J123" s="27"/>
      <c r="K123" s="27"/>
      <c r="L123" s="27"/>
      <c r="M123" s="27"/>
      <c r="N123" s="26"/>
      <c r="O123" s="27"/>
      <c r="P123" s="27"/>
      <c r="Q123" s="47"/>
      <c r="R123" s="30">
        <f t="shared" si="1"/>
        <v>0</v>
      </c>
      <c r="S123" s="21" t="str">
        <f>IFERROR(VLOOKUP(L123,'Responsáveis'!$A$3:$B$140,2,FALSE),"NE")</f>
        <v>NE</v>
      </c>
      <c r="T123" s="27"/>
      <c r="U123" s="21" t="s">
        <v>4</v>
      </c>
      <c r="V123" s="31" t="s">
        <v>91</v>
      </c>
      <c r="W123" s="31"/>
      <c r="X123" s="32"/>
      <c r="Y123" s="12"/>
      <c r="Z123" s="12"/>
      <c r="AA123" s="12"/>
      <c r="AB123" s="12"/>
      <c r="AC123" s="12"/>
    </row>
    <row r="124" ht="18.75" customHeight="1">
      <c r="A124" s="21" t="s">
        <v>195</v>
      </c>
      <c r="B124" s="21" t="s">
        <v>196</v>
      </c>
      <c r="C124" s="21" t="s">
        <v>459</v>
      </c>
      <c r="D124" s="22" t="s">
        <v>467</v>
      </c>
      <c r="E124" s="23" t="s">
        <v>468</v>
      </c>
      <c r="F124" s="21">
        <v>0.0</v>
      </c>
      <c r="G124" s="26">
        <v>45917.0</v>
      </c>
      <c r="H124" s="46" t="s">
        <v>462</v>
      </c>
      <c r="I124" s="40" t="s">
        <v>162</v>
      </c>
      <c r="J124" s="27"/>
      <c r="K124" s="27"/>
      <c r="L124" s="27"/>
      <c r="M124" s="27"/>
      <c r="N124" s="26"/>
      <c r="O124" s="27"/>
      <c r="P124" s="27"/>
      <c r="Q124" s="47"/>
      <c r="R124" s="30">
        <f t="shared" si="1"/>
        <v>0</v>
      </c>
      <c r="S124" s="21" t="str">
        <f>IFERROR(VLOOKUP(L124,'Responsáveis'!$A$3:$B$140,2,FALSE),"NE")</f>
        <v>NE</v>
      </c>
      <c r="T124" s="27"/>
      <c r="U124" s="21" t="s">
        <v>4</v>
      </c>
      <c r="V124" s="31" t="s">
        <v>91</v>
      </c>
      <c r="W124" s="31"/>
      <c r="X124" s="32"/>
      <c r="Y124" s="12"/>
      <c r="Z124" s="12"/>
      <c r="AA124" s="12"/>
      <c r="AB124" s="12"/>
      <c r="AC124" s="12"/>
    </row>
    <row r="125" ht="18.75" customHeight="1">
      <c r="A125" s="21" t="s">
        <v>195</v>
      </c>
      <c r="B125" s="21" t="s">
        <v>196</v>
      </c>
      <c r="C125" s="21" t="s">
        <v>459</v>
      </c>
      <c r="D125" s="22" t="s">
        <v>469</v>
      </c>
      <c r="E125" s="23" t="s">
        <v>470</v>
      </c>
      <c r="F125" s="21">
        <v>0.0</v>
      </c>
      <c r="G125" s="26">
        <v>45917.0</v>
      </c>
      <c r="H125" s="46" t="s">
        <v>462</v>
      </c>
      <c r="I125" s="40" t="s">
        <v>162</v>
      </c>
      <c r="J125" s="27"/>
      <c r="K125" s="27"/>
      <c r="L125" s="27"/>
      <c r="M125" s="27"/>
      <c r="N125" s="26"/>
      <c r="O125" s="27"/>
      <c r="P125" s="27"/>
      <c r="Q125" s="47"/>
      <c r="R125" s="30">
        <f t="shared" si="1"/>
        <v>0</v>
      </c>
      <c r="S125" s="21" t="str">
        <f>IFERROR(VLOOKUP(L125,'Responsáveis'!$A$3:$B$140,2,FALSE),"NE")</f>
        <v>NE</v>
      </c>
      <c r="T125" s="27"/>
      <c r="U125" s="21" t="s">
        <v>4</v>
      </c>
      <c r="V125" s="31" t="s">
        <v>91</v>
      </c>
      <c r="W125" s="31"/>
      <c r="X125" s="32"/>
      <c r="Y125" s="12"/>
      <c r="Z125" s="12"/>
      <c r="AA125" s="12"/>
      <c r="AB125" s="12"/>
      <c r="AC125" s="12"/>
    </row>
    <row r="126" ht="18.75" customHeight="1">
      <c r="A126" s="21" t="s">
        <v>195</v>
      </c>
      <c r="B126" s="21" t="s">
        <v>196</v>
      </c>
      <c r="C126" s="21" t="s">
        <v>471</v>
      </c>
      <c r="D126" s="22" t="s">
        <v>472</v>
      </c>
      <c r="E126" s="23" t="s">
        <v>473</v>
      </c>
      <c r="F126" s="21">
        <v>0.0</v>
      </c>
      <c r="G126" s="26">
        <v>45918.0</v>
      </c>
      <c r="H126" s="46" t="s">
        <v>462</v>
      </c>
      <c r="I126" s="40" t="s">
        <v>162</v>
      </c>
      <c r="J126" s="27"/>
      <c r="K126" s="27"/>
      <c r="L126" s="27"/>
      <c r="M126" s="27"/>
      <c r="N126" s="26"/>
      <c r="O126" s="27"/>
      <c r="P126" s="27"/>
      <c r="Q126" s="47"/>
      <c r="R126" s="30">
        <f t="shared" si="1"/>
        <v>0</v>
      </c>
      <c r="S126" s="21" t="str">
        <f>IFERROR(VLOOKUP(L126,'Responsáveis'!$A$3:$B$140,2,FALSE),"NE")</f>
        <v>NE</v>
      </c>
      <c r="T126" s="27"/>
      <c r="U126" s="21" t="s">
        <v>4</v>
      </c>
      <c r="V126" s="31" t="s">
        <v>91</v>
      </c>
      <c r="W126" s="31"/>
      <c r="X126" s="32"/>
      <c r="Y126" s="12"/>
      <c r="Z126" s="12"/>
      <c r="AA126" s="12"/>
      <c r="AB126" s="12"/>
      <c r="AC126" s="12"/>
    </row>
    <row r="127" ht="18.75" customHeight="1">
      <c r="A127" s="21" t="s">
        <v>195</v>
      </c>
      <c r="B127" s="21" t="s">
        <v>196</v>
      </c>
      <c r="C127" s="21" t="s">
        <v>471</v>
      </c>
      <c r="D127" s="22" t="s">
        <v>472</v>
      </c>
      <c r="E127" s="23" t="s">
        <v>474</v>
      </c>
      <c r="F127" s="21">
        <v>0.0</v>
      </c>
      <c r="G127" s="26">
        <v>45918.0</v>
      </c>
      <c r="H127" s="46" t="s">
        <v>462</v>
      </c>
      <c r="I127" s="40" t="s">
        <v>162</v>
      </c>
      <c r="J127" s="27"/>
      <c r="K127" s="27"/>
      <c r="L127" s="27"/>
      <c r="M127" s="27"/>
      <c r="N127" s="26"/>
      <c r="O127" s="27"/>
      <c r="P127" s="27"/>
      <c r="Q127" s="47"/>
      <c r="R127" s="30">
        <f t="shared" si="1"/>
        <v>0</v>
      </c>
      <c r="S127" s="21" t="str">
        <f>IFERROR(VLOOKUP(L127,'Responsáveis'!$A$3:$B$140,2,FALSE),"NE")</f>
        <v>NE</v>
      </c>
      <c r="T127" s="27"/>
      <c r="U127" s="21" t="s">
        <v>4</v>
      </c>
      <c r="V127" s="31" t="s">
        <v>91</v>
      </c>
      <c r="W127" s="31"/>
      <c r="X127" s="32"/>
      <c r="Y127" s="12"/>
      <c r="Z127" s="12"/>
      <c r="AA127" s="12"/>
      <c r="AB127" s="12"/>
      <c r="AC127" s="12"/>
    </row>
    <row r="128" ht="18.75" customHeight="1">
      <c r="A128" s="21" t="s">
        <v>195</v>
      </c>
      <c r="B128" s="21" t="s">
        <v>196</v>
      </c>
      <c r="C128" s="21" t="s">
        <v>471</v>
      </c>
      <c r="D128" s="22" t="s">
        <v>475</v>
      </c>
      <c r="E128" s="23" t="s">
        <v>476</v>
      </c>
      <c r="F128" s="21">
        <v>0.0</v>
      </c>
      <c r="G128" s="26">
        <v>45918.0</v>
      </c>
      <c r="H128" s="46" t="s">
        <v>462</v>
      </c>
      <c r="I128" s="40" t="s">
        <v>162</v>
      </c>
      <c r="J128" s="27"/>
      <c r="K128" s="27"/>
      <c r="L128" s="27"/>
      <c r="M128" s="27"/>
      <c r="N128" s="26"/>
      <c r="O128" s="27"/>
      <c r="P128" s="27"/>
      <c r="Q128" s="47"/>
      <c r="R128" s="30">
        <f t="shared" si="1"/>
        <v>0</v>
      </c>
      <c r="S128" s="21" t="str">
        <f>IFERROR(VLOOKUP(L128,'Responsáveis'!$A$3:$B$140,2,FALSE),"NE")</f>
        <v>NE</v>
      </c>
      <c r="T128" s="27"/>
      <c r="U128" s="21" t="s">
        <v>4</v>
      </c>
      <c r="V128" s="31" t="s">
        <v>91</v>
      </c>
      <c r="W128" s="31"/>
      <c r="X128" s="32"/>
      <c r="Y128" s="12"/>
      <c r="Z128" s="12"/>
      <c r="AA128" s="12"/>
      <c r="AB128" s="12"/>
      <c r="AC128" s="12"/>
    </row>
    <row r="129" ht="18.75" customHeight="1">
      <c r="A129" s="21" t="s">
        <v>219</v>
      </c>
      <c r="B129" s="21" t="s">
        <v>220</v>
      </c>
      <c r="C129" s="21" t="s">
        <v>197</v>
      </c>
      <c r="D129" s="22" t="s">
        <v>198</v>
      </c>
      <c r="E129" s="23" t="s">
        <v>477</v>
      </c>
      <c r="F129" s="21">
        <v>0.0</v>
      </c>
      <c r="G129" s="24">
        <v>45985.0</v>
      </c>
      <c r="H129" s="46" t="s">
        <v>478</v>
      </c>
      <c r="I129" s="40" t="s">
        <v>52</v>
      </c>
      <c r="J129" s="24">
        <v>45985.0</v>
      </c>
      <c r="K129" s="21" t="s">
        <v>53</v>
      </c>
      <c r="L129" s="21" t="s">
        <v>95</v>
      </c>
      <c r="M129" s="48">
        <v>46025.0</v>
      </c>
      <c r="N129" s="48">
        <v>46030.0</v>
      </c>
      <c r="O129" s="26">
        <v>46043.0</v>
      </c>
      <c r="P129" s="28">
        <v>1.0</v>
      </c>
      <c r="Q129" s="45">
        <v>47800.72</v>
      </c>
      <c r="R129" s="30">
        <f t="shared" si="1"/>
        <v>535.7023423</v>
      </c>
      <c r="S129" s="21" t="str">
        <f>IFERROR(VLOOKUP(L129,'Responsáveis'!$A$3:$B$140,2,FALSE),"NE")</f>
        <v>Ana</v>
      </c>
      <c r="T129" s="27"/>
      <c r="U129" s="21" t="s">
        <v>48</v>
      </c>
      <c r="V129" s="31" t="s">
        <v>208</v>
      </c>
      <c r="W129" s="31" t="s">
        <v>41</v>
      </c>
      <c r="X129" s="32"/>
      <c r="Y129" s="12"/>
      <c r="Z129" s="12"/>
      <c r="AA129" s="12"/>
      <c r="AB129" s="12"/>
      <c r="AC129" s="12"/>
    </row>
    <row r="130" ht="18.75" customHeight="1">
      <c r="A130" s="21" t="s">
        <v>31</v>
      </c>
      <c r="B130" s="21" t="s">
        <v>202</v>
      </c>
      <c r="C130" s="21" t="s">
        <v>479</v>
      </c>
      <c r="D130" s="22" t="s">
        <v>384</v>
      </c>
      <c r="E130" s="23" t="s">
        <v>480</v>
      </c>
      <c r="F130" s="21">
        <v>1.0</v>
      </c>
      <c r="G130" s="24">
        <v>45957.0</v>
      </c>
      <c r="H130" s="46" t="s">
        <v>481</v>
      </c>
      <c r="I130" s="40" t="s">
        <v>52</v>
      </c>
      <c r="J130" s="26">
        <v>45962.0</v>
      </c>
      <c r="K130" s="21" t="s">
        <v>53</v>
      </c>
      <c r="L130" s="21" t="s">
        <v>95</v>
      </c>
      <c r="M130" s="48">
        <v>46017.0</v>
      </c>
      <c r="N130" s="48">
        <v>46036.0</v>
      </c>
      <c r="O130" s="48">
        <v>46043.0</v>
      </c>
      <c r="P130" s="28">
        <v>1.0</v>
      </c>
      <c r="Q130" s="45">
        <v>62770.0</v>
      </c>
      <c r="R130" s="30">
        <f t="shared" si="1"/>
        <v>703.4629609</v>
      </c>
      <c r="S130" s="21" t="str">
        <f>IFERROR(VLOOKUP(L130,'Responsáveis'!$A$3:$B$140,2,FALSE),"NE")</f>
        <v>Ana</v>
      </c>
      <c r="T130" s="27"/>
      <c r="U130" s="21" t="s">
        <v>48</v>
      </c>
      <c r="V130" s="31" t="s">
        <v>208</v>
      </c>
      <c r="W130" s="31" t="s">
        <v>55</v>
      </c>
      <c r="X130" s="32"/>
      <c r="Y130" s="12"/>
      <c r="Z130" s="12"/>
      <c r="AA130" s="12"/>
      <c r="AB130" s="12"/>
      <c r="AC130" s="12"/>
    </row>
    <row r="131" ht="18.75" customHeight="1">
      <c r="A131" s="21" t="s">
        <v>195</v>
      </c>
      <c r="B131" s="21" t="s">
        <v>196</v>
      </c>
      <c r="C131" s="21" t="s">
        <v>482</v>
      </c>
      <c r="D131" s="22" t="s">
        <v>483</v>
      </c>
      <c r="E131" s="23" t="s">
        <v>484</v>
      </c>
      <c r="F131" s="21">
        <v>0.0</v>
      </c>
      <c r="G131" s="26">
        <v>45929.0</v>
      </c>
      <c r="H131" s="46" t="s">
        <v>485</v>
      </c>
      <c r="I131" s="40" t="s">
        <v>52</v>
      </c>
      <c r="J131" s="26">
        <v>45939.0</v>
      </c>
      <c r="K131" s="21" t="s">
        <v>53</v>
      </c>
      <c r="L131" s="21" t="s">
        <v>95</v>
      </c>
      <c r="M131" s="24">
        <v>46007.0</v>
      </c>
      <c r="N131" s="24">
        <v>45984.0</v>
      </c>
      <c r="O131" s="24">
        <v>45984.0</v>
      </c>
      <c r="P131" s="28">
        <v>1.0</v>
      </c>
      <c r="Q131" s="47">
        <v>48622.5</v>
      </c>
      <c r="R131" s="30">
        <f t="shared" si="1"/>
        <v>544.9120251</v>
      </c>
      <c r="S131" s="21" t="str">
        <f>IFERROR(VLOOKUP(L131,'Responsáveis'!$A$3:$B$140,2,FALSE),"NE")</f>
        <v>Ana</v>
      </c>
      <c r="T131" s="27"/>
      <c r="U131" s="21" t="s">
        <v>48</v>
      </c>
      <c r="V131" s="31" t="s">
        <v>40</v>
      </c>
      <c r="W131" s="31" t="s">
        <v>41</v>
      </c>
      <c r="X131" s="32"/>
      <c r="Y131" s="12"/>
      <c r="Z131" s="12"/>
      <c r="AA131" s="12"/>
      <c r="AB131" s="12"/>
      <c r="AC131" s="12"/>
    </row>
    <row r="132" ht="18.75" customHeight="1">
      <c r="A132" s="21" t="s">
        <v>31</v>
      </c>
      <c r="B132" s="21" t="s">
        <v>202</v>
      </c>
      <c r="C132" s="21" t="s">
        <v>486</v>
      </c>
      <c r="D132" s="22" t="s">
        <v>487</v>
      </c>
      <c r="E132" s="23" t="s">
        <v>488</v>
      </c>
      <c r="F132" s="21">
        <v>0.0</v>
      </c>
      <c r="G132" s="24">
        <v>45957.0</v>
      </c>
      <c r="H132" s="46" t="s">
        <v>489</v>
      </c>
      <c r="I132" s="40" t="s">
        <v>46</v>
      </c>
      <c r="J132" s="26">
        <v>45979.0</v>
      </c>
      <c r="K132" s="21" t="s">
        <v>53</v>
      </c>
      <c r="L132" s="21" t="s">
        <v>64</v>
      </c>
      <c r="M132" s="24">
        <v>46019.0</v>
      </c>
      <c r="N132" s="24">
        <v>46036.0</v>
      </c>
      <c r="O132" s="26">
        <v>46048.0</v>
      </c>
      <c r="P132" s="28">
        <v>1.0</v>
      </c>
      <c r="Q132" s="45">
        <v>48235.38</v>
      </c>
      <c r="R132" s="30">
        <f t="shared" si="1"/>
        <v>540.5735739</v>
      </c>
      <c r="S132" s="21" t="str">
        <f>IFERROR(VLOOKUP(L132,'Responsáveis'!$A$3:$B$140,2,FALSE),"NE")</f>
        <v>Jadiel</v>
      </c>
      <c r="T132" s="27"/>
      <c r="U132" s="21" t="s">
        <v>48</v>
      </c>
      <c r="V132" s="31" t="s">
        <v>208</v>
      </c>
      <c r="W132" s="31" t="s">
        <v>41</v>
      </c>
      <c r="X132" s="32"/>
      <c r="Y132" s="12"/>
      <c r="Z132" s="12"/>
      <c r="AA132" s="12"/>
      <c r="AB132" s="12"/>
      <c r="AC132" s="12"/>
    </row>
    <row r="133" ht="18.75" customHeight="1">
      <c r="A133" s="21" t="s">
        <v>219</v>
      </c>
      <c r="B133" s="21" t="s">
        <v>220</v>
      </c>
      <c r="C133" s="21" t="s">
        <v>197</v>
      </c>
      <c r="D133" s="22" t="s">
        <v>490</v>
      </c>
      <c r="E133" s="23" t="s">
        <v>491</v>
      </c>
      <c r="F133" s="21">
        <v>0.0</v>
      </c>
      <c r="G133" s="26">
        <v>45996.0</v>
      </c>
      <c r="H133" s="46" t="s">
        <v>492</v>
      </c>
      <c r="I133" s="40" t="s">
        <v>52</v>
      </c>
      <c r="J133" s="24">
        <v>46006.0</v>
      </c>
      <c r="K133" s="21" t="s">
        <v>53</v>
      </c>
      <c r="L133" s="21" t="s">
        <v>227</v>
      </c>
      <c r="M133" s="26">
        <v>45662.0</v>
      </c>
      <c r="N133" s="26">
        <v>46032.0</v>
      </c>
      <c r="O133" s="26">
        <v>46057.0</v>
      </c>
      <c r="P133" s="28">
        <v>1.0</v>
      </c>
      <c r="Q133" s="45">
        <v>19810.0</v>
      </c>
      <c r="R133" s="30">
        <f t="shared" si="1"/>
        <v>222.0105346</v>
      </c>
      <c r="S133" s="21" t="str">
        <f>IFERROR(VLOOKUP(L133,'Responsáveis'!$A$3:$B$140,2,FALSE),"NE")</f>
        <v>Ana</v>
      </c>
      <c r="T133" s="27"/>
      <c r="U133" s="21" t="s">
        <v>48</v>
      </c>
      <c r="V133" s="31" t="s">
        <v>40</v>
      </c>
      <c r="W133" s="31" t="s">
        <v>41</v>
      </c>
      <c r="X133" s="32"/>
      <c r="Y133" s="12"/>
      <c r="Z133" s="12"/>
      <c r="AA133" s="12"/>
      <c r="AB133" s="12"/>
      <c r="AC133" s="12"/>
    </row>
    <row r="134" ht="18.75" customHeight="1">
      <c r="A134" s="21" t="s">
        <v>195</v>
      </c>
      <c r="B134" s="21" t="s">
        <v>196</v>
      </c>
      <c r="C134" s="21" t="s">
        <v>197</v>
      </c>
      <c r="D134" s="22" t="s">
        <v>43</v>
      </c>
      <c r="E134" s="23" t="s">
        <v>493</v>
      </c>
      <c r="F134" s="21">
        <v>1.0</v>
      </c>
      <c r="G134" s="26">
        <v>45930.0</v>
      </c>
      <c r="H134" s="46" t="s">
        <v>494</v>
      </c>
      <c r="I134" s="40" t="s">
        <v>37</v>
      </c>
      <c r="J134" s="26">
        <v>46024.0</v>
      </c>
      <c r="K134" s="21">
        <v>1.0234794E7</v>
      </c>
      <c r="L134" s="21" t="s">
        <v>372</v>
      </c>
      <c r="M134" s="26">
        <v>46063.0</v>
      </c>
      <c r="N134" s="48">
        <v>46071.0</v>
      </c>
      <c r="O134" s="21" t="s">
        <v>495</v>
      </c>
      <c r="P134" s="28">
        <v>0.7</v>
      </c>
      <c r="Q134" s="45">
        <v>192755.68</v>
      </c>
      <c r="R134" s="30">
        <f t="shared" si="1"/>
        <v>2160.211588</v>
      </c>
      <c r="S134" s="21" t="str">
        <f>IFERROR(VLOOKUP(L134,'Responsáveis'!$A$3:$B$140,2,FALSE),"NE")</f>
        <v>Rudnei</v>
      </c>
      <c r="T134" s="27"/>
      <c r="U134" s="21" t="s">
        <v>48</v>
      </c>
      <c r="V134" s="31" t="s">
        <v>40</v>
      </c>
      <c r="W134" s="31" t="s">
        <v>41</v>
      </c>
      <c r="X134" s="32"/>
      <c r="Y134" s="12"/>
      <c r="Z134" s="12"/>
      <c r="AA134" s="12"/>
      <c r="AB134" s="12"/>
      <c r="AC134" s="12"/>
    </row>
    <row r="135" ht="18.75" customHeight="1">
      <c r="A135" s="21" t="s">
        <v>31</v>
      </c>
      <c r="B135" s="58" t="s">
        <v>202</v>
      </c>
      <c r="C135" s="58" t="s">
        <v>496</v>
      </c>
      <c r="D135" s="22" t="s">
        <v>497</v>
      </c>
      <c r="E135" s="23" t="s">
        <v>498</v>
      </c>
      <c r="F135" s="21">
        <v>0.0</v>
      </c>
      <c r="G135" s="24">
        <v>45957.0</v>
      </c>
      <c r="H135" s="46" t="s">
        <v>499</v>
      </c>
      <c r="I135" s="40" t="s">
        <v>52</v>
      </c>
      <c r="J135" s="26">
        <v>45962.0</v>
      </c>
      <c r="K135" s="21" t="s">
        <v>53</v>
      </c>
      <c r="L135" s="21" t="s">
        <v>95</v>
      </c>
      <c r="M135" s="62">
        <v>46023.0</v>
      </c>
      <c r="N135" s="62">
        <v>46055.0</v>
      </c>
      <c r="O135" s="26">
        <v>46062.0</v>
      </c>
      <c r="P135" s="28">
        <v>1.0</v>
      </c>
      <c r="Q135" s="45">
        <v>19598.0</v>
      </c>
      <c r="R135" s="30">
        <f t="shared" si="1"/>
        <v>219.634652</v>
      </c>
      <c r="S135" s="21" t="str">
        <f>IFERROR(VLOOKUP(L135,'Responsáveis'!$A$3:$B$140,2,FALSE),"NE")</f>
        <v>Ana</v>
      </c>
      <c r="T135" s="27"/>
      <c r="U135" s="21" t="s">
        <v>48</v>
      </c>
      <c r="V135" s="31" t="s">
        <v>40</v>
      </c>
      <c r="W135" s="31" t="s">
        <v>55</v>
      </c>
      <c r="X135" s="53">
        <v>2.0</v>
      </c>
      <c r="Y135" s="12"/>
      <c r="Z135" s="12"/>
      <c r="AA135" s="12"/>
      <c r="AB135" s="12"/>
      <c r="AC135" s="12"/>
    </row>
    <row r="136" ht="18.75" customHeight="1">
      <c r="A136" s="21" t="s">
        <v>31</v>
      </c>
      <c r="B136" s="58" t="s">
        <v>202</v>
      </c>
      <c r="C136" s="58" t="s">
        <v>500</v>
      </c>
      <c r="D136" s="22" t="s">
        <v>487</v>
      </c>
      <c r="E136" s="23" t="s">
        <v>501</v>
      </c>
      <c r="F136" s="21">
        <v>0.0</v>
      </c>
      <c r="G136" s="24">
        <v>45957.0</v>
      </c>
      <c r="H136" s="46" t="s">
        <v>502</v>
      </c>
      <c r="I136" s="40" t="s">
        <v>46</v>
      </c>
      <c r="J136" s="26">
        <v>45979.0</v>
      </c>
      <c r="K136" s="21" t="s">
        <v>53</v>
      </c>
      <c r="L136" s="21" t="s">
        <v>64</v>
      </c>
      <c r="M136" s="26">
        <v>46009.0</v>
      </c>
      <c r="N136" s="26">
        <v>46010.0</v>
      </c>
      <c r="O136" s="26">
        <v>46031.0</v>
      </c>
      <c r="P136" s="28">
        <v>1.0</v>
      </c>
      <c r="Q136" s="45">
        <v>47775.13</v>
      </c>
      <c r="R136" s="30">
        <f t="shared" si="1"/>
        <v>535.4155553</v>
      </c>
      <c r="S136" s="21" t="str">
        <f>IFERROR(VLOOKUP(L136,'Responsáveis'!$A$3:$B$140,2,FALSE),"NE")</f>
        <v>Jadiel</v>
      </c>
      <c r="T136" s="27"/>
      <c r="U136" s="21" t="s">
        <v>48</v>
      </c>
      <c r="V136" s="31" t="s">
        <v>208</v>
      </c>
      <c r="W136" s="31" t="s">
        <v>41</v>
      </c>
      <c r="X136" s="32"/>
      <c r="Y136" s="12"/>
      <c r="Z136" s="12"/>
      <c r="AA136" s="12"/>
      <c r="AB136" s="12"/>
      <c r="AC136" s="12"/>
    </row>
    <row r="137" ht="18.75" customHeight="1">
      <c r="A137" s="21" t="s">
        <v>195</v>
      </c>
      <c r="B137" s="58" t="s">
        <v>196</v>
      </c>
      <c r="C137" s="58" t="s">
        <v>503</v>
      </c>
      <c r="D137" s="63" t="s">
        <v>43</v>
      </c>
      <c r="E137" s="23" t="s">
        <v>504</v>
      </c>
      <c r="F137" s="21">
        <v>0.0</v>
      </c>
      <c r="G137" s="26">
        <v>45939.0</v>
      </c>
      <c r="H137" s="46" t="s">
        <v>505</v>
      </c>
      <c r="I137" s="40" t="s">
        <v>46</v>
      </c>
      <c r="J137" s="24">
        <v>45988.0</v>
      </c>
      <c r="K137" s="21">
        <v>1.0233428E7</v>
      </c>
      <c r="L137" s="21" t="s">
        <v>350</v>
      </c>
      <c r="M137" s="48">
        <v>46047.0</v>
      </c>
      <c r="N137" s="48">
        <v>46065.0</v>
      </c>
      <c r="O137" s="48">
        <v>46047.0</v>
      </c>
      <c r="P137" s="28">
        <v>1.0</v>
      </c>
      <c r="Q137" s="45">
        <v>49989.46</v>
      </c>
      <c r="R137" s="30">
        <f t="shared" si="1"/>
        <v>560.2315365</v>
      </c>
      <c r="S137" s="21" t="str">
        <f>IFERROR(VLOOKUP(L137,'Responsáveis'!$A$3:$B$140,2,FALSE),"NE")</f>
        <v>Rudnei</v>
      </c>
      <c r="T137" s="27"/>
      <c r="U137" s="21" t="s">
        <v>48</v>
      </c>
      <c r="V137" s="31" t="s">
        <v>40</v>
      </c>
      <c r="W137" s="31"/>
      <c r="X137" s="32"/>
      <c r="Y137" s="12"/>
      <c r="Z137" s="12"/>
      <c r="AA137" s="12"/>
      <c r="AB137" s="12"/>
      <c r="AC137" s="12"/>
    </row>
    <row r="138" ht="18.75" customHeight="1">
      <c r="A138" s="21" t="s">
        <v>195</v>
      </c>
      <c r="B138" s="58" t="s">
        <v>196</v>
      </c>
      <c r="C138" s="21" t="s">
        <v>277</v>
      </c>
      <c r="D138" s="22" t="s">
        <v>506</v>
      </c>
      <c r="E138" s="23" t="s">
        <v>507</v>
      </c>
      <c r="F138" s="21">
        <v>0.0</v>
      </c>
      <c r="G138" s="24">
        <v>45974.0</v>
      </c>
      <c r="H138" s="46" t="s">
        <v>508</v>
      </c>
      <c r="I138" s="40" t="s">
        <v>37</v>
      </c>
      <c r="J138" s="24">
        <v>45974.0</v>
      </c>
      <c r="K138" s="21">
        <v>1.023253E7</v>
      </c>
      <c r="L138" s="21" t="s">
        <v>509</v>
      </c>
      <c r="M138" s="26">
        <v>46052.0</v>
      </c>
      <c r="N138" s="48">
        <v>46158.0</v>
      </c>
      <c r="O138" s="26"/>
      <c r="P138" s="28">
        <v>0.0</v>
      </c>
      <c r="Q138" s="45">
        <v>694393.99</v>
      </c>
      <c r="R138" s="30">
        <f t="shared" si="1"/>
        <v>7782.068699</v>
      </c>
      <c r="S138" s="21" t="str">
        <f>IFERROR(VLOOKUP(L138,'Responsáveis'!$A$3:$B$140,2,FALSE),"NE")</f>
        <v>Rudnei</v>
      </c>
      <c r="T138" s="27"/>
      <c r="U138" s="21" t="s">
        <v>39</v>
      </c>
      <c r="V138" s="31" t="s">
        <v>40</v>
      </c>
      <c r="W138" s="31"/>
      <c r="X138" s="32"/>
      <c r="Y138" s="12"/>
      <c r="Z138" s="12"/>
      <c r="AA138" s="12"/>
      <c r="AB138" s="12"/>
      <c r="AC138" s="12"/>
    </row>
    <row r="139" ht="18.75" customHeight="1">
      <c r="A139" s="21" t="s">
        <v>31</v>
      </c>
      <c r="B139" s="58" t="s">
        <v>202</v>
      </c>
      <c r="C139" s="58" t="s">
        <v>486</v>
      </c>
      <c r="D139" s="22" t="s">
        <v>510</v>
      </c>
      <c r="E139" s="23" t="s">
        <v>511</v>
      </c>
      <c r="F139" s="21">
        <v>1.0</v>
      </c>
      <c r="G139" s="24">
        <v>45960.0</v>
      </c>
      <c r="H139" s="46" t="s">
        <v>512</v>
      </c>
      <c r="I139" s="40" t="s">
        <v>46</v>
      </c>
      <c r="J139" s="26">
        <v>45979.0</v>
      </c>
      <c r="K139" s="21">
        <v>1.0232964E7</v>
      </c>
      <c r="L139" s="21" t="s">
        <v>354</v>
      </c>
      <c r="M139" s="24">
        <v>46003.0</v>
      </c>
      <c r="N139" s="24">
        <v>46021.0</v>
      </c>
      <c r="O139" s="48">
        <v>46036.0</v>
      </c>
      <c r="P139" s="28">
        <v>1.0</v>
      </c>
      <c r="Q139" s="45">
        <v>187852.5</v>
      </c>
      <c r="R139" s="30">
        <f t="shared" si="1"/>
        <v>2105.261683</v>
      </c>
      <c r="S139" s="21" t="str">
        <f>IFERROR(VLOOKUP(L139,'Responsáveis'!$A$3:$B$140,2,FALSE),"NE")</f>
        <v>jadiel</v>
      </c>
      <c r="T139" s="27"/>
      <c r="U139" s="21" t="s">
        <v>48</v>
      </c>
      <c r="V139" s="31" t="s">
        <v>208</v>
      </c>
      <c r="W139" s="31" t="s">
        <v>41</v>
      </c>
      <c r="X139" s="32"/>
      <c r="Y139" s="12"/>
      <c r="Z139" s="12"/>
      <c r="AA139" s="12"/>
      <c r="AB139" s="12"/>
      <c r="AC139" s="12"/>
    </row>
    <row r="140" ht="18.75" customHeight="1">
      <c r="A140" s="21" t="s">
        <v>195</v>
      </c>
      <c r="B140" s="21" t="s">
        <v>196</v>
      </c>
      <c r="C140" s="21" t="s">
        <v>277</v>
      </c>
      <c r="D140" s="22" t="s">
        <v>513</v>
      </c>
      <c r="E140" s="23" t="s">
        <v>514</v>
      </c>
      <c r="F140" s="21">
        <v>0.0</v>
      </c>
      <c r="G140" s="24">
        <v>45957.0</v>
      </c>
      <c r="H140" s="46" t="s">
        <v>515</v>
      </c>
      <c r="I140" s="40" t="s">
        <v>52</v>
      </c>
      <c r="J140" s="24">
        <v>45971.0</v>
      </c>
      <c r="K140" s="21" t="s">
        <v>53</v>
      </c>
      <c r="L140" s="21" t="s">
        <v>95</v>
      </c>
      <c r="M140" s="59">
        <v>45992.0</v>
      </c>
      <c r="N140" s="26">
        <v>45992.0</v>
      </c>
      <c r="O140" s="59">
        <v>45992.0</v>
      </c>
      <c r="P140" s="28">
        <v>1.0</v>
      </c>
      <c r="Q140" s="45">
        <v>17557.0</v>
      </c>
      <c r="R140" s="30">
        <f t="shared" si="1"/>
        <v>196.761179</v>
      </c>
      <c r="S140" s="21" t="str">
        <f>IFERROR(VLOOKUP(L140,'Responsáveis'!$A$3:$B$140,2,FALSE),"NE")</f>
        <v>Ana</v>
      </c>
      <c r="T140" s="27"/>
      <c r="U140" s="21" t="s">
        <v>48</v>
      </c>
      <c r="V140" s="31" t="s">
        <v>40</v>
      </c>
      <c r="W140" s="31"/>
      <c r="X140" s="32"/>
      <c r="Y140" s="12"/>
      <c r="Z140" s="12"/>
      <c r="AA140" s="12"/>
      <c r="AB140" s="12"/>
      <c r="AC140" s="12"/>
    </row>
    <row r="141" ht="18.75" customHeight="1">
      <c r="A141" s="21" t="s">
        <v>195</v>
      </c>
      <c r="B141" s="58" t="s">
        <v>196</v>
      </c>
      <c r="C141" s="21" t="s">
        <v>516</v>
      </c>
      <c r="D141" s="64" t="s">
        <v>517</v>
      </c>
      <c r="E141" s="23" t="s">
        <v>518</v>
      </c>
      <c r="F141" s="21">
        <v>0.0</v>
      </c>
      <c r="G141" s="24">
        <v>45959.0</v>
      </c>
      <c r="H141" s="46" t="s">
        <v>519</v>
      </c>
      <c r="I141" s="40" t="s">
        <v>46</v>
      </c>
      <c r="J141" s="24">
        <v>46010.0</v>
      </c>
      <c r="K141" s="21">
        <v>1.02344E7</v>
      </c>
      <c r="L141" s="21" t="s">
        <v>372</v>
      </c>
      <c r="M141" s="65">
        <v>46042.0</v>
      </c>
      <c r="N141" s="26">
        <v>46066.0</v>
      </c>
      <c r="O141" s="27"/>
      <c r="P141" s="28">
        <v>1.0</v>
      </c>
      <c r="Q141" s="45">
        <v>26732.78</v>
      </c>
      <c r="R141" s="30">
        <f t="shared" si="1"/>
        <v>299.5940827</v>
      </c>
      <c r="S141" s="21" t="str">
        <f>IFERROR(VLOOKUP(L141,'Responsáveis'!$A$3:$B$140,2,FALSE),"NE")</f>
        <v>Rudnei</v>
      </c>
      <c r="T141" s="27"/>
      <c r="U141" s="21" t="s">
        <v>48</v>
      </c>
      <c r="V141" s="31" t="s">
        <v>40</v>
      </c>
      <c r="W141" s="31" t="s">
        <v>41</v>
      </c>
      <c r="X141" s="32"/>
      <c r="Y141" s="12"/>
      <c r="Z141" s="12"/>
      <c r="AA141" s="12"/>
      <c r="AB141" s="12"/>
      <c r="AC141" s="12"/>
    </row>
    <row r="142" ht="18.75" customHeight="1">
      <c r="A142" s="21" t="s">
        <v>195</v>
      </c>
      <c r="B142" s="58" t="s">
        <v>196</v>
      </c>
      <c r="C142" s="21" t="s">
        <v>277</v>
      </c>
      <c r="D142" s="22" t="s">
        <v>520</v>
      </c>
      <c r="E142" s="23" t="s">
        <v>521</v>
      </c>
      <c r="F142" s="21">
        <v>0.0</v>
      </c>
      <c r="G142" s="26">
        <v>45965.0</v>
      </c>
      <c r="H142" s="46" t="s">
        <v>522</v>
      </c>
      <c r="I142" s="40" t="s">
        <v>52</v>
      </c>
      <c r="J142" s="66">
        <v>45967.0</v>
      </c>
      <c r="K142" s="61" t="s">
        <v>53</v>
      </c>
      <c r="L142" s="21" t="s">
        <v>95</v>
      </c>
      <c r="M142" s="67">
        <v>45991.0</v>
      </c>
      <c r="N142" s="68">
        <v>45991.0</v>
      </c>
      <c r="O142" s="67">
        <v>45996.0</v>
      </c>
      <c r="P142" s="28">
        <v>1.0</v>
      </c>
      <c r="Q142" s="45">
        <v>36046.0</v>
      </c>
      <c r="R142" s="30">
        <f t="shared" si="1"/>
        <v>403.9672756</v>
      </c>
      <c r="S142" s="21" t="str">
        <f>IFERROR(VLOOKUP(L142,'Responsáveis'!$A$3:$B$140,2,FALSE),"NE")</f>
        <v>Ana</v>
      </c>
      <c r="T142" s="27"/>
      <c r="U142" s="21" t="s">
        <v>48</v>
      </c>
      <c r="V142" s="31" t="s">
        <v>40</v>
      </c>
      <c r="W142" s="31"/>
      <c r="X142" s="32"/>
      <c r="Y142" s="12"/>
      <c r="Z142" s="12"/>
      <c r="AA142" s="12"/>
      <c r="AB142" s="12"/>
      <c r="AC142" s="12"/>
    </row>
    <row r="143" ht="18.75" customHeight="1">
      <c r="A143" s="21" t="s">
        <v>195</v>
      </c>
      <c r="B143" s="21" t="s">
        <v>196</v>
      </c>
      <c r="C143" s="21" t="s">
        <v>523</v>
      </c>
      <c r="D143" s="22" t="s">
        <v>96</v>
      </c>
      <c r="E143" s="69" t="s">
        <v>524</v>
      </c>
      <c r="F143" s="21">
        <v>0.0</v>
      </c>
      <c r="G143" s="24">
        <v>45975.0</v>
      </c>
      <c r="H143" s="46" t="s">
        <v>525</v>
      </c>
      <c r="I143" s="40" t="s">
        <v>52</v>
      </c>
      <c r="J143" s="24">
        <v>45986.0</v>
      </c>
      <c r="K143" s="21" t="s">
        <v>53</v>
      </c>
      <c r="L143" s="21" t="s">
        <v>227</v>
      </c>
      <c r="M143" s="24">
        <v>46005.0</v>
      </c>
      <c r="N143" s="24">
        <v>46011.0</v>
      </c>
      <c r="O143" s="48">
        <v>46043.0</v>
      </c>
      <c r="P143" s="28">
        <v>1.0</v>
      </c>
      <c r="Q143" s="45">
        <v>6750.0</v>
      </c>
      <c r="R143" s="30">
        <f t="shared" si="1"/>
        <v>75.64720386</v>
      </c>
      <c r="S143" s="21" t="str">
        <f>IFERROR(VLOOKUP(L143,'Responsáveis'!$A$3:$B$140,2,FALSE),"NE")</f>
        <v>Ana</v>
      </c>
      <c r="T143" s="27"/>
      <c r="U143" s="21" t="s">
        <v>39</v>
      </c>
      <c r="V143" s="31" t="s">
        <v>208</v>
      </c>
      <c r="W143" s="31" t="s">
        <v>41</v>
      </c>
      <c r="X143" s="32"/>
      <c r="Y143" s="12"/>
      <c r="Z143" s="12"/>
      <c r="AA143" s="12"/>
      <c r="AB143" s="12"/>
      <c r="AC143" s="12"/>
    </row>
    <row r="144" ht="18.75" customHeight="1">
      <c r="A144" s="21" t="s">
        <v>195</v>
      </c>
      <c r="B144" s="58" t="s">
        <v>196</v>
      </c>
      <c r="C144" s="21" t="s">
        <v>526</v>
      </c>
      <c r="D144" s="22" t="s">
        <v>527</v>
      </c>
      <c r="E144" s="23" t="s">
        <v>528</v>
      </c>
      <c r="F144" s="21">
        <v>0.0</v>
      </c>
      <c r="G144" s="24">
        <v>45985.0</v>
      </c>
      <c r="H144" s="46" t="s">
        <v>529</v>
      </c>
      <c r="I144" s="21" t="s">
        <v>37</v>
      </c>
      <c r="J144" s="26">
        <v>46037.0</v>
      </c>
      <c r="K144" s="70">
        <v>1.0235062E7</v>
      </c>
      <c r="L144" s="21" t="s">
        <v>350</v>
      </c>
      <c r="M144" s="26">
        <v>46086.0</v>
      </c>
      <c r="N144" s="26">
        <v>46086.0</v>
      </c>
      <c r="O144" s="27"/>
      <c r="P144" s="28">
        <v>1.0</v>
      </c>
      <c r="Q144" s="45">
        <v>56941.63</v>
      </c>
      <c r="R144" s="30">
        <f t="shared" si="1"/>
        <v>638.1444581</v>
      </c>
      <c r="S144" s="21" t="str">
        <f>IFERROR(VLOOKUP(L144,'Responsáveis'!$A$3:$B$140,2,FALSE),"NE")</f>
        <v>Rudnei</v>
      </c>
      <c r="T144" s="27"/>
      <c r="U144" s="21" t="s">
        <v>48</v>
      </c>
      <c r="V144" s="31" t="s">
        <v>40</v>
      </c>
      <c r="W144" s="31"/>
      <c r="X144" s="32"/>
      <c r="Y144" s="12"/>
      <c r="Z144" s="12"/>
      <c r="AA144" s="12"/>
      <c r="AB144" s="12"/>
      <c r="AC144" s="12"/>
    </row>
    <row r="145" ht="18.75" customHeight="1">
      <c r="A145" s="21" t="s">
        <v>195</v>
      </c>
      <c r="B145" s="21" t="s">
        <v>196</v>
      </c>
      <c r="C145" s="21" t="s">
        <v>96</v>
      </c>
      <c r="D145" s="22" t="s">
        <v>410</v>
      </c>
      <c r="E145" s="23" t="s">
        <v>530</v>
      </c>
      <c r="F145" s="21">
        <v>1.0</v>
      </c>
      <c r="G145" s="24">
        <v>45987.0</v>
      </c>
      <c r="H145" s="46" t="s">
        <v>531</v>
      </c>
      <c r="I145" s="21" t="s">
        <v>37</v>
      </c>
      <c r="J145" s="26">
        <v>46037.0</v>
      </c>
      <c r="K145" s="70">
        <v>1.0235063E7</v>
      </c>
      <c r="L145" s="21" t="s">
        <v>350</v>
      </c>
      <c r="M145" s="26">
        <v>46086.0</v>
      </c>
      <c r="N145" s="26">
        <v>46086.0</v>
      </c>
      <c r="O145" s="27"/>
      <c r="P145" s="28">
        <v>0.0</v>
      </c>
      <c r="Q145" s="45">
        <v>79122.38</v>
      </c>
      <c r="R145" s="30">
        <f t="shared" si="1"/>
        <v>886.7239718</v>
      </c>
      <c r="S145" s="21" t="str">
        <f>IFERROR(VLOOKUP(L145,'Responsáveis'!$A$3:$B$140,2,FALSE),"NE")</f>
        <v>Rudnei</v>
      </c>
      <c r="T145" s="27"/>
      <c r="U145" s="21" t="s">
        <v>48</v>
      </c>
      <c r="V145" s="31" t="s">
        <v>40</v>
      </c>
      <c r="W145" s="33"/>
      <c r="X145" s="32"/>
      <c r="Y145" s="12"/>
      <c r="Z145" s="12"/>
      <c r="AA145" s="12"/>
      <c r="AB145" s="12"/>
      <c r="AC145" s="12"/>
    </row>
    <row r="146" ht="18.75" customHeight="1">
      <c r="A146" s="21" t="s">
        <v>195</v>
      </c>
      <c r="B146" s="58" t="s">
        <v>196</v>
      </c>
      <c r="C146" s="21" t="s">
        <v>410</v>
      </c>
      <c r="D146" s="22" t="s">
        <v>532</v>
      </c>
      <c r="E146" s="23" t="s">
        <v>533</v>
      </c>
      <c r="F146" s="21">
        <v>0.0</v>
      </c>
      <c r="G146" s="24">
        <v>45987.0</v>
      </c>
      <c r="H146" s="46" t="s">
        <v>534</v>
      </c>
      <c r="I146" s="21" t="s">
        <v>37</v>
      </c>
      <c r="J146" s="26">
        <v>46037.0</v>
      </c>
      <c r="K146" s="70">
        <v>1.0235065E7</v>
      </c>
      <c r="L146" s="21" t="s">
        <v>350</v>
      </c>
      <c r="M146" s="26">
        <v>46086.0</v>
      </c>
      <c r="N146" s="26">
        <v>46086.0</v>
      </c>
      <c r="O146" s="27"/>
      <c r="P146" s="28">
        <v>0.0</v>
      </c>
      <c r="Q146" s="45">
        <v>157087.4</v>
      </c>
      <c r="R146" s="30">
        <f t="shared" si="1"/>
        <v>1760.477418</v>
      </c>
      <c r="S146" s="21" t="str">
        <f>IFERROR(VLOOKUP(L146,'Responsáveis'!$A$3:$B$140,2,FALSE),"NE")</f>
        <v>Rudnei</v>
      </c>
      <c r="T146" s="27"/>
      <c r="U146" s="21" t="s">
        <v>48</v>
      </c>
      <c r="V146" s="31" t="s">
        <v>40</v>
      </c>
      <c r="W146" s="33"/>
      <c r="X146" s="32"/>
      <c r="Y146" s="12"/>
      <c r="Z146" s="12"/>
      <c r="AA146" s="12"/>
      <c r="AB146" s="12"/>
      <c r="AC146" s="12"/>
    </row>
    <row r="147" ht="18.75" customHeight="1">
      <c r="A147" s="21" t="s">
        <v>195</v>
      </c>
      <c r="B147" s="21" t="s">
        <v>196</v>
      </c>
      <c r="C147" s="21" t="s">
        <v>277</v>
      </c>
      <c r="D147" s="22" t="s">
        <v>535</v>
      </c>
      <c r="E147" s="23" t="s">
        <v>536</v>
      </c>
      <c r="F147" s="21">
        <v>0.0</v>
      </c>
      <c r="G147" s="24">
        <v>45987.0</v>
      </c>
      <c r="H147" s="46" t="s">
        <v>537</v>
      </c>
      <c r="I147" s="21" t="s">
        <v>37</v>
      </c>
      <c r="J147" s="26">
        <v>46041.0</v>
      </c>
      <c r="K147" s="21">
        <v>1.0235721E7</v>
      </c>
      <c r="L147" s="21" t="s">
        <v>281</v>
      </c>
      <c r="M147" s="26">
        <v>46047.0</v>
      </c>
      <c r="N147" s="26">
        <v>46094.0</v>
      </c>
      <c r="O147" s="27"/>
      <c r="P147" s="28">
        <v>0.1</v>
      </c>
      <c r="Q147" s="45">
        <v>479203.56</v>
      </c>
      <c r="R147" s="30">
        <f t="shared" si="1"/>
        <v>5370.431021</v>
      </c>
      <c r="S147" s="21" t="str">
        <f>IFERROR(VLOOKUP(L147,'Responsáveis'!$A$3:$B$140,2,FALSE),"NE")</f>
        <v>Ana</v>
      </c>
      <c r="T147" s="27"/>
      <c r="U147" s="21" t="s">
        <v>48</v>
      </c>
      <c r="V147" s="31" t="s">
        <v>40</v>
      </c>
      <c r="W147" s="33"/>
      <c r="X147" s="32"/>
      <c r="Y147" s="12"/>
      <c r="Z147" s="12"/>
      <c r="AA147" s="12"/>
      <c r="AB147" s="12"/>
      <c r="AC147" s="12"/>
    </row>
    <row r="148" ht="18.75" customHeight="1">
      <c r="A148" s="21" t="s">
        <v>195</v>
      </c>
      <c r="B148" s="21" t="s">
        <v>196</v>
      </c>
      <c r="C148" s="21" t="s">
        <v>538</v>
      </c>
      <c r="D148" s="22" t="s">
        <v>539</v>
      </c>
      <c r="E148" s="23" t="s">
        <v>540</v>
      </c>
      <c r="F148" s="21">
        <v>1.0</v>
      </c>
      <c r="G148" s="24">
        <v>45987.0</v>
      </c>
      <c r="H148" s="46" t="s">
        <v>541</v>
      </c>
      <c r="I148" s="21" t="s">
        <v>37</v>
      </c>
      <c r="J148" s="26">
        <v>46041.0</v>
      </c>
      <c r="K148" s="21">
        <v>1.023572E7</v>
      </c>
      <c r="L148" s="21" t="s">
        <v>276</v>
      </c>
      <c r="M148" s="26">
        <v>46047.0</v>
      </c>
      <c r="N148" s="26">
        <v>46069.0</v>
      </c>
      <c r="O148" s="26"/>
      <c r="P148" s="28">
        <v>0.1</v>
      </c>
      <c r="Q148" s="45">
        <v>155817.75</v>
      </c>
      <c r="R148" s="30">
        <f t="shared" si="1"/>
        <v>1746.248459</v>
      </c>
      <c r="S148" s="21" t="str">
        <f>IFERROR(VLOOKUP(L148,'Responsáveis'!$A$3:$B$140,2,FALSE),"NE")</f>
        <v>jadiel</v>
      </c>
      <c r="T148" s="27"/>
      <c r="U148" s="21" t="s">
        <v>48</v>
      </c>
      <c r="V148" s="31" t="s">
        <v>40</v>
      </c>
      <c r="W148" s="33"/>
      <c r="X148" s="32"/>
      <c r="Y148" s="12"/>
      <c r="Z148" s="12"/>
      <c r="AA148" s="12"/>
      <c r="AB148" s="12"/>
      <c r="AC148" s="12"/>
    </row>
    <row r="149" ht="18.75" customHeight="1">
      <c r="A149" s="21" t="s">
        <v>195</v>
      </c>
      <c r="B149" s="21" t="s">
        <v>196</v>
      </c>
      <c r="C149" s="21" t="s">
        <v>538</v>
      </c>
      <c r="D149" s="22" t="s">
        <v>539</v>
      </c>
      <c r="E149" s="23" t="s">
        <v>542</v>
      </c>
      <c r="F149" s="21">
        <v>0.0</v>
      </c>
      <c r="G149" s="48">
        <v>45994.0</v>
      </c>
      <c r="H149" s="46" t="s">
        <v>543</v>
      </c>
      <c r="I149" s="21" t="s">
        <v>37</v>
      </c>
      <c r="J149" s="26">
        <v>46045.0</v>
      </c>
      <c r="K149" s="21">
        <v>1.0235755E7</v>
      </c>
      <c r="L149" s="21" t="s">
        <v>276</v>
      </c>
      <c r="M149" s="26">
        <v>46071.0</v>
      </c>
      <c r="N149" s="26">
        <v>46071.0</v>
      </c>
      <c r="O149" s="27"/>
      <c r="P149" s="28">
        <v>0.9</v>
      </c>
      <c r="Q149" s="45">
        <v>49095.75</v>
      </c>
      <c r="R149" s="30">
        <f t="shared" si="1"/>
        <v>550.2157346</v>
      </c>
      <c r="S149" s="21" t="str">
        <f>IFERROR(VLOOKUP(L149,'Responsáveis'!$A$3:$B$140,2,FALSE),"NE")</f>
        <v>jadiel</v>
      </c>
      <c r="T149" s="27"/>
      <c r="U149" s="21" t="s">
        <v>48</v>
      </c>
      <c r="V149" s="31" t="s">
        <v>40</v>
      </c>
      <c r="W149" s="31" t="s">
        <v>41</v>
      </c>
      <c r="X149" s="32"/>
      <c r="Y149" s="12"/>
      <c r="Z149" s="12"/>
      <c r="AA149" s="12"/>
      <c r="AB149" s="12"/>
      <c r="AC149" s="12"/>
    </row>
    <row r="150" ht="18.75" customHeight="1">
      <c r="A150" s="21" t="s">
        <v>195</v>
      </c>
      <c r="B150" s="21" t="s">
        <v>196</v>
      </c>
      <c r="C150" s="21" t="s">
        <v>544</v>
      </c>
      <c r="D150" s="22" t="s">
        <v>545</v>
      </c>
      <c r="E150" s="23" t="s">
        <v>546</v>
      </c>
      <c r="F150" s="21">
        <v>0.0</v>
      </c>
      <c r="G150" s="24">
        <v>46002.0</v>
      </c>
      <c r="H150" s="46" t="s">
        <v>547</v>
      </c>
      <c r="I150" s="40" t="s">
        <v>52</v>
      </c>
      <c r="J150" s="24">
        <v>46002.0</v>
      </c>
      <c r="K150" s="21" t="s">
        <v>53</v>
      </c>
      <c r="L150" s="21" t="s">
        <v>548</v>
      </c>
      <c r="M150" s="26">
        <v>46032.0</v>
      </c>
      <c r="N150" s="26">
        <v>46036.0</v>
      </c>
      <c r="O150" s="26">
        <v>46043.0</v>
      </c>
      <c r="P150" s="28">
        <v>1.0</v>
      </c>
      <c r="Q150" s="45">
        <v>2465.0</v>
      </c>
      <c r="R150" s="30">
        <f t="shared" si="1"/>
        <v>27.62523815</v>
      </c>
      <c r="S150" s="21" t="str">
        <f>IFERROR(VLOOKUP(L150,'Responsáveis'!$A$3:$B$140,2,FALSE),"NE")</f>
        <v>Jadiel</v>
      </c>
      <c r="T150" s="27"/>
      <c r="U150" s="21" t="s">
        <v>48</v>
      </c>
      <c r="V150" s="31" t="s">
        <v>208</v>
      </c>
      <c r="W150" s="31" t="s">
        <v>41</v>
      </c>
      <c r="X150" s="32"/>
      <c r="Y150" s="12"/>
      <c r="Z150" s="12"/>
      <c r="AA150" s="12"/>
      <c r="AB150" s="12"/>
      <c r="AC150" s="12"/>
    </row>
    <row r="151" ht="18.75" customHeight="1">
      <c r="A151" s="21" t="s">
        <v>195</v>
      </c>
      <c r="B151" s="21" t="s">
        <v>196</v>
      </c>
      <c r="C151" s="21" t="s">
        <v>549</v>
      </c>
      <c r="D151" s="22" t="s">
        <v>510</v>
      </c>
      <c r="E151" s="23" t="s">
        <v>550</v>
      </c>
      <c r="F151" s="21">
        <v>0.0</v>
      </c>
      <c r="G151" s="26">
        <v>45995.0</v>
      </c>
      <c r="H151" s="46" t="s">
        <v>551</v>
      </c>
      <c r="I151" s="21" t="s">
        <v>37</v>
      </c>
      <c r="J151" s="26">
        <v>46056.0</v>
      </c>
      <c r="K151" s="27"/>
      <c r="L151" s="21" t="s">
        <v>281</v>
      </c>
      <c r="M151" s="27"/>
      <c r="N151" s="26"/>
      <c r="O151" s="27"/>
      <c r="P151" s="28">
        <v>0.0</v>
      </c>
      <c r="Q151" s="45">
        <v>93681.0</v>
      </c>
      <c r="R151" s="30">
        <f t="shared" si="1"/>
        <v>1049.882327</v>
      </c>
      <c r="S151" s="21" t="str">
        <f>IFERROR(VLOOKUP(L151,'Responsáveis'!$A$3:$B$140,2,FALSE),"NE")</f>
        <v>Ana</v>
      </c>
      <c r="T151" s="27"/>
      <c r="U151" s="21" t="s">
        <v>4</v>
      </c>
      <c r="V151" s="31" t="s">
        <v>40</v>
      </c>
      <c r="W151" s="31" t="s">
        <v>41</v>
      </c>
      <c r="X151" s="32"/>
      <c r="Y151" s="12"/>
      <c r="Z151" s="12"/>
      <c r="AA151" s="12"/>
      <c r="AB151" s="12"/>
      <c r="AC151" s="12"/>
    </row>
    <row r="152" ht="18.75" customHeight="1">
      <c r="A152" s="21" t="s">
        <v>195</v>
      </c>
      <c r="B152" s="21" t="s">
        <v>196</v>
      </c>
      <c r="C152" s="21" t="s">
        <v>549</v>
      </c>
      <c r="D152" s="22" t="s">
        <v>510</v>
      </c>
      <c r="E152" s="23" t="s">
        <v>552</v>
      </c>
      <c r="F152" s="21">
        <v>0.0</v>
      </c>
      <c r="G152" s="26">
        <v>45994.0</v>
      </c>
      <c r="H152" s="46" t="s">
        <v>553</v>
      </c>
      <c r="I152" s="21" t="s">
        <v>37</v>
      </c>
      <c r="J152" s="26">
        <v>46063.0</v>
      </c>
      <c r="K152" s="21">
        <v>1.0237038E7</v>
      </c>
      <c r="L152" s="21" t="s">
        <v>281</v>
      </c>
      <c r="M152" s="26">
        <v>46087.0</v>
      </c>
      <c r="N152" s="26">
        <v>46087.0</v>
      </c>
      <c r="O152" s="27"/>
      <c r="P152" s="28">
        <v>0.0</v>
      </c>
      <c r="Q152" s="45">
        <v>114881.04</v>
      </c>
      <c r="R152" s="30">
        <f t="shared" si="1"/>
        <v>1287.47103</v>
      </c>
      <c r="S152" s="21" t="str">
        <f>IFERROR(VLOOKUP(L152,'Responsáveis'!$A$3:$B$140,2,FALSE),"NE")</f>
        <v>Ana</v>
      </c>
      <c r="T152" s="27"/>
      <c r="U152" s="21" t="s">
        <v>48</v>
      </c>
      <c r="V152" s="31" t="s">
        <v>40</v>
      </c>
      <c r="W152" s="31" t="s">
        <v>41</v>
      </c>
      <c r="X152" s="32"/>
      <c r="Y152" s="12"/>
      <c r="Z152" s="12"/>
      <c r="AA152" s="12"/>
      <c r="AB152" s="12"/>
      <c r="AC152" s="12"/>
    </row>
    <row r="153" ht="18.75" customHeight="1">
      <c r="A153" s="21" t="s">
        <v>195</v>
      </c>
      <c r="B153" s="58" t="s">
        <v>196</v>
      </c>
      <c r="C153" s="21" t="s">
        <v>554</v>
      </c>
      <c r="D153" s="22" t="s">
        <v>555</v>
      </c>
      <c r="E153" s="23" t="s">
        <v>556</v>
      </c>
      <c r="F153" s="21">
        <v>0.0</v>
      </c>
      <c r="G153" s="26">
        <v>45995.0</v>
      </c>
      <c r="H153" s="46" t="s">
        <v>557</v>
      </c>
      <c r="I153" s="21" t="s">
        <v>52</v>
      </c>
      <c r="J153" s="24">
        <v>46007.0</v>
      </c>
      <c r="K153" s="21" t="s">
        <v>53</v>
      </c>
      <c r="L153" s="21" t="s">
        <v>95</v>
      </c>
      <c r="M153" s="26">
        <v>46062.0</v>
      </c>
      <c r="N153" s="26">
        <v>46064.0</v>
      </c>
      <c r="O153" s="26">
        <v>46064.0</v>
      </c>
      <c r="P153" s="28">
        <v>1.0</v>
      </c>
      <c r="Q153" s="45">
        <v>4620.0</v>
      </c>
      <c r="R153" s="30">
        <f t="shared" si="1"/>
        <v>51.77630842</v>
      </c>
      <c r="S153" s="21" t="str">
        <f>IFERROR(VLOOKUP(L153,'Responsáveis'!$A$3:$B$140,2,FALSE),"NE")</f>
        <v>Ana</v>
      </c>
      <c r="T153" s="27"/>
      <c r="U153" s="21" t="s">
        <v>48</v>
      </c>
      <c r="V153" s="31" t="s">
        <v>40</v>
      </c>
      <c r="W153" s="31" t="s">
        <v>41</v>
      </c>
      <c r="X153" s="32"/>
      <c r="Y153" s="12"/>
      <c r="Z153" s="12"/>
      <c r="AA153" s="12"/>
      <c r="AB153" s="12"/>
      <c r="AC153" s="12"/>
    </row>
    <row r="154" ht="18.75" customHeight="1">
      <c r="A154" s="21" t="s">
        <v>195</v>
      </c>
      <c r="B154" s="21" t="s">
        <v>196</v>
      </c>
      <c r="C154" s="21" t="s">
        <v>277</v>
      </c>
      <c r="D154" s="22" t="s">
        <v>558</v>
      </c>
      <c r="E154" s="23" t="s">
        <v>559</v>
      </c>
      <c r="F154" s="21">
        <v>0.0</v>
      </c>
      <c r="G154" s="24">
        <v>46009.0</v>
      </c>
      <c r="H154" s="46" t="s">
        <v>560</v>
      </c>
      <c r="I154" s="21" t="s">
        <v>37</v>
      </c>
      <c r="J154" s="26">
        <v>46055.0</v>
      </c>
      <c r="K154" s="21">
        <v>1.0236635E7</v>
      </c>
      <c r="L154" s="21" t="s">
        <v>372</v>
      </c>
      <c r="M154" s="26">
        <v>46083.0</v>
      </c>
      <c r="N154" s="26">
        <v>46083.0</v>
      </c>
      <c r="O154" s="27"/>
      <c r="P154" s="28">
        <v>0.0</v>
      </c>
      <c r="Q154" s="45">
        <v>67225.6</v>
      </c>
      <c r="R154" s="30">
        <f t="shared" si="1"/>
        <v>753.3968396</v>
      </c>
      <c r="S154" s="21" t="str">
        <f>IFERROR(VLOOKUP(L154,'Responsáveis'!$A$3:$B$140,2,FALSE),"NE")</f>
        <v>Rudnei</v>
      </c>
      <c r="T154" s="27"/>
      <c r="U154" s="21" t="s">
        <v>48</v>
      </c>
      <c r="V154" s="31" t="s">
        <v>40</v>
      </c>
      <c r="W154" s="33"/>
      <c r="X154" s="32"/>
      <c r="Y154" s="12"/>
      <c r="Z154" s="12"/>
      <c r="AA154" s="12"/>
      <c r="AB154" s="12"/>
      <c r="AC154" s="12"/>
    </row>
    <row r="155" ht="18.75" customHeight="1">
      <c r="A155" s="21" t="s">
        <v>187</v>
      </c>
      <c r="B155" s="21" t="s">
        <v>234</v>
      </c>
      <c r="C155" s="21" t="s">
        <v>561</v>
      </c>
      <c r="D155" s="22" t="s">
        <v>562</v>
      </c>
      <c r="E155" s="23" t="s">
        <v>563</v>
      </c>
      <c r="F155" s="21">
        <v>2.0</v>
      </c>
      <c r="G155" s="26">
        <v>45493.0</v>
      </c>
      <c r="H155" s="44"/>
      <c r="I155" s="40" t="s">
        <v>162</v>
      </c>
      <c r="J155" s="27"/>
      <c r="K155" s="27"/>
      <c r="L155" s="27"/>
      <c r="M155" s="27"/>
      <c r="N155" s="26"/>
      <c r="O155" s="27"/>
      <c r="P155" s="27"/>
      <c r="Q155" s="47"/>
      <c r="R155" s="30">
        <f t="shared" si="1"/>
        <v>0</v>
      </c>
      <c r="S155" s="21" t="str">
        <f>IFERROR(VLOOKUP(L155,'Responsáveis'!$A$3:$B$140,2,FALSE),"NE")</f>
        <v>NE</v>
      </c>
      <c r="T155" s="27"/>
      <c r="U155" s="21" t="s">
        <v>4</v>
      </c>
      <c r="V155" s="31" t="s">
        <v>163</v>
      </c>
      <c r="W155" s="31"/>
      <c r="X155" s="32"/>
      <c r="Y155" s="12"/>
      <c r="Z155" s="12"/>
      <c r="AA155" s="12"/>
      <c r="AB155" s="12"/>
      <c r="AC155" s="12"/>
    </row>
    <row r="156" ht="18.75" customHeight="1">
      <c r="A156" s="21" t="s">
        <v>31</v>
      </c>
      <c r="B156" s="21" t="s">
        <v>202</v>
      </c>
      <c r="C156" s="21" t="s">
        <v>564</v>
      </c>
      <c r="D156" s="22" t="s">
        <v>96</v>
      </c>
      <c r="E156" s="23" t="s">
        <v>565</v>
      </c>
      <c r="F156" s="21">
        <v>1.0</v>
      </c>
      <c r="G156" s="26">
        <v>45964.0</v>
      </c>
      <c r="H156" s="46" t="s">
        <v>566</v>
      </c>
      <c r="I156" s="40" t="s">
        <v>52</v>
      </c>
      <c r="J156" s="24">
        <v>45971.0</v>
      </c>
      <c r="K156" s="21" t="s">
        <v>53</v>
      </c>
      <c r="L156" s="21" t="s">
        <v>95</v>
      </c>
      <c r="M156" s="48">
        <v>46041.0</v>
      </c>
      <c r="N156" s="48">
        <v>46063.0</v>
      </c>
      <c r="O156" s="48">
        <v>46066.0</v>
      </c>
      <c r="P156" s="28">
        <v>1.0</v>
      </c>
      <c r="Q156" s="45">
        <v>34830.0</v>
      </c>
      <c r="R156" s="30">
        <f t="shared" si="1"/>
        <v>390.3395719</v>
      </c>
      <c r="S156" s="21" t="str">
        <f>IFERROR(VLOOKUP(L156,'Responsáveis'!$A$3:$B$140,2,FALSE),"NE")</f>
        <v>Ana</v>
      </c>
      <c r="T156" s="27"/>
      <c r="U156" s="21" t="s">
        <v>48</v>
      </c>
      <c r="V156" s="31" t="s">
        <v>40</v>
      </c>
      <c r="W156" s="31" t="s">
        <v>55</v>
      </c>
      <c r="X156" s="53">
        <v>2.0</v>
      </c>
      <c r="Y156" s="12"/>
      <c r="Z156" s="12"/>
      <c r="AA156" s="12"/>
      <c r="AB156" s="12"/>
      <c r="AC156" s="12"/>
    </row>
    <row r="157" ht="18.75" customHeight="1">
      <c r="A157" s="21" t="s">
        <v>195</v>
      </c>
      <c r="B157" s="21" t="s">
        <v>196</v>
      </c>
      <c r="C157" s="21" t="s">
        <v>277</v>
      </c>
      <c r="D157" s="22" t="s">
        <v>567</v>
      </c>
      <c r="E157" s="23" t="s">
        <v>568</v>
      </c>
      <c r="F157" s="21">
        <v>1.0</v>
      </c>
      <c r="G157" s="26">
        <v>45847.0</v>
      </c>
      <c r="H157" s="46" t="s">
        <v>569</v>
      </c>
      <c r="I157" s="40" t="s">
        <v>37</v>
      </c>
      <c r="J157" s="26">
        <v>46058.0</v>
      </c>
      <c r="K157" s="21">
        <v>1.0236943E7</v>
      </c>
      <c r="L157" s="21" t="s">
        <v>570</v>
      </c>
      <c r="M157" s="26">
        <v>46113.0</v>
      </c>
      <c r="N157" s="26">
        <v>46142.0</v>
      </c>
      <c r="O157" s="26"/>
      <c r="P157" s="28">
        <v>0.3</v>
      </c>
      <c r="Q157" s="71">
        <v>1075155.18</v>
      </c>
      <c r="R157" s="30">
        <f t="shared" si="1"/>
        <v>12049.25675</v>
      </c>
      <c r="S157" s="21" t="str">
        <f>IFERROR(VLOOKUP(L157,'Responsáveis'!$A$3:$B$140,2,FALSE),"NE")</f>
        <v>Ana</v>
      </c>
      <c r="T157" s="27"/>
      <c r="U157" s="21" t="s">
        <v>48</v>
      </c>
      <c r="V157" s="31" t="s">
        <v>250</v>
      </c>
      <c r="W157" s="31"/>
      <c r="X157" s="32"/>
      <c r="Y157" s="12"/>
      <c r="Z157" s="12"/>
      <c r="AA157" s="12"/>
      <c r="AB157" s="12"/>
      <c r="AC157" s="12"/>
    </row>
    <row r="158" ht="18.75" customHeight="1">
      <c r="A158" s="21" t="s">
        <v>195</v>
      </c>
      <c r="B158" s="21" t="s">
        <v>196</v>
      </c>
      <c r="C158" s="21" t="s">
        <v>197</v>
      </c>
      <c r="D158" s="22" t="s">
        <v>571</v>
      </c>
      <c r="E158" s="23" t="s">
        <v>572</v>
      </c>
      <c r="F158" s="21">
        <v>0.0</v>
      </c>
      <c r="G158" s="26">
        <v>45930.0</v>
      </c>
      <c r="H158" s="46" t="s">
        <v>573</v>
      </c>
      <c r="I158" s="40" t="s">
        <v>46</v>
      </c>
      <c r="J158" s="24">
        <v>45950.0</v>
      </c>
      <c r="K158" s="21">
        <v>1.0231237E7</v>
      </c>
      <c r="L158" s="21" t="s">
        <v>90</v>
      </c>
      <c r="M158" s="24">
        <v>46006.0</v>
      </c>
      <c r="N158" s="48">
        <v>46038.0</v>
      </c>
      <c r="O158" s="48">
        <v>46044.0</v>
      </c>
      <c r="P158" s="28">
        <v>1.0</v>
      </c>
      <c r="Q158" s="47">
        <v>14066.25</v>
      </c>
      <c r="R158" s="30">
        <f t="shared" si="1"/>
        <v>157.6403676</v>
      </c>
      <c r="S158" s="21" t="str">
        <f>IFERROR(VLOOKUP(L158,'Responsáveis'!$A$3:$B$140,2,FALSE),"NE")</f>
        <v>Ana</v>
      </c>
      <c r="T158" s="21">
        <v>13377.0</v>
      </c>
      <c r="U158" s="21" t="s">
        <v>48</v>
      </c>
      <c r="V158" s="31" t="s">
        <v>40</v>
      </c>
      <c r="W158" s="31"/>
      <c r="X158" s="32"/>
      <c r="Y158" s="12"/>
      <c r="Z158" s="12"/>
      <c r="AA158" s="12"/>
      <c r="AB158" s="12"/>
      <c r="AC158" s="12"/>
    </row>
    <row r="159" ht="18.75" customHeight="1">
      <c r="A159" s="21" t="s">
        <v>195</v>
      </c>
      <c r="B159" s="21" t="s">
        <v>196</v>
      </c>
      <c r="C159" s="21" t="s">
        <v>197</v>
      </c>
      <c r="D159" s="22" t="s">
        <v>574</v>
      </c>
      <c r="E159" s="23" t="s">
        <v>575</v>
      </c>
      <c r="F159" s="21">
        <v>0.0</v>
      </c>
      <c r="G159" s="26">
        <v>45925.0</v>
      </c>
      <c r="H159" s="44"/>
      <c r="I159" s="40" t="s">
        <v>37</v>
      </c>
      <c r="J159" s="24">
        <v>45973.0</v>
      </c>
      <c r="K159" s="21">
        <v>1.023259E7</v>
      </c>
      <c r="L159" s="21" t="s">
        <v>90</v>
      </c>
      <c r="M159" s="24">
        <v>46006.0</v>
      </c>
      <c r="N159" s="48">
        <v>46038.0</v>
      </c>
      <c r="O159" s="24"/>
      <c r="P159" s="28">
        <v>1.0</v>
      </c>
      <c r="Q159" s="45">
        <v>16335.0</v>
      </c>
      <c r="R159" s="30">
        <f t="shared" si="1"/>
        <v>183.0662333</v>
      </c>
      <c r="S159" s="21" t="str">
        <f>IFERROR(VLOOKUP(L159,'Responsáveis'!$A$3:$B$140,2,FALSE),"NE")</f>
        <v>Ana</v>
      </c>
      <c r="T159" s="21">
        <v>13378.0</v>
      </c>
      <c r="U159" s="21" t="s">
        <v>48</v>
      </c>
      <c r="V159" s="31" t="s">
        <v>40</v>
      </c>
      <c r="W159" s="31"/>
      <c r="X159" s="32"/>
      <c r="Y159" s="12"/>
      <c r="Z159" s="12"/>
      <c r="AA159" s="12"/>
      <c r="AB159" s="12"/>
      <c r="AC159" s="12"/>
    </row>
    <row r="160" ht="18.75" customHeight="1">
      <c r="A160" s="21" t="s">
        <v>219</v>
      </c>
      <c r="B160" s="21" t="s">
        <v>220</v>
      </c>
      <c r="C160" s="21" t="s">
        <v>197</v>
      </c>
      <c r="D160" s="22" t="s">
        <v>576</v>
      </c>
      <c r="E160" s="23" t="s">
        <v>577</v>
      </c>
      <c r="F160" s="21">
        <v>0.0</v>
      </c>
      <c r="G160" s="26">
        <v>45428.0</v>
      </c>
      <c r="H160" s="44"/>
      <c r="I160" s="40" t="s">
        <v>162</v>
      </c>
      <c r="J160" s="27"/>
      <c r="K160" s="27"/>
      <c r="L160" s="27"/>
      <c r="M160" s="27"/>
      <c r="N160" s="27"/>
      <c r="O160" s="27"/>
      <c r="P160" s="27"/>
      <c r="Q160" s="47"/>
      <c r="R160" s="30">
        <f t="shared" si="1"/>
        <v>0</v>
      </c>
      <c r="S160" s="21" t="str">
        <f>IFERROR(VLOOKUP(L160,'Responsáveis'!$A$3:$B$140,2,FALSE),"NE")</f>
        <v>NE</v>
      </c>
      <c r="T160" s="27"/>
      <c r="U160" s="21" t="s">
        <v>4</v>
      </c>
      <c r="V160" s="31" t="s">
        <v>163</v>
      </c>
      <c r="W160" s="31"/>
      <c r="X160" s="32"/>
      <c r="Y160" s="12"/>
      <c r="Z160" s="12"/>
      <c r="AA160" s="12"/>
      <c r="AB160" s="12"/>
      <c r="AC160" s="12"/>
    </row>
    <row r="161" ht="18.75" customHeight="1">
      <c r="A161" s="21" t="s">
        <v>219</v>
      </c>
      <c r="B161" s="21" t="s">
        <v>220</v>
      </c>
      <c r="C161" s="21" t="s">
        <v>197</v>
      </c>
      <c r="D161" s="22" t="s">
        <v>578</v>
      </c>
      <c r="E161" s="23" t="s">
        <v>579</v>
      </c>
      <c r="F161" s="21">
        <v>0.0</v>
      </c>
      <c r="G161" s="26">
        <v>45889.0</v>
      </c>
      <c r="H161" s="46" t="s">
        <v>580</v>
      </c>
      <c r="I161" s="40" t="s">
        <v>37</v>
      </c>
      <c r="J161" s="26">
        <v>45897.0</v>
      </c>
      <c r="K161" s="21">
        <v>1.0228951E7</v>
      </c>
      <c r="L161" s="21" t="s">
        <v>581</v>
      </c>
      <c r="M161" s="26">
        <v>46082.0</v>
      </c>
      <c r="N161" s="72"/>
      <c r="O161" s="27"/>
      <c r="P161" s="28">
        <v>1.0</v>
      </c>
      <c r="Q161" s="47">
        <v>14712.14</v>
      </c>
      <c r="R161" s="30">
        <f t="shared" si="1"/>
        <v>164.8788524</v>
      </c>
      <c r="S161" s="21" t="str">
        <f>IFERROR(VLOOKUP(L161,'Responsáveis'!$A$3:$B$140,2,FALSE),"NE")</f>
        <v>NA</v>
      </c>
      <c r="T161" s="27"/>
      <c r="U161" s="21" t="s">
        <v>39</v>
      </c>
      <c r="V161" s="31" t="s">
        <v>40</v>
      </c>
      <c r="W161" s="31"/>
      <c r="X161" s="32"/>
      <c r="Y161" s="12"/>
      <c r="Z161" s="12"/>
      <c r="AA161" s="12"/>
      <c r="AB161" s="12"/>
      <c r="AC161" s="12"/>
    </row>
    <row r="162" ht="18.75" customHeight="1">
      <c r="A162" s="21" t="s">
        <v>219</v>
      </c>
      <c r="B162" s="21" t="s">
        <v>220</v>
      </c>
      <c r="C162" s="21" t="s">
        <v>582</v>
      </c>
      <c r="D162" s="22" t="s">
        <v>583</v>
      </c>
      <c r="E162" s="23" t="s">
        <v>584</v>
      </c>
      <c r="F162" s="21">
        <v>0.0</v>
      </c>
      <c r="G162" s="26">
        <v>45929.0</v>
      </c>
      <c r="H162" s="46" t="s">
        <v>585</v>
      </c>
      <c r="I162" s="40" t="s">
        <v>37</v>
      </c>
      <c r="J162" s="24">
        <v>45979.0</v>
      </c>
      <c r="K162" s="21">
        <v>1.0232984E7</v>
      </c>
      <c r="L162" s="21" t="s">
        <v>581</v>
      </c>
      <c r="M162" s="24">
        <v>46082.0</v>
      </c>
      <c r="N162" s="24"/>
      <c r="O162" s="24"/>
      <c r="P162" s="28">
        <v>1.0</v>
      </c>
      <c r="Q162" s="45">
        <v>24370.54</v>
      </c>
      <c r="R162" s="30">
        <f t="shared" si="1"/>
        <v>273.1204752</v>
      </c>
      <c r="S162" s="21" t="str">
        <f>IFERROR(VLOOKUP(L162,'Responsáveis'!$A$3:$B$140,2,FALSE),"NE")</f>
        <v>NA</v>
      </c>
      <c r="T162" s="27"/>
      <c r="U162" s="21" t="s">
        <v>48</v>
      </c>
      <c r="V162" s="31" t="s">
        <v>40</v>
      </c>
      <c r="W162" s="31"/>
      <c r="X162" s="32"/>
      <c r="Y162" s="12"/>
      <c r="Z162" s="12"/>
      <c r="AA162" s="12"/>
      <c r="AB162" s="12"/>
      <c r="AC162" s="12"/>
    </row>
    <row r="163" ht="18.75" customHeight="1">
      <c r="A163" s="21" t="s">
        <v>219</v>
      </c>
      <c r="B163" s="21" t="s">
        <v>220</v>
      </c>
      <c r="C163" s="21" t="s">
        <v>197</v>
      </c>
      <c r="D163" s="22" t="s">
        <v>586</v>
      </c>
      <c r="E163" s="23" t="s">
        <v>587</v>
      </c>
      <c r="F163" s="21">
        <v>0.0</v>
      </c>
      <c r="G163" s="26">
        <v>45428.0</v>
      </c>
      <c r="H163" s="44"/>
      <c r="I163" s="40" t="s">
        <v>162</v>
      </c>
      <c r="J163" s="27"/>
      <c r="K163" s="27"/>
      <c r="L163" s="27"/>
      <c r="M163" s="27"/>
      <c r="N163" s="27"/>
      <c r="O163" s="27"/>
      <c r="P163" s="27"/>
      <c r="Q163" s="47"/>
      <c r="R163" s="30">
        <f t="shared" si="1"/>
        <v>0</v>
      </c>
      <c r="S163" s="21" t="str">
        <f>IFERROR(VLOOKUP(L163,'Responsáveis'!$A$3:$B$140,2,FALSE),"NE")</f>
        <v>NE</v>
      </c>
      <c r="T163" s="27"/>
      <c r="U163" s="21" t="s">
        <v>4</v>
      </c>
      <c r="V163" s="31" t="s">
        <v>163</v>
      </c>
      <c r="W163" s="31"/>
      <c r="X163" s="32"/>
      <c r="Y163" s="12"/>
      <c r="Z163" s="12"/>
      <c r="AA163" s="12"/>
      <c r="AB163" s="12"/>
      <c r="AC163" s="12"/>
    </row>
    <row r="164" ht="18.75" customHeight="1">
      <c r="A164" s="21" t="s">
        <v>219</v>
      </c>
      <c r="B164" s="21" t="s">
        <v>220</v>
      </c>
      <c r="C164" s="21" t="s">
        <v>588</v>
      </c>
      <c r="D164" s="22" t="s">
        <v>589</v>
      </c>
      <c r="E164" s="23" t="s">
        <v>590</v>
      </c>
      <c r="F164" s="21">
        <v>0.0</v>
      </c>
      <c r="G164" s="26">
        <v>45541.0</v>
      </c>
      <c r="H164" s="44"/>
      <c r="I164" s="40" t="s">
        <v>162</v>
      </c>
      <c r="J164" s="27"/>
      <c r="K164" s="27"/>
      <c r="L164" s="27"/>
      <c r="M164" s="27"/>
      <c r="N164" s="27"/>
      <c r="O164" s="27"/>
      <c r="P164" s="27"/>
      <c r="Q164" s="47"/>
      <c r="R164" s="30">
        <f t="shared" si="1"/>
        <v>0</v>
      </c>
      <c r="S164" s="21" t="str">
        <f>IFERROR(VLOOKUP(L164,'Responsáveis'!$A$3:$B$140,2,FALSE),"NE")</f>
        <v>NE</v>
      </c>
      <c r="T164" s="27"/>
      <c r="U164" s="21" t="s">
        <v>4</v>
      </c>
      <c r="V164" s="31" t="s">
        <v>163</v>
      </c>
      <c r="W164" s="31"/>
      <c r="X164" s="32"/>
      <c r="Y164" s="12"/>
      <c r="Z164" s="12"/>
      <c r="AA164" s="12"/>
      <c r="AB164" s="12"/>
      <c r="AC164" s="12"/>
    </row>
    <row r="165" ht="18.75" customHeight="1">
      <c r="A165" s="21" t="s">
        <v>219</v>
      </c>
      <c r="B165" s="21" t="s">
        <v>220</v>
      </c>
      <c r="C165" s="21" t="s">
        <v>591</v>
      </c>
      <c r="D165" s="22" t="s">
        <v>256</v>
      </c>
      <c r="E165" s="23" t="s">
        <v>592</v>
      </c>
      <c r="F165" s="21">
        <v>0.0</v>
      </c>
      <c r="G165" s="26">
        <v>45884.0</v>
      </c>
      <c r="H165" s="44"/>
      <c r="I165" s="40" t="s">
        <v>162</v>
      </c>
      <c r="J165" s="27"/>
      <c r="K165" s="27"/>
      <c r="L165" s="27"/>
      <c r="M165" s="27"/>
      <c r="N165" s="27"/>
      <c r="O165" s="27"/>
      <c r="P165" s="27"/>
      <c r="Q165" s="47"/>
      <c r="R165" s="30">
        <f t="shared" si="1"/>
        <v>0</v>
      </c>
      <c r="S165" s="21" t="str">
        <f>IFERROR(VLOOKUP(L165,'Responsáveis'!$A$3:$B$140,2,FALSE),"NE")</f>
        <v>NE</v>
      </c>
      <c r="T165" s="27"/>
      <c r="U165" s="21" t="s">
        <v>4</v>
      </c>
      <c r="V165" s="31" t="s">
        <v>163</v>
      </c>
      <c r="W165" s="31"/>
      <c r="X165" s="32"/>
      <c r="Y165" s="12"/>
      <c r="Z165" s="12"/>
      <c r="AA165" s="12"/>
      <c r="AB165" s="12"/>
      <c r="AC165" s="12"/>
    </row>
    <row r="166" ht="18.75" customHeight="1">
      <c r="A166" s="21" t="s">
        <v>195</v>
      </c>
      <c r="B166" s="21" t="s">
        <v>196</v>
      </c>
      <c r="C166" s="21" t="s">
        <v>277</v>
      </c>
      <c r="D166" s="22" t="s">
        <v>578</v>
      </c>
      <c r="E166" s="23" t="s">
        <v>593</v>
      </c>
      <c r="F166" s="21">
        <v>0.0</v>
      </c>
      <c r="G166" s="26">
        <v>45848.0</v>
      </c>
      <c r="H166" s="51" t="s">
        <v>594</v>
      </c>
      <c r="I166" s="40" t="s">
        <v>46</v>
      </c>
      <c r="J166" s="26">
        <v>45937.0</v>
      </c>
      <c r="K166" s="21">
        <v>1.023202E7</v>
      </c>
      <c r="L166" s="21" t="s">
        <v>281</v>
      </c>
      <c r="M166" s="26">
        <v>46007.0</v>
      </c>
      <c r="N166" s="26">
        <v>46059.0</v>
      </c>
      <c r="O166" s="26">
        <v>46069.0</v>
      </c>
      <c r="P166" s="28">
        <v>1.0</v>
      </c>
      <c r="Q166" s="47">
        <v>1160465.65</v>
      </c>
      <c r="R166" s="30">
        <f t="shared" si="1"/>
        <v>13005.33061</v>
      </c>
      <c r="S166" s="21" t="str">
        <f>IFERROR(VLOOKUP(L166,'Responsáveis'!$A$3:$B$140,2,FALSE),"NE")</f>
        <v>Ana</v>
      </c>
      <c r="T166" s="27"/>
      <c r="U166" s="21" t="s">
        <v>48</v>
      </c>
      <c r="V166" s="31" t="s">
        <v>40</v>
      </c>
      <c r="W166" s="31" t="s">
        <v>41</v>
      </c>
      <c r="X166" s="32"/>
      <c r="Y166" s="12"/>
      <c r="Z166" s="12"/>
      <c r="AA166" s="12"/>
      <c r="AB166" s="12"/>
      <c r="AC166" s="12"/>
    </row>
    <row r="167" ht="18.75" customHeight="1">
      <c r="A167" s="58" t="s">
        <v>219</v>
      </c>
      <c r="B167" s="58" t="s">
        <v>220</v>
      </c>
      <c r="C167" s="58" t="s">
        <v>197</v>
      </c>
      <c r="D167" s="22" t="s">
        <v>595</v>
      </c>
      <c r="E167" s="23" t="s">
        <v>596</v>
      </c>
      <c r="F167" s="21">
        <v>0.0</v>
      </c>
      <c r="G167" s="26">
        <v>45428.0</v>
      </c>
      <c r="H167" s="44"/>
      <c r="I167" s="40" t="s">
        <v>162</v>
      </c>
      <c r="J167" s="27"/>
      <c r="K167" s="27"/>
      <c r="L167" s="27"/>
      <c r="M167" s="27"/>
      <c r="N167" s="27"/>
      <c r="O167" s="27"/>
      <c r="P167" s="27"/>
      <c r="Q167" s="47"/>
      <c r="R167" s="30">
        <f t="shared" si="1"/>
        <v>0</v>
      </c>
      <c r="S167" s="21" t="str">
        <f>IFERROR(VLOOKUP(L167,'Responsáveis'!$A$3:$B$140,2,FALSE),"NE")</f>
        <v>NE</v>
      </c>
      <c r="T167" s="27"/>
      <c r="U167" s="21" t="s">
        <v>4</v>
      </c>
      <c r="V167" s="31" t="s">
        <v>163</v>
      </c>
      <c r="W167" s="31"/>
      <c r="X167" s="32"/>
      <c r="Y167" s="12"/>
      <c r="Z167" s="12"/>
      <c r="AA167" s="12"/>
      <c r="AB167" s="12"/>
      <c r="AC167" s="12"/>
    </row>
    <row r="168" ht="18.75" customHeight="1">
      <c r="A168" s="58" t="s">
        <v>219</v>
      </c>
      <c r="B168" s="58" t="s">
        <v>220</v>
      </c>
      <c r="C168" s="21" t="s">
        <v>197</v>
      </c>
      <c r="D168" s="22" t="s">
        <v>586</v>
      </c>
      <c r="E168" s="23" t="s">
        <v>597</v>
      </c>
      <c r="F168" s="21">
        <v>0.0</v>
      </c>
      <c r="G168" s="26">
        <v>45427.0</v>
      </c>
      <c r="H168" s="44" t="s">
        <v>598</v>
      </c>
      <c r="I168" s="40" t="s">
        <v>37</v>
      </c>
      <c r="J168" s="24">
        <v>45580.0</v>
      </c>
      <c r="K168" s="21">
        <v>1.02158E7</v>
      </c>
      <c r="L168" s="21" t="s">
        <v>581</v>
      </c>
      <c r="M168" s="27"/>
      <c r="N168" s="27"/>
      <c r="O168" s="27"/>
      <c r="P168" s="28">
        <v>1.0</v>
      </c>
      <c r="Q168" s="47">
        <v>17078.96</v>
      </c>
      <c r="R168" s="30">
        <f t="shared" si="1"/>
        <v>191.403788</v>
      </c>
      <c r="S168" s="21" t="str">
        <f>IFERROR(VLOOKUP(L168,'Responsáveis'!$A$3:$B$140,2,FALSE),"NE")</f>
        <v>NA</v>
      </c>
      <c r="T168" s="27"/>
      <c r="U168" s="21" t="s">
        <v>39</v>
      </c>
      <c r="V168" s="31" t="s">
        <v>208</v>
      </c>
      <c r="W168" s="31"/>
      <c r="X168" s="32"/>
      <c r="Y168" s="12"/>
      <c r="Z168" s="12"/>
      <c r="AA168" s="12"/>
      <c r="AB168" s="12"/>
      <c r="AC168" s="12"/>
    </row>
    <row r="169" ht="18.75" customHeight="1">
      <c r="A169" s="21" t="s">
        <v>219</v>
      </c>
      <c r="B169" s="58" t="s">
        <v>220</v>
      </c>
      <c r="C169" s="21" t="s">
        <v>197</v>
      </c>
      <c r="D169" s="22" t="s">
        <v>578</v>
      </c>
      <c r="E169" s="23" t="s">
        <v>599</v>
      </c>
      <c r="F169" s="21">
        <v>0.0</v>
      </c>
      <c r="G169" s="26">
        <v>45432.0</v>
      </c>
      <c r="H169" s="44" t="s">
        <v>598</v>
      </c>
      <c r="I169" s="40" t="s">
        <v>37</v>
      </c>
      <c r="J169" s="24">
        <v>45580.0</v>
      </c>
      <c r="K169" s="21">
        <v>1.02158E7</v>
      </c>
      <c r="L169" s="21" t="s">
        <v>581</v>
      </c>
      <c r="M169" s="27"/>
      <c r="N169" s="27"/>
      <c r="O169" s="27"/>
      <c r="P169" s="28">
        <v>1.0</v>
      </c>
      <c r="Q169" s="47">
        <v>65179.62</v>
      </c>
      <c r="R169" s="30">
        <f t="shared" si="1"/>
        <v>730.4675558</v>
      </c>
      <c r="S169" s="21" t="str">
        <f>IFERROR(VLOOKUP(L169,'Responsáveis'!$A$3:$B$140,2,FALSE),"NE")</f>
        <v>NA</v>
      </c>
      <c r="T169" s="27"/>
      <c r="U169" s="21" t="s">
        <v>39</v>
      </c>
      <c r="V169" s="31" t="s">
        <v>208</v>
      </c>
      <c r="W169" s="31"/>
      <c r="X169" s="32"/>
      <c r="Y169" s="12"/>
      <c r="Z169" s="12"/>
      <c r="AA169" s="12"/>
      <c r="AB169" s="12"/>
      <c r="AC169" s="12"/>
    </row>
    <row r="170" ht="18.75" customHeight="1">
      <c r="A170" s="21" t="s">
        <v>219</v>
      </c>
      <c r="B170" s="21" t="s">
        <v>220</v>
      </c>
      <c r="C170" s="21" t="s">
        <v>197</v>
      </c>
      <c r="D170" s="22" t="s">
        <v>578</v>
      </c>
      <c r="E170" s="23" t="s">
        <v>600</v>
      </c>
      <c r="F170" s="21">
        <v>0.0</v>
      </c>
      <c r="G170" s="26">
        <v>45432.0</v>
      </c>
      <c r="H170" s="44" t="s">
        <v>598</v>
      </c>
      <c r="I170" s="40" t="s">
        <v>37</v>
      </c>
      <c r="J170" s="26">
        <v>45775.0</v>
      </c>
      <c r="K170" s="21">
        <v>1.0224323E7</v>
      </c>
      <c r="L170" s="21" t="s">
        <v>581</v>
      </c>
      <c r="M170" s="27"/>
      <c r="N170" s="27"/>
      <c r="O170" s="27"/>
      <c r="P170" s="28">
        <v>1.0</v>
      </c>
      <c r="Q170" s="47">
        <v>6464.12</v>
      </c>
      <c r="R170" s="30">
        <f t="shared" si="1"/>
        <v>72.44334865</v>
      </c>
      <c r="S170" s="21" t="str">
        <f>IFERROR(VLOOKUP(L170,'Responsáveis'!$A$3:$B$140,2,FALSE),"NE")</f>
        <v>NA</v>
      </c>
      <c r="T170" s="27"/>
      <c r="U170" s="21" t="s">
        <v>48</v>
      </c>
      <c r="V170" s="31" t="s">
        <v>208</v>
      </c>
      <c r="W170" s="31"/>
      <c r="X170" s="32"/>
      <c r="Y170" s="12"/>
      <c r="Z170" s="12"/>
      <c r="AA170" s="12"/>
      <c r="AB170" s="12"/>
      <c r="AC170" s="12"/>
    </row>
    <row r="171" ht="18.75" customHeight="1">
      <c r="A171" s="21" t="s">
        <v>219</v>
      </c>
      <c r="B171" s="21" t="s">
        <v>220</v>
      </c>
      <c r="C171" s="21" t="s">
        <v>601</v>
      </c>
      <c r="D171" s="22" t="s">
        <v>602</v>
      </c>
      <c r="E171" s="23" t="s">
        <v>603</v>
      </c>
      <c r="F171" s="21">
        <v>0.0</v>
      </c>
      <c r="G171" s="26">
        <v>45539.0</v>
      </c>
      <c r="H171" s="44"/>
      <c r="I171" s="40" t="s">
        <v>37</v>
      </c>
      <c r="J171" s="26">
        <v>45835.0</v>
      </c>
      <c r="K171" s="21">
        <v>1.0226559E7</v>
      </c>
      <c r="L171" s="21" t="s">
        <v>581</v>
      </c>
      <c r="M171" s="26">
        <v>45833.0</v>
      </c>
      <c r="N171" s="26"/>
      <c r="O171" s="26"/>
      <c r="P171" s="28">
        <v>1.0</v>
      </c>
      <c r="Q171" s="45">
        <v>1593.21</v>
      </c>
      <c r="R171" s="30">
        <f t="shared" si="1"/>
        <v>17.85509358</v>
      </c>
      <c r="S171" s="21" t="str">
        <f>IFERROR(VLOOKUP(L171,'Responsáveis'!$A$3:$B$140,2,FALSE),"NE")</f>
        <v>NA</v>
      </c>
      <c r="T171" s="27"/>
      <c r="U171" s="21" t="s">
        <v>4</v>
      </c>
      <c r="V171" s="31" t="s">
        <v>208</v>
      </c>
      <c r="W171" s="31"/>
      <c r="X171" s="32"/>
      <c r="Y171" s="12"/>
      <c r="Z171" s="12"/>
      <c r="AA171" s="12"/>
      <c r="AB171" s="12"/>
      <c r="AC171" s="12"/>
    </row>
    <row r="172" ht="18.75" customHeight="1">
      <c r="A172" s="21" t="s">
        <v>219</v>
      </c>
      <c r="B172" s="21" t="s">
        <v>220</v>
      </c>
      <c r="C172" s="21" t="s">
        <v>197</v>
      </c>
      <c r="D172" s="22" t="s">
        <v>604</v>
      </c>
      <c r="E172" s="23" t="s">
        <v>605</v>
      </c>
      <c r="F172" s="21">
        <v>1.0</v>
      </c>
      <c r="G172" s="26">
        <v>45821.0</v>
      </c>
      <c r="H172" s="44" t="s">
        <v>606</v>
      </c>
      <c r="I172" s="40" t="s">
        <v>37</v>
      </c>
      <c r="J172" s="26">
        <v>46003.0</v>
      </c>
      <c r="K172" s="21">
        <v>1.0234075E7</v>
      </c>
      <c r="L172" s="21" t="s">
        <v>581</v>
      </c>
      <c r="M172" s="24">
        <v>46022.0</v>
      </c>
      <c r="N172" s="24"/>
      <c r="O172" s="27"/>
      <c r="P172" s="28">
        <v>1.0</v>
      </c>
      <c r="Q172" s="45">
        <v>70000.0</v>
      </c>
      <c r="R172" s="30">
        <f t="shared" si="1"/>
        <v>784.4895215</v>
      </c>
      <c r="S172" s="21" t="str">
        <f>IFERROR(VLOOKUP(L172,'Responsáveis'!$A$3:$B$140,2,FALSE),"NE")</f>
        <v>NA</v>
      </c>
      <c r="T172" s="27"/>
      <c r="U172" s="21" t="s">
        <v>48</v>
      </c>
      <c r="V172" s="31" t="s">
        <v>208</v>
      </c>
      <c r="W172" s="31"/>
      <c r="X172" s="32"/>
      <c r="Y172" s="12"/>
      <c r="Z172" s="12"/>
      <c r="AA172" s="12"/>
      <c r="AB172" s="12"/>
      <c r="AC172" s="12"/>
    </row>
    <row r="173" ht="18.75" customHeight="1">
      <c r="A173" s="21" t="s">
        <v>219</v>
      </c>
      <c r="B173" s="21" t="s">
        <v>220</v>
      </c>
      <c r="C173" s="21" t="s">
        <v>607</v>
      </c>
      <c r="D173" s="22" t="s">
        <v>608</v>
      </c>
      <c r="E173" s="23" t="s">
        <v>609</v>
      </c>
      <c r="F173" s="21">
        <v>2.0</v>
      </c>
      <c r="G173" s="26">
        <v>45840.0</v>
      </c>
      <c r="H173" s="44" t="s">
        <v>610</v>
      </c>
      <c r="I173" s="40" t="s">
        <v>52</v>
      </c>
      <c r="J173" s="26">
        <v>45912.0</v>
      </c>
      <c r="K173" s="21" t="s">
        <v>53</v>
      </c>
      <c r="L173" s="21" t="s">
        <v>95</v>
      </c>
      <c r="M173" s="24">
        <v>45940.0</v>
      </c>
      <c r="N173" s="24">
        <v>45975.0</v>
      </c>
      <c r="O173" s="24">
        <v>46008.0</v>
      </c>
      <c r="P173" s="28">
        <v>1.0</v>
      </c>
      <c r="Q173" s="47">
        <f>96763+85083-97854+97836</f>
        <v>181828</v>
      </c>
      <c r="R173" s="30">
        <f t="shared" si="1"/>
        <v>2037.745153</v>
      </c>
      <c r="S173" s="21" t="str">
        <f>IFERROR(VLOOKUP(L173,'Responsáveis'!$A$3:$B$140,2,FALSE),"NE")</f>
        <v>Ana</v>
      </c>
      <c r="T173" s="27"/>
      <c r="U173" s="21" t="s">
        <v>39</v>
      </c>
      <c r="V173" s="31" t="s">
        <v>40</v>
      </c>
      <c r="W173" s="31" t="s">
        <v>41</v>
      </c>
      <c r="X173" s="32"/>
      <c r="Y173" s="12"/>
      <c r="Z173" s="12"/>
      <c r="AA173" s="12"/>
      <c r="AB173" s="12"/>
      <c r="AC173" s="12"/>
    </row>
    <row r="174" ht="18.75" customHeight="1">
      <c r="A174" s="21" t="s">
        <v>219</v>
      </c>
      <c r="B174" s="21" t="s">
        <v>225</v>
      </c>
      <c r="C174" s="21" t="s">
        <v>197</v>
      </c>
      <c r="D174" s="22" t="s">
        <v>578</v>
      </c>
      <c r="E174" s="23" t="s">
        <v>611</v>
      </c>
      <c r="F174" s="21">
        <v>0.0</v>
      </c>
      <c r="G174" s="26">
        <v>45869.0</v>
      </c>
      <c r="H174" s="44"/>
      <c r="I174" s="40" t="s">
        <v>162</v>
      </c>
      <c r="J174" s="27"/>
      <c r="K174" s="27"/>
      <c r="L174" s="27"/>
      <c r="M174" s="27"/>
      <c r="N174" s="27"/>
      <c r="O174" s="27"/>
      <c r="P174" s="27"/>
      <c r="Q174" s="47"/>
      <c r="R174" s="30">
        <f t="shared" si="1"/>
        <v>0</v>
      </c>
      <c r="S174" s="21" t="str">
        <f>IFERROR(VLOOKUP(L174,'Responsáveis'!$A$3:$B$140,2,FALSE),"NE")</f>
        <v>NE</v>
      </c>
      <c r="T174" s="27"/>
      <c r="U174" s="21" t="s">
        <v>39</v>
      </c>
      <c r="V174" s="31" t="s">
        <v>163</v>
      </c>
      <c r="W174" s="31"/>
      <c r="X174" s="32"/>
      <c r="Y174" s="12"/>
      <c r="Z174" s="12"/>
      <c r="AA174" s="12"/>
      <c r="AB174" s="12"/>
      <c r="AC174" s="12"/>
    </row>
    <row r="175" ht="18.75" customHeight="1">
      <c r="A175" s="21" t="s">
        <v>219</v>
      </c>
      <c r="B175" s="21" t="s">
        <v>220</v>
      </c>
      <c r="C175" s="21" t="s">
        <v>197</v>
      </c>
      <c r="D175" s="22" t="s">
        <v>612</v>
      </c>
      <c r="E175" s="23" t="s">
        <v>613</v>
      </c>
      <c r="F175" s="21">
        <v>0.0</v>
      </c>
      <c r="G175" s="26">
        <v>45877.0</v>
      </c>
      <c r="H175" s="44"/>
      <c r="I175" s="40" t="s">
        <v>162</v>
      </c>
      <c r="J175" s="27"/>
      <c r="K175" s="27"/>
      <c r="L175" s="27"/>
      <c r="M175" s="27"/>
      <c r="N175" s="27"/>
      <c r="O175" s="27"/>
      <c r="P175" s="27"/>
      <c r="Q175" s="47"/>
      <c r="R175" s="30">
        <f t="shared" si="1"/>
        <v>0</v>
      </c>
      <c r="S175" s="21" t="str">
        <f>IFERROR(VLOOKUP(L175,'Responsáveis'!$A$3:$B$140,2,FALSE),"NE")</f>
        <v>NE</v>
      </c>
      <c r="T175" s="27"/>
      <c r="U175" s="21" t="s">
        <v>39</v>
      </c>
      <c r="V175" s="31" t="s">
        <v>163</v>
      </c>
      <c r="W175" s="31"/>
      <c r="X175" s="32"/>
      <c r="Y175" s="12"/>
      <c r="Z175" s="12"/>
      <c r="AA175" s="12"/>
      <c r="AB175" s="12"/>
      <c r="AC175" s="12"/>
    </row>
    <row r="176" ht="18.75" customHeight="1">
      <c r="A176" s="58" t="s">
        <v>219</v>
      </c>
      <c r="B176" s="58" t="s">
        <v>220</v>
      </c>
      <c r="C176" s="21" t="s">
        <v>197</v>
      </c>
      <c r="D176" s="22" t="s">
        <v>578</v>
      </c>
      <c r="E176" s="23" t="s">
        <v>614</v>
      </c>
      <c r="F176" s="21">
        <v>0.0</v>
      </c>
      <c r="G176" s="26">
        <v>45889.0</v>
      </c>
      <c r="H176" s="46" t="s">
        <v>615</v>
      </c>
      <c r="I176" s="40" t="s">
        <v>37</v>
      </c>
      <c r="J176" s="26">
        <v>45965.0</v>
      </c>
      <c r="K176" s="21">
        <v>1.0231967E7</v>
      </c>
      <c r="L176" s="21" t="s">
        <v>581</v>
      </c>
      <c r="M176" s="24">
        <v>46022.0</v>
      </c>
      <c r="N176" s="24"/>
      <c r="O176" s="24"/>
      <c r="P176" s="28">
        <v>1.0</v>
      </c>
      <c r="Q176" s="47">
        <v>2864.21</v>
      </c>
      <c r="R176" s="30">
        <f t="shared" si="1"/>
        <v>32.09918189</v>
      </c>
      <c r="S176" s="21" t="str">
        <f>IFERROR(VLOOKUP(L176,'Responsáveis'!$A$3:$B$140,2,FALSE),"NE")</f>
        <v>NA</v>
      </c>
      <c r="T176" s="27"/>
      <c r="U176" s="21" t="s">
        <v>48</v>
      </c>
      <c r="V176" s="31" t="s">
        <v>208</v>
      </c>
      <c r="W176" s="31"/>
      <c r="X176" s="32"/>
      <c r="Y176" s="12"/>
      <c r="Z176" s="12"/>
      <c r="AA176" s="12"/>
      <c r="AB176" s="12"/>
      <c r="AC176" s="12"/>
    </row>
    <row r="177" ht="18.75" customHeight="1">
      <c r="A177" s="21" t="s">
        <v>219</v>
      </c>
      <c r="B177" s="58" t="s">
        <v>220</v>
      </c>
      <c r="C177" s="50" t="s">
        <v>616</v>
      </c>
      <c r="D177" s="51" t="s">
        <v>617</v>
      </c>
      <c r="E177" s="23" t="s">
        <v>618</v>
      </c>
      <c r="F177" s="21">
        <v>1.0</v>
      </c>
      <c r="G177" s="26">
        <v>45932.0</v>
      </c>
      <c r="H177" s="46" t="s">
        <v>619</v>
      </c>
      <c r="I177" s="40" t="s">
        <v>162</v>
      </c>
      <c r="J177" s="27"/>
      <c r="K177" s="27"/>
      <c r="L177" s="27"/>
      <c r="M177" s="27"/>
      <c r="N177" s="27"/>
      <c r="O177" s="27"/>
      <c r="P177" s="27"/>
      <c r="Q177" s="47"/>
      <c r="R177" s="30">
        <f t="shared" si="1"/>
        <v>0</v>
      </c>
      <c r="S177" s="21" t="str">
        <f>IFERROR(VLOOKUP(L177,'Responsáveis'!$A$3:$B$140,2,FALSE),"NE")</f>
        <v>NE</v>
      </c>
      <c r="T177" s="27"/>
      <c r="U177" s="21" t="s">
        <v>39</v>
      </c>
      <c r="V177" s="31" t="s">
        <v>163</v>
      </c>
      <c r="W177" s="31"/>
      <c r="X177" s="32"/>
      <c r="Y177" s="12"/>
      <c r="Z177" s="12"/>
      <c r="AA177" s="12"/>
      <c r="AB177" s="12"/>
      <c r="AC177" s="12"/>
    </row>
    <row r="178" ht="18.75" customHeight="1">
      <c r="A178" s="21" t="s">
        <v>219</v>
      </c>
      <c r="B178" s="58" t="s">
        <v>220</v>
      </c>
      <c r="C178" s="21" t="s">
        <v>197</v>
      </c>
      <c r="D178" s="22" t="s">
        <v>620</v>
      </c>
      <c r="E178" s="23" t="s">
        <v>621</v>
      </c>
      <c r="F178" s="21">
        <v>2.0</v>
      </c>
      <c r="G178" s="26">
        <v>45933.0</v>
      </c>
      <c r="H178" s="46" t="s">
        <v>622</v>
      </c>
      <c r="I178" s="40" t="s">
        <v>52</v>
      </c>
      <c r="J178" s="26">
        <v>45936.0</v>
      </c>
      <c r="K178" s="21" t="s">
        <v>53</v>
      </c>
      <c r="L178" s="21" t="s">
        <v>38</v>
      </c>
      <c r="M178" s="24">
        <v>46009.0</v>
      </c>
      <c r="N178" s="24">
        <v>46009.0</v>
      </c>
      <c r="O178" s="48">
        <v>46043.0</v>
      </c>
      <c r="P178" s="28">
        <v>1.0</v>
      </c>
      <c r="Q178" s="47">
        <v>43693.15</v>
      </c>
      <c r="R178" s="30">
        <f t="shared" si="1"/>
        <v>489.6688334</v>
      </c>
      <c r="S178" s="21" t="str">
        <f>IFERROR(VLOOKUP(L178,'Responsáveis'!$A$3:$B$140,2,FALSE),"NE")</f>
        <v>jadiel</v>
      </c>
      <c r="T178" s="21">
        <v>34492.0</v>
      </c>
      <c r="U178" s="21" t="s">
        <v>39</v>
      </c>
      <c r="V178" s="31" t="s">
        <v>208</v>
      </c>
      <c r="W178" s="31" t="s">
        <v>41</v>
      </c>
      <c r="X178" s="32"/>
      <c r="Y178" s="12"/>
      <c r="Z178" s="12"/>
      <c r="AA178" s="12"/>
      <c r="AB178" s="12"/>
      <c r="AC178" s="12"/>
    </row>
    <row r="179" ht="18.75" customHeight="1">
      <c r="A179" s="21" t="s">
        <v>219</v>
      </c>
      <c r="B179" s="21" t="s">
        <v>220</v>
      </c>
      <c r="C179" s="21" t="s">
        <v>623</v>
      </c>
      <c r="D179" s="22" t="s">
        <v>624</v>
      </c>
      <c r="E179" s="23" t="s">
        <v>625</v>
      </c>
      <c r="F179" s="21">
        <v>1.0</v>
      </c>
      <c r="G179" s="24">
        <v>45951.0</v>
      </c>
      <c r="H179" s="46" t="s">
        <v>626</v>
      </c>
      <c r="I179" s="40" t="s">
        <v>162</v>
      </c>
      <c r="J179" s="27"/>
      <c r="K179" s="27"/>
      <c r="L179" s="27"/>
      <c r="M179" s="27"/>
      <c r="N179" s="27"/>
      <c r="O179" s="27"/>
      <c r="P179" s="27"/>
      <c r="Q179" s="47"/>
      <c r="R179" s="30">
        <f t="shared" si="1"/>
        <v>0</v>
      </c>
      <c r="S179" s="21" t="str">
        <f>IFERROR(VLOOKUP(L179,'Responsáveis'!$A$3:$B$140,2,FALSE),"NE")</f>
        <v>NE</v>
      </c>
      <c r="T179" s="27"/>
      <c r="U179" s="21" t="s">
        <v>39</v>
      </c>
      <c r="V179" s="31" t="s">
        <v>163</v>
      </c>
      <c r="W179" s="31"/>
      <c r="X179" s="32"/>
      <c r="Y179" s="12"/>
      <c r="Z179" s="12"/>
      <c r="AA179" s="12"/>
      <c r="AB179" s="12"/>
      <c r="AC179" s="12"/>
    </row>
    <row r="180" ht="18.75" customHeight="1">
      <c r="A180" s="21" t="s">
        <v>219</v>
      </c>
      <c r="B180" s="21" t="s">
        <v>220</v>
      </c>
      <c r="C180" s="21" t="s">
        <v>627</v>
      </c>
      <c r="D180" s="22" t="s">
        <v>628</v>
      </c>
      <c r="E180" s="23" t="s">
        <v>629</v>
      </c>
      <c r="F180" s="21">
        <v>0.0</v>
      </c>
      <c r="G180" s="24">
        <v>45960.0</v>
      </c>
      <c r="H180" s="46" t="s">
        <v>630</v>
      </c>
      <c r="I180" s="40" t="s">
        <v>52</v>
      </c>
      <c r="J180" s="26">
        <v>45964.0</v>
      </c>
      <c r="K180" s="21" t="s">
        <v>53</v>
      </c>
      <c r="L180" s="21" t="s">
        <v>95</v>
      </c>
      <c r="M180" s="24">
        <v>45975.0</v>
      </c>
      <c r="N180" s="24">
        <v>45975.0</v>
      </c>
      <c r="O180" s="24">
        <v>45975.0</v>
      </c>
      <c r="P180" s="28">
        <v>1.0</v>
      </c>
      <c r="Q180" s="47">
        <v>5100.0</v>
      </c>
      <c r="R180" s="30">
        <f t="shared" si="1"/>
        <v>57.15566514</v>
      </c>
      <c r="S180" s="21" t="str">
        <f>IFERROR(VLOOKUP(L180,'Responsáveis'!$A$3:$B$140,2,FALSE),"NE")</f>
        <v>Ana</v>
      </c>
      <c r="T180" s="27"/>
      <c r="U180" s="21" t="s">
        <v>48</v>
      </c>
      <c r="V180" s="31" t="s">
        <v>40</v>
      </c>
      <c r="W180" s="31" t="s">
        <v>41</v>
      </c>
      <c r="X180" s="32"/>
      <c r="Y180" s="12"/>
      <c r="Z180" s="12"/>
      <c r="AA180" s="12"/>
      <c r="AB180" s="12"/>
      <c r="AC180" s="12"/>
    </row>
    <row r="181" ht="18.75" customHeight="1">
      <c r="A181" s="21" t="s">
        <v>219</v>
      </c>
      <c r="B181" s="21" t="s">
        <v>220</v>
      </c>
      <c r="C181" s="21" t="s">
        <v>197</v>
      </c>
      <c r="D181" s="22" t="s">
        <v>631</v>
      </c>
      <c r="E181" s="23" t="s">
        <v>632</v>
      </c>
      <c r="F181" s="21">
        <v>0.0</v>
      </c>
      <c r="G181" s="26">
        <v>45965.0</v>
      </c>
      <c r="H181" s="44"/>
      <c r="I181" s="40" t="s">
        <v>46</v>
      </c>
      <c r="J181" s="26">
        <v>7350812.0</v>
      </c>
      <c r="K181" s="21" t="s">
        <v>53</v>
      </c>
      <c r="L181" s="21" t="s">
        <v>95</v>
      </c>
      <c r="M181" s="26">
        <v>46050.0</v>
      </c>
      <c r="N181" s="26">
        <v>46050.0</v>
      </c>
      <c r="O181" s="26">
        <v>46052.0</v>
      </c>
      <c r="P181" s="28">
        <v>1.0</v>
      </c>
      <c r="Q181" s="45">
        <v>7600.0</v>
      </c>
      <c r="R181" s="30">
        <f t="shared" si="1"/>
        <v>85.17314804</v>
      </c>
      <c r="S181" s="21" t="str">
        <f>IFERROR(VLOOKUP(L181,'Responsáveis'!$A$3:$B$140,2,FALSE),"NE")</f>
        <v>Ana</v>
      </c>
      <c r="T181" s="27"/>
      <c r="U181" s="21" t="s">
        <v>39</v>
      </c>
      <c r="V181" s="31" t="s">
        <v>40</v>
      </c>
      <c r="W181" s="31" t="s">
        <v>41</v>
      </c>
      <c r="X181" s="32"/>
      <c r="Y181" s="12"/>
      <c r="Z181" s="12"/>
      <c r="AA181" s="12"/>
      <c r="AB181" s="12"/>
      <c r="AC181" s="12"/>
    </row>
    <row r="182" ht="18.75" customHeight="1">
      <c r="A182" s="21" t="s">
        <v>195</v>
      </c>
      <c r="B182" s="21" t="s">
        <v>196</v>
      </c>
      <c r="C182" s="21" t="s">
        <v>277</v>
      </c>
      <c r="D182" s="22" t="s">
        <v>633</v>
      </c>
      <c r="E182" s="23" t="s">
        <v>634</v>
      </c>
      <c r="F182" s="21">
        <v>0.0</v>
      </c>
      <c r="G182" s="26">
        <v>45918.0</v>
      </c>
      <c r="H182" s="46" t="s">
        <v>635</v>
      </c>
      <c r="I182" s="40" t="s">
        <v>46</v>
      </c>
      <c r="J182" s="26">
        <v>45966.0</v>
      </c>
      <c r="K182" s="21">
        <v>1.0232236E7</v>
      </c>
      <c r="L182" s="21" t="s">
        <v>90</v>
      </c>
      <c r="M182" s="24">
        <v>46011.0</v>
      </c>
      <c r="N182" s="48">
        <v>46049.0</v>
      </c>
      <c r="O182" s="48">
        <v>46038.0</v>
      </c>
      <c r="P182" s="28">
        <v>1.0</v>
      </c>
      <c r="Q182" s="47">
        <v>14520.0</v>
      </c>
      <c r="R182" s="30">
        <f t="shared" si="1"/>
        <v>162.7255407</v>
      </c>
      <c r="S182" s="21" t="str">
        <f>IFERROR(VLOOKUP(L182,'Responsáveis'!$A$3:$B$140,2,FALSE),"NE")</f>
        <v>Ana</v>
      </c>
      <c r="T182" s="27"/>
      <c r="U182" s="21" t="s">
        <v>48</v>
      </c>
      <c r="V182" s="31" t="s">
        <v>40</v>
      </c>
      <c r="W182" s="31"/>
      <c r="X182" s="32"/>
      <c r="Y182" s="12"/>
      <c r="Z182" s="12"/>
      <c r="AA182" s="12"/>
      <c r="AB182" s="12"/>
      <c r="AC182" s="12"/>
    </row>
    <row r="183" ht="18.75" customHeight="1">
      <c r="A183" s="21" t="s">
        <v>219</v>
      </c>
      <c r="B183" s="21" t="s">
        <v>220</v>
      </c>
      <c r="C183" s="21" t="s">
        <v>636</v>
      </c>
      <c r="D183" s="22" t="s">
        <v>637</v>
      </c>
      <c r="E183" s="23" t="s">
        <v>638</v>
      </c>
      <c r="F183" s="21">
        <v>0.0</v>
      </c>
      <c r="G183" s="24">
        <v>45974.0</v>
      </c>
      <c r="H183" s="52"/>
      <c r="I183" s="40" t="s">
        <v>37</v>
      </c>
      <c r="J183" s="24">
        <v>45980.0</v>
      </c>
      <c r="K183" s="21">
        <v>1.0232971E7</v>
      </c>
      <c r="L183" s="21" t="s">
        <v>194</v>
      </c>
      <c r="M183" s="24">
        <v>45980.0</v>
      </c>
      <c r="N183" s="24">
        <v>45980.0</v>
      </c>
      <c r="O183" s="24"/>
      <c r="P183" s="28">
        <v>1.0</v>
      </c>
      <c r="Q183" s="45">
        <v>4143.92</v>
      </c>
      <c r="R183" s="30">
        <f t="shared" si="1"/>
        <v>46.44088311</v>
      </c>
      <c r="S183" s="21" t="str">
        <f>IFERROR(VLOOKUP(L183,'Responsáveis'!$A$3:$B$140,2,FALSE),"NE")</f>
        <v>Ana</v>
      </c>
      <c r="T183" s="21" t="s">
        <v>639</v>
      </c>
      <c r="U183" s="21" t="s">
        <v>39</v>
      </c>
      <c r="V183" s="31" t="s">
        <v>40</v>
      </c>
      <c r="W183" s="31"/>
      <c r="X183" s="32"/>
      <c r="Y183" s="12"/>
      <c r="Z183" s="12"/>
      <c r="AA183" s="12"/>
      <c r="AB183" s="12"/>
      <c r="AC183" s="12"/>
    </row>
    <row r="184" ht="18.75" customHeight="1">
      <c r="A184" s="21" t="s">
        <v>219</v>
      </c>
      <c r="B184" s="21" t="s">
        <v>220</v>
      </c>
      <c r="C184" s="21" t="s">
        <v>640</v>
      </c>
      <c r="D184" s="22" t="s">
        <v>578</v>
      </c>
      <c r="E184" s="23" t="s">
        <v>641</v>
      </c>
      <c r="F184" s="21">
        <v>0.0</v>
      </c>
      <c r="G184" s="26">
        <v>45995.0</v>
      </c>
      <c r="H184" s="73" t="s">
        <v>642</v>
      </c>
      <c r="I184" s="21" t="s">
        <v>37</v>
      </c>
      <c r="J184" s="24">
        <v>46007.0</v>
      </c>
      <c r="K184" s="21">
        <v>1.023425E7</v>
      </c>
      <c r="L184" s="21" t="s">
        <v>581</v>
      </c>
      <c r="M184" s="24">
        <v>46082.0</v>
      </c>
      <c r="N184" s="26"/>
      <c r="O184" s="27"/>
      <c r="P184" s="28">
        <v>1.0</v>
      </c>
      <c r="Q184" s="45">
        <v>2548.0</v>
      </c>
      <c r="R184" s="30">
        <f t="shared" si="1"/>
        <v>28.55541858</v>
      </c>
      <c r="S184" s="21" t="str">
        <f>IFERROR(VLOOKUP(L184,'Responsáveis'!$A$3:$B$140,2,FALSE),"NE")</f>
        <v>NA</v>
      </c>
      <c r="T184" s="27"/>
      <c r="U184" s="21" t="s">
        <v>39</v>
      </c>
      <c r="V184" s="31" t="s">
        <v>40</v>
      </c>
      <c r="W184" s="33"/>
      <c r="X184" s="32"/>
      <c r="Y184" s="12"/>
      <c r="Z184" s="12"/>
      <c r="AA184" s="12"/>
      <c r="AB184" s="12"/>
      <c r="AC184" s="12"/>
    </row>
    <row r="185" ht="18.75" customHeight="1">
      <c r="A185" s="21" t="s">
        <v>209</v>
      </c>
      <c r="B185" s="21" t="s">
        <v>240</v>
      </c>
      <c r="C185" s="21" t="s">
        <v>643</v>
      </c>
      <c r="D185" s="22" t="s">
        <v>369</v>
      </c>
      <c r="E185" s="21" t="s">
        <v>644</v>
      </c>
      <c r="F185" s="21">
        <v>0.0</v>
      </c>
      <c r="G185" s="24">
        <v>46006.0</v>
      </c>
      <c r="H185" s="44"/>
      <c r="I185" s="40" t="s">
        <v>52</v>
      </c>
      <c r="J185" s="24">
        <v>46008.0</v>
      </c>
      <c r="K185" s="21" t="s">
        <v>53</v>
      </c>
      <c r="L185" s="21" t="s">
        <v>95</v>
      </c>
      <c r="M185" s="48">
        <v>46045.0</v>
      </c>
      <c r="N185" s="26">
        <v>46044.0</v>
      </c>
      <c r="O185" s="26">
        <v>46045.0</v>
      </c>
      <c r="P185" s="28">
        <v>1.0</v>
      </c>
      <c r="Q185" s="45">
        <v>53000.0</v>
      </c>
      <c r="R185" s="30">
        <f t="shared" si="1"/>
        <v>593.9706377</v>
      </c>
      <c r="S185" s="21" t="str">
        <f>IFERROR(VLOOKUP(L185,'Responsáveis'!$A$3:$B$140,2,FALSE),"NE")</f>
        <v>Ana</v>
      </c>
      <c r="T185" s="27"/>
      <c r="U185" s="21" t="s">
        <v>39</v>
      </c>
      <c r="V185" s="31" t="s">
        <v>40</v>
      </c>
      <c r="W185" s="31" t="s">
        <v>214</v>
      </c>
      <c r="X185" s="32"/>
      <c r="Y185" s="12"/>
      <c r="Z185" s="12"/>
      <c r="AA185" s="12"/>
      <c r="AB185" s="12"/>
      <c r="AC185" s="12"/>
    </row>
    <row r="186" ht="18.75" customHeight="1">
      <c r="A186" s="21" t="s">
        <v>195</v>
      </c>
      <c r="B186" s="21" t="s">
        <v>196</v>
      </c>
      <c r="C186" s="21" t="s">
        <v>424</v>
      </c>
      <c r="D186" s="22" t="s">
        <v>645</v>
      </c>
      <c r="E186" s="23" t="s">
        <v>646</v>
      </c>
      <c r="F186" s="21">
        <v>0.0</v>
      </c>
      <c r="G186" s="26">
        <v>45913.0</v>
      </c>
      <c r="H186" s="46" t="s">
        <v>647</v>
      </c>
      <c r="I186" s="40" t="s">
        <v>46</v>
      </c>
      <c r="J186" s="26">
        <v>45965.0</v>
      </c>
      <c r="K186" s="21">
        <v>1.0232078E7</v>
      </c>
      <c r="L186" s="21" t="s">
        <v>90</v>
      </c>
      <c r="M186" s="24">
        <v>46003.0</v>
      </c>
      <c r="N186" s="48">
        <v>46065.0</v>
      </c>
      <c r="O186" s="48">
        <v>46051.0</v>
      </c>
      <c r="P186" s="28">
        <v>1.0</v>
      </c>
      <c r="Q186" s="47">
        <v>12278.48</v>
      </c>
      <c r="R186" s="30">
        <f t="shared" si="1"/>
        <v>137.6048414</v>
      </c>
      <c r="S186" s="21" t="str">
        <f>IFERROR(VLOOKUP(L186,'Responsáveis'!$A$3:$B$140,2,FALSE),"NE")</f>
        <v>Ana</v>
      </c>
      <c r="T186" s="27"/>
      <c r="U186" s="21" t="s">
        <v>48</v>
      </c>
      <c r="V186" s="31" t="s">
        <v>40</v>
      </c>
      <c r="W186" s="31"/>
      <c r="X186" s="32"/>
      <c r="Y186" s="12"/>
      <c r="Z186" s="12"/>
      <c r="AA186" s="12"/>
      <c r="AB186" s="12"/>
      <c r="AC186" s="12"/>
    </row>
    <row r="187" ht="18.75" customHeight="1">
      <c r="A187" s="21" t="s">
        <v>219</v>
      </c>
      <c r="B187" s="21" t="s">
        <v>220</v>
      </c>
      <c r="C187" s="21" t="s">
        <v>456</v>
      </c>
      <c r="D187" s="22" t="s">
        <v>648</v>
      </c>
      <c r="E187" s="23" t="s">
        <v>649</v>
      </c>
      <c r="F187" s="21">
        <v>1.0</v>
      </c>
      <c r="G187" s="24">
        <v>46003.0</v>
      </c>
      <c r="H187" s="46" t="s">
        <v>650</v>
      </c>
      <c r="I187" s="21" t="s">
        <v>162</v>
      </c>
      <c r="J187" s="27"/>
      <c r="K187" s="27"/>
      <c r="L187" s="27"/>
      <c r="M187" s="27"/>
      <c r="N187" s="27"/>
      <c r="O187" s="27"/>
      <c r="P187" s="27"/>
      <c r="Q187" s="47"/>
      <c r="R187" s="30">
        <f t="shared" si="1"/>
        <v>0</v>
      </c>
      <c r="S187" s="21" t="str">
        <f>IFERROR(VLOOKUP(L187,'Responsáveis'!$A$3:$B$140,2,FALSE),"NE")</f>
        <v>NE</v>
      </c>
      <c r="T187" s="27"/>
      <c r="U187" s="21" t="s">
        <v>48</v>
      </c>
      <c r="V187" s="31" t="s">
        <v>163</v>
      </c>
      <c r="W187" s="33"/>
      <c r="X187" s="32"/>
      <c r="Y187" s="12"/>
      <c r="Z187" s="12"/>
      <c r="AA187" s="12"/>
      <c r="AB187" s="12"/>
      <c r="AC187" s="12"/>
    </row>
    <row r="188" ht="18.75" customHeight="1">
      <c r="A188" s="21" t="s">
        <v>219</v>
      </c>
      <c r="B188" s="58" t="s">
        <v>220</v>
      </c>
      <c r="C188" s="21" t="s">
        <v>197</v>
      </c>
      <c r="D188" s="22" t="s">
        <v>651</v>
      </c>
      <c r="E188" s="23" t="s">
        <v>652</v>
      </c>
      <c r="F188" s="21">
        <v>0.0</v>
      </c>
      <c r="G188" s="26">
        <v>45428.0</v>
      </c>
      <c r="H188" s="44"/>
      <c r="I188" s="40" t="s">
        <v>162</v>
      </c>
      <c r="J188" s="27"/>
      <c r="K188" s="27"/>
      <c r="L188" s="21"/>
      <c r="M188" s="27"/>
      <c r="N188" s="27"/>
      <c r="O188" s="27"/>
      <c r="P188" s="27"/>
      <c r="Q188" s="47"/>
      <c r="R188" s="30">
        <f t="shared" si="1"/>
        <v>0</v>
      </c>
      <c r="S188" s="21" t="str">
        <f>IFERROR(VLOOKUP(L188,'Responsáveis'!$A$3:$B$140,2,FALSE),"NE")</f>
        <v>NE</v>
      </c>
      <c r="T188" s="27"/>
      <c r="U188" s="21" t="s">
        <v>39</v>
      </c>
      <c r="V188" s="31" t="s">
        <v>91</v>
      </c>
      <c r="W188" s="31"/>
      <c r="X188" s="32"/>
      <c r="Y188" s="12"/>
      <c r="Z188" s="12"/>
      <c r="AA188" s="12"/>
      <c r="AB188" s="12"/>
      <c r="AC188" s="12"/>
    </row>
    <row r="189" ht="18.75" customHeight="1">
      <c r="A189" s="21" t="s">
        <v>219</v>
      </c>
      <c r="B189" s="21" t="s">
        <v>220</v>
      </c>
      <c r="C189" s="21" t="s">
        <v>653</v>
      </c>
      <c r="D189" s="22" t="s">
        <v>654</v>
      </c>
      <c r="E189" s="23" t="s">
        <v>655</v>
      </c>
      <c r="F189" s="21">
        <v>0.0</v>
      </c>
      <c r="G189" s="26">
        <v>45435.0</v>
      </c>
      <c r="H189" s="44"/>
      <c r="I189" s="40" t="s">
        <v>162</v>
      </c>
      <c r="J189" s="27"/>
      <c r="K189" s="27"/>
      <c r="L189" s="27"/>
      <c r="M189" s="27"/>
      <c r="N189" s="27"/>
      <c r="O189" s="27"/>
      <c r="P189" s="27"/>
      <c r="Q189" s="47"/>
      <c r="R189" s="30">
        <f t="shared" si="1"/>
        <v>0</v>
      </c>
      <c r="S189" s="21" t="str">
        <f>IFERROR(VLOOKUP(L189,'Responsáveis'!$A$3:$B$140,2,FALSE),"NE")</f>
        <v>NE</v>
      </c>
      <c r="T189" s="27"/>
      <c r="U189" s="21" t="s">
        <v>4</v>
      </c>
      <c r="V189" s="31" t="s">
        <v>163</v>
      </c>
      <c r="W189" s="31"/>
      <c r="X189" s="32"/>
      <c r="Y189" s="12"/>
      <c r="Z189" s="12"/>
      <c r="AA189" s="12"/>
      <c r="AB189" s="12"/>
      <c r="AC189" s="12"/>
    </row>
    <row r="190" ht="18.75" customHeight="1">
      <c r="A190" s="21" t="s">
        <v>219</v>
      </c>
      <c r="B190" s="21" t="s">
        <v>220</v>
      </c>
      <c r="C190" s="21" t="s">
        <v>653</v>
      </c>
      <c r="D190" s="22" t="s">
        <v>656</v>
      </c>
      <c r="E190" s="23" t="s">
        <v>657</v>
      </c>
      <c r="F190" s="21">
        <v>0.0</v>
      </c>
      <c r="G190" s="26">
        <v>45446.0</v>
      </c>
      <c r="H190" s="44"/>
      <c r="I190" s="40" t="s">
        <v>162</v>
      </c>
      <c r="J190" s="27"/>
      <c r="K190" s="27"/>
      <c r="L190" s="27"/>
      <c r="M190" s="27"/>
      <c r="N190" s="27"/>
      <c r="O190" s="27"/>
      <c r="P190" s="27"/>
      <c r="Q190" s="47"/>
      <c r="R190" s="30">
        <f t="shared" si="1"/>
        <v>0</v>
      </c>
      <c r="S190" s="21" t="str">
        <f>IFERROR(VLOOKUP(L190,'Responsáveis'!$A$3:$B$140,2,FALSE),"NE")</f>
        <v>NE</v>
      </c>
      <c r="T190" s="27"/>
      <c r="U190" s="21" t="s">
        <v>4</v>
      </c>
      <c r="V190" s="31" t="s">
        <v>163</v>
      </c>
      <c r="W190" s="31"/>
      <c r="X190" s="32"/>
      <c r="Y190" s="12"/>
      <c r="Z190" s="12"/>
      <c r="AA190" s="12"/>
      <c r="AB190" s="12"/>
      <c r="AC190" s="12"/>
    </row>
    <row r="191" ht="18.75" customHeight="1">
      <c r="A191" s="21" t="s">
        <v>219</v>
      </c>
      <c r="B191" s="58" t="s">
        <v>220</v>
      </c>
      <c r="C191" s="21" t="s">
        <v>653</v>
      </c>
      <c r="D191" s="22" t="s">
        <v>658</v>
      </c>
      <c r="E191" s="23" t="s">
        <v>659</v>
      </c>
      <c r="F191" s="21">
        <v>0.0</v>
      </c>
      <c r="G191" s="26">
        <v>45446.0</v>
      </c>
      <c r="H191" s="46"/>
      <c r="I191" s="40" t="s">
        <v>37</v>
      </c>
      <c r="J191" s="26">
        <v>45499.0</v>
      </c>
      <c r="K191" s="21">
        <v>1.0211184E7</v>
      </c>
      <c r="L191" s="21" t="s">
        <v>660</v>
      </c>
      <c r="M191" s="26">
        <v>45562.0</v>
      </c>
      <c r="N191" s="26">
        <v>45562.0</v>
      </c>
      <c r="O191" s="26"/>
      <c r="P191" s="28">
        <v>1.0</v>
      </c>
      <c r="Q191" s="47">
        <v>60389.3</v>
      </c>
      <c r="R191" s="30">
        <f t="shared" si="1"/>
        <v>676.7824723</v>
      </c>
      <c r="S191" s="21" t="str">
        <f>IFERROR(VLOOKUP(L191,'Responsáveis'!$A$3:$B$140,2,FALSE),"NE")</f>
        <v>NA</v>
      </c>
      <c r="T191" s="27"/>
      <c r="U191" s="21" t="s">
        <v>39</v>
      </c>
      <c r="V191" s="31" t="s">
        <v>208</v>
      </c>
      <c r="W191" s="31"/>
      <c r="X191" s="32"/>
      <c r="Y191" s="12"/>
      <c r="Z191" s="12"/>
      <c r="AA191" s="12"/>
      <c r="AB191" s="12"/>
      <c r="AC191" s="12"/>
    </row>
    <row r="192" ht="18.75" customHeight="1">
      <c r="A192" s="21" t="s">
        <v>219</v>
      </c>
      <c r="B192" s="21" t="s">
        <v>220</v>
      </c>
      <c r="C192" s="21" t="s">
        <v>653</v>
      </c>
      <c r="D192" s="22" t="s">
        <v>661</v>
      </c>
      <c r="E192" s="23" t="s">
        <v>662</v>
      </c>
      <c r="F192" s="21">
        <v>0.0</v>
      </c>
      <c r="G192" s="26">
        <v>45448.0</v>
      </c>
      <c r="H192" s="46"/>
      <c r="I192" s="40" t="s">
        <v>162</v>
      </c>
      <c r="J192" s="27"/>
      <c r="K192" s="27"/>
      <c r="L192" s="27"/>
      <c r="M192" s="27"/>
      <c r="N192" s="27"/>
      <c r="O192" s="27"/>
      <c r="P192" s="27"/>
      <c r="Q192" s="47"/>
      <c r="R192" s="30">
        <f t="shared" si="1"/>
        <v>0</v>
      </c>
      <c r="S192" s="21" t="str">
        <f>IFERROR(VLOOKUP(L192,'Responsáveis'!$A$3:$B$140,2,FALSE),"NE")</f>
        <v>NE</v>
      </c>
      <c r="T192" s="27"/>
      <c r="U192" s="21" t="s">
        <v>4</v>
      </c>
      <c r="V192" s="31" t="s">
        <v>163</v>
      </c>
      <c r="W192" s="31"/>
      <c r="X192" s="32"/>
      <c r="Y192" s="12"/>
      <c r="Z192" s="12"/>
      <c r="AA192" s="12"/>
      <c r="AB192" s="12"/>
      <c r="AC192" s="12"/>
    </row>
    <row r="193" ht="18.75" customHeight="1">
      <c r="A193" s="21" t="s">
        <v>219</v>
      </c>
      <c r="B193" s="21" t="s">
        <v>220</v>
      </c>
      <c r="C193" s="21" t="s">
        <v>663</v>
      </c>
      <c r="D193" s="22" t="s">
        <v>664</v>
      </c>
      <c r="E193" s="23" t="s">
        <v>665</v>
      </c>
      <c r="F193" s="21">
        <v>0.0</v>
      </c>
      <c r="G193" s="26">
        <v>45913.0</v>
      </c>
      <c r="H193" s="46" t="s">
        <v>666</v>
      </c>
      <c r="I193" s="40" t="s">
        <v>52</v>
      </c>
      <c r="J193" s="24">
        <v>46003.0</v>
      </c>
      <c r="K193" s="21" t="s">
        <v>53</v>
      </c>
      <c r="L193" s="21" t="s">
        <v>227</v>
      </c>
      <c r="M193" s="24">
        <v>46010.0</v>
      </c>
      <c r="N193" s="24">
        <v>46009.0</v>
      </c>
      <c r="O193" s="24">
        <v>46013.0</v>
      </c>
      <c r="P193" s="28">
        <v>1.0</v>
      </c>
      <c r="Q193" s="45">
        <v>32500.0</v>
      </c>
      <c r="R193" s="30">
        <f t="shared" si="1"/>
        <v>364.2272778</v>
      </c>
      <c r="S193" s="21" t="str">
        <f>IFERROR(VLOOKUP(L193,'Responsáveis'!$A$3:$B$140,2,FALSE),"NE")</f>
        <v>Ana</v>
      </c>
      <c r="T193" s="27"/>
      <c r="U193" s="21" t="s">
        <v>39</v>
      </c>
      <c r="V193" s="31" t="s">
        <v>250</v>
      </c>
      <c r="W193" s="31" t="s">
        <v>41</v>
      </c>
      <c r="X193" s="32"/>
      <c r="Y193" s="12"/>
      <c r="Z193" s="12"/>
      <c r="AA193" s="12"/>
      <c r="AB193" s="12"/>
      <c r="AC193" s="12"/>
    </row>
    <row r="194" ht="18.75" customHeight="1">
      <c r="A194" s="21" t="s">
        <v>219</v>
      </c>
      <c r="B194" s="21" t="s">
        <v>220</v>
      </c>
      <c r="C194" s="21" t="s">
        <v>667</v>
      </c>
      <c r="D194" s="22" t="s">
        <v>668</v>
      </c>
      <c r="E194" s="23" t="s">
        <v>669</v>
      </c>
      <c r="F194" s="21">
        <v>1.0</v>
      </c>
      <c r="G194" s="26">
        <v>45572.0</v>
      </c>
      <c r="H194" s="74"/>
      <c r="I194" s="40" t="s">
        <v>37</v>
      </c>
      <c r="J194" s="26">
        <v>45775.0</v>
      </c>
      <c r="K194" s="21">
        <v>1.0224323E7</v>
      </c>
      <c r="L194" s="21" t="s">
        <v>581</v>
      </c>
      <c r="M194" s="27"/>
      <c r="N194" s="27"/>
      <c r="O194" s="27"/>
      <c r="P194" s="28">
        <v>1.0</v>
      </c>
      <c r="Q194" s="47">
        <v>19559.46</v>
      </c>
      <c r="R194" s="30">
        <f t="shared" si="1"/>
        <v>219.2027345</v>
      </c>
      <c r="S194" s="21" t="str">
        <f>IFERROR(VLOOKUP(L194,'Responsáveis'!$A$3:$B$140,2,FALSE),"NE")</f>
        <v>NA</v>
      </c>
      <c r="T194" s="27"/>
      <c r="U194" s="21" t="s">
        <v>39</v>
      </c>
      <c r="V194" s="31" t="s">
        <v>208</v>
      </c>
      <c r="W194" s="31"/>
      <c r="X194" s="32"/>
      <c r="Y194" s="12"/>
      <c r="Z194" s="12"/>
      <c r="AA194" s="12"/>
      <c r="AB194" s="12"/>
      <c r="AC194" s="12"/>
    </row>
    <row r="195" ht="18.75" customHeight="1">
      <c r="A195" s="21" t="s">
        <v>219</v>
      </c>
      <c r="B195" s="58" t="s">
        <v>220</v>
      </c>
      <c r="C195" s="21" t="s">
        <v>670</v>
      </c>
      <c r="D195" s="22" t="s">
        <v>671</v>
      </c>
      <c r="E195" s="23" t="s">
        <v>672</v>
      </c>
      <c r="F195" s="21">
        <v>4.0</v>
      </c>
      <c r="G195" s="26">
        <v>45572.0</v>
      </c>
      <c r="H195" s="46" t="s">
        <v>673</v>
      </c>
      <c r="I195" s="40" t="s">
        <v>37</v>
      </c>
      <c r="J195" s="26">
        <v>45775.0</v>
      </c>
      <c r="K195" s="21">
        <v>1.0224323E7</v>
      </c>
      <c r="L195" s="21" t="s">
        <v>581</v>
      </c>
      <c r="M195" s="27"/>
      <c r="N195" s="27"/>
      <c r="O195" s="27"/>
      <c r="P195" s="28">
        <v>0.0</v>
      </c>
      <c r="Q195" s="47">
        <v>25588.5</v>
      </c>
      <c r="R195" s="30">
        <f t="shared" si="1"/>
        <v>286.7701446</v>
      </c>
      <c r="S195" s="21" t="str">
        <f>IFERROR(VLOOKUP(L195,'Responsáveis'!$A$3:$B$140,2,FALSE),"NE")</f>
        <v>NA</v>
      </c>
      <c r="T195" s="27"/>
      <c r="U195" s="21" t="s">
        <v>39</v>
      </c>
      <c r="V195" s="31" t="s">
        <v>40</v>
      </c>
      <c r="W195" s="31"/>
      <c r="X195" s="32"/>
      <c r="Y195" s="12"/>
      <c r="Z195" s="12"/>
      <c r="AA195" s="12"/>
      <c r="AB195" s="12"/>
      <c r="AC195" s="12"/>
    </row>
    <row r="196" ht="18.75" customHeight="1">
      <c r="A196" s="58" t="s">
        <v>219</v>
      </c>
      <c r="B196" s="58" t="s">
        <v>220</v>
      </c>
      <c r="C196" s="21" t="s">
        <v>674</v>
      </c>
      <c r="D196" s="22" t="s">
        <v>604</v>
      </c>
      <c r="E196" s="23" t="s">
        <v>675</v>
      </c>
      <c r="F196" s="21">
        <v>0.0</v>
      </c>
      <c r="G196" s="26">
        <v>45825.0</v>
      </c>
      <c r="H196" s="44" t="s">
        <v>598</v>
      </c>
      <c r="I196" s="40" t="s">
        <v>37</v>
      </c>
      <c r="J196" s="26">
        <v>46003.0</v>
      </c>
      <c r="K196" s="21">
        <v>1.0234075E7</v>
      </c>
      <c r="L196" s="21" t="s">
        <v>581</v>
      </c>
      <c r="M196" s="24">
        <v>46022.0</v>
      </c>
      <c r="N196" s="24"/>
      <c r="O196" s="27"/>
      <c r="P196" s="28">
        <v>1.0</v>
      </c>
      <c r="Q196" s="45">
        <v>35000.0</v>
      </c>
      <c r="R196" s="30">
        <f t="shared" si="1"/>
        <v>392.2447607</v>
      </c>
      <c r="S196" s="21" t="str">
        <f>IFERROR(VLOOKUP(L196,'Responsáveis'!$A$3:$B$140,2,FALSE),"NE")</f>
        <v>NA</v>
      </c>
      <c r="T196" s="27"/>
      <c r="U196" s="21" t="s">
        <v>48</v>
      </c>
      <c r="V196" s="31" t="s">
        <v>208</v>
      </c>
      <c r="W196" s="31"/>
      <c r="X196" s="32"/>
      <c r="Y196" s="12"/>
      <c r="Z196" s="12"/>
      <c r="AA196" s="12"/>
      <c r="AB196" s="12"/>
      <c r="AC196" s="12"/>
    </row>
    <row r="197" ht="18.75" customHeight="1">
      <c r="A197" s="21" t="s">
        <v>219</v>
      </c>
      <c r="B197" s="21" t="s">
        <v>220</v>
      </c>
      <c r="C197" s="21" t="s">
        <v>676</v>
      </c>
      <c r="D197" s="22" t="s">
        <v>578</v>
      </c>
      <c r="E197" s="23" t="s">
        <v>677</v>
      </c>
      <c r="F197" s="21">
        <v>0.0</v>
      </c>
      <c r="G197" s="26">
        <v>45853.0</v>
      </c>
      <c r="H197" s="44"/>
      <c r="I197" s="40" t="s">
        <v>162</v>
      </c>
      <c r="J197" s="27"/>
      <c r="K197" s="27"/>
      <c r="L197" s="27"/>
      <c r="M197" s="27"/>
      <c r="N197" s="27"/>
      <c r="O197" s="27"/>
      <c r="P197" s="27"/>
      <c r="Q197" s="47"/>
      <c r="R197" s="30">
        <f t="shared" si="1"/>
        <v>0</v>
      </c>
      <c r="S197" s="21" t="str">
        <f>IFERROR(VLOOKUP(L197,'Responsáveis'!$A$3:$B$140,2,FALSE),"NE")</f>
        <v>NE</v>
      </c>
      <c r="T197" s="27"/>
      <c r="U197" s="21" t="s">
        <v>4</v>
      </c>
      <c r="V197" s="31" t="s">
        <v>163</v>
      </c>
      <c r="W197" s="31"/>
      <c r="X197" s="32"/>
      <c r="Y197" s="12"/>
      <c r="Z197" s="12"/>
      <c r="AA197" s="12"/>
      <c r="AB197" s="12"/>
      <c r="AC197" s="12"/>
    </row>
    <row r="198" ht="18.75" customHeight="1">
      <c r="A198" s="21" t="s">
        <v>219</v>
      </c>
      <c r="B198" s="21" t="s">
        <v>220</v>
      </c>
      <c r="C198" s="21" t="s">
        <v>678</v>
      </c>
      <c r="D198" s="22" t="s">
        <v>539</v>
      </c>
      <c r="E198" s="23" t="s">
        <v>679</v>
      </c>
      <c r="F198" s="21">
        <v>0.0</v>
      </c>
      <c r="G198" s="26">
        <v>45894.0</v>
      </c>
      <c r="H198" s="73" t="s">
        <v>642</v>
      </c>
      <c r="I198" s="40" t="s">
        <v>37</v>
      </c>
      <c r="J198" s="48">
        <v>46048.0</v>
      </c>
      <c r="K198" s="21">
        <v>1.0235976E7</v>
      </c>
      <c r="L198" s="21" t="s">
        <v>581</v>
      </c>
      <c r="M198" s="48">
        <v>46048.0</v>
      </c>
      <c r="N198" s="48"/>
      <c r="O198" s="24"/>
      <c r="P198" s="28">
        <v>1.0</v>
      </c>
      <c r="Q198" s="45">
        <v>19888.59</v>
      </c>
      <c r="R198" s="30">
        <f t="shared" si="1"/>
        <v>222.8912922</v>
      </c>
      <c r="S198" s="21" t="str">
        <f>IFERROR(VLOOKUP(L198,'Responsáveis'!$A$3:$B$140,2,FALSE),"NE")</f>
        <v>NA</v>
      </c>
      <c r="T198" s="27"/>
      <c r="U198" s="21" t="s">
        <v>4</v>
      </c>
      <c r="V198" s="31" t="s">
        <v>40</v>
      </c>
      <c r="W198" s="31"/>
      <c r="X198" s="32"/>
      <c r="Y198" s="12"/>
      <c r="Z198" s="12"/>
      <c r="AA198" s="12"/>
      <c r="AB198" s="12"/>
      <c r="AC198" s="12"/>
    </row>
    <row r="199" ht="18.75" customHeight="1">
      <c r="A199" s="21" t="s">
        <v>219</v>
      </c>
      <c r="B199" s="21" t="s">
        <v>220</v>
      </c>
      <c r="C199" s="21" t="s">
        <v>680</v>
      </c>
      <c r="D199" s="22" t="s">
        <v>681</v>
      </c>
      <c r="E199" s="23" t="s">
        <v>682</v>
      </c>
      <c r="F199" s="21">
        <v>0.0</v>
      </c>
      <c r="G199" s="24">
        <v>45974.0</v>
      </c>
      <c r="H199" s="46" t="s">
        <v>683</v>
      </c>
      <c r="I199" s="40" t="s">
        <v>162</v>
      </c>
      <c r="J199" s="27"/>
      <c r="K199" s="27"/>
      <c r="L199" s="27"/>
      <c r="M199" s="27"/>
      <c r="N199" s="27"/>
      <c r="O199" s="27"/>
      <c r="P199" s="27"/>
      <c r="Q199" s="47"/>
      <c r="R199" s="30">
        <f t="shared" si="1"/>
        <v>0</v>
      </c>
      <c r="S199" s="21" t="str">
        <f>IFERROR(VLOOKUP(L199,'Responsáveis'!$A$3:$B$140,2,FALSE),"NE")</f>
        <v>NE</v>
      </c>
      <c r="T199" s="27"/>
      <c r="U199" s="21" t="s">
        <v>39</v>
      </c>
      <c r="V199" s="31" t="s">
        <v>163</v>
      </c>
      <c r="W199" s="31"/>
      <c r="X199" s="32"/>
      <c r="Y199" s="12"/>
      <c r="Z199" s="12"/>
      <c r="AA199" s="12"/>
      <c r="AB199" s="12"/>
      <c r="AC199" s="12"/>
    </row>
    <row r="200" ht="18.75" customHeight="1">
      <c r="A200" s="21" t="s">
        <v>219</v>
      </c>
      <c r="B200" s="21" t="s">
        <v>225</v>
      </c>
      <c r="C200" s="21" t="s">
        <v>684</v>
      </c>
      <c r="D200" s="22" t="s">
        <v>43</v>
      </c>
      <c r="E200" s="23" t="s">
        <v>685</v>
      </c>
      <c r="F200" s="21">
        <v>1.0</v>
      </c>
      <c r="G200" s="24">
        <v>45961.0</v>
      </c>
      <c r="H200" s="75" t="s">
        <v>686</v>
      </c>
      <c r="I200" s="40" t="s">
        <v>52</v>
      </c>
      <c r="J200" s="26">
        <v>45964.0</v>
      </c>
      <c r="K200" s="21" t="s">
        <v>53</v>
      </c>
      <c r="L200" s="21" t="s">
        <v>64</v>
      </c>
      <c r="M200" s="26">
        <v>46041.0</v>
      </c>
      <c r="N200" s="26">
        <v>46048.0</v>
      </c>
      <c r="O200" s="26">
        <v>46051.0</v>
      </c>
      <c r="P200" s="28">
        <v>1.0</v>
      </c>
      <c r="Q200" s="45">
        <v>43340.84</v>
      </c>
      <c r="R200" s="30">
        <f t="shared" si="1"/>
        <v>485.7204976</v>
      </c>
      <c r="S200" s="21" t="str">
        <f>IFERROR(VLOOKUP(L200,'Responsáveis'!$A$3:$B$140,2,FALSE),"NE")</f>
        <v>Jadiel</v>
      </c>
      <c r="T200" s="27"/>
      <c r="U200" s="21" t="s">
        <v>48</v>
      </c>
      <c r="V200" s="31" t="s">
        <v>40</v>
      </c>
      <c r="W200" s="31" t="s">
        <v>41</v>
      </c>
      <c r="X200" s="32"/>
      <c r="Y200" s="12"/>
      <c r="Z200" s="12"/>
      <c r="AA200" s="12"/>
      <c r="AB200" s="12"/>
      <c r="AC200" s="12"/>
    </row>
    <row r="201" ht="18.75" customHeight="1">
      <c r="A201" s="21" t="s">
        <v>31</v>
      </c>
      <c r="B201" s="76" t="s">
        <v>202</v>
      </c>
      <c r="C201" s="21" t="s">
        <v>302</v>
      </c>
      <c r="D201" s="22" t="s">
        <v>687</v>
      </c>
      <c r="E201" s="23" t="s">
        <v>688</v>
      </c>
      <c r="F201" s="21">
        <v>0.0</v>
      </c>
      <c r="G201" s="24">
        <v>45981.0</v>
      </c>
      <c r="H201" s="46" t="s">
        <v>689</v>
      </c>
      <c r="I201" s="21" t="s">
        <v>52</v>
      </c>
      <c r="J201" s="26">
        <v>45999.0</v>
      </c>
      <c r="K201" s="21">
        <v>1.0233794E7</v>
      </c>
      <c r="L201" s="21" t="s">
        <v>690</v>
      </c>
      <c r="M201" s="26">
        <v>46032.0</v>
      </c>
      <c r="N201" s="26">
        <v>46038.0</v>
      </c>
      <c r="O201" s="26">
        <v>46051.0</v>
      </c>
      <c r="P201" s="28">
        <v>1.0</v>
      </c>
      <c r="Q201" s="45">
        <v>30855.0</v>
      </c>
      <c r="R201" s="30">
        <f t="shared" si="1"/>
        <v>345.7917741</v>
      </c>
      <c r="S201" s="21" t="str">
        <f>IFERROR(VLOOKUP(L201,'Responsáveis'!$A$3:$B$140,2,FALSE),"NE")</f>
        <v>Jadiel</v>
      </c>
      <c r="T201" s="27"/>
      <c r="U201" s="21" t="s">
        <v>48</v>
      </c>
      <c r="V201" s="31" t="s">
        <v>40</v>
      </c>
      <c r="W201" s="31" t="s">
        <v>41</v>
      </c>
      <c r="X201" s="53">
        <v>2.0</v>
      </c>
      <c r="Y201" s="12"/>
      <c r="Z201" s="12"/>
      <c r="AA201" s="12"/>
      <c r="AB201" s="12"/>
      <c r="AC201" s="12"/>
    </row>
    <row r="202" ht="18.75" customHeight="1">
      <c r="A202" s="58" t="s">
        <v>219</v>
      </c>
      <c r="B202" s="21" t="s">
        <v>225</v>
      </c>
      <c r="C202" s="21" t="s">
        <v>197</v>
      </c>
      <c r="D202" s="22" t="s">
        <v>576</v>
      </c>
      <c r="E202" s="23" t="s">
        <v>691</v>
      </c>
      <c r="F202" s="21">
        <v>0.0</v>
      </c>
      <c r="G202" s="26">
        <v>45428.0</v>
      </c>
      <c r="H202" s="44"/>
      <c r="I202" s="40" t="s">
        <v>162</v>
      </c>
      <c r="J202" s="27"/>
      <c r="K202" s="27"/>
      <c r="L202" s="27"/>
      <c r="M202" s="27"/>
      <c r="N202" s="27"/>
      <c r="O202" s="27"/>
      <c r="P202" s="27"/>
      <c r="Q202" s="47"/>
      <c r="R202" s="30">
        <f t="shared" si="1"/>
        <v>0</v>
      </c>
      <c r="S202" s="21" t="str">
        <f>IFERROR(VLOOKUP(L202,'Responsáveis'!$A$3:$B$140,2,FALSE),"NE")</f>
        <v>NE</v>
      </c>
      <c r="T202" s="27"/>
      <c r="U202" s="21" t="s">
        <v>39</v>
      </c>
      <c r="V202" s="31" t="s">
        <v>163</v>
      </c>
      <c r="W202" s="31"/>
      <c r="X202" s="32"/>
      <c r="Y202" s="12"/>
      <c r="Z202" s="12"/>
      <c r="AA202" s="12"/>
      <c r="AB202" s="12"/>
      <c r="AC202" s="12"/>
    </row>
    <row r="203" ht="18.75" customHeight="1">
      <c r="A203" s="21" t="s">
        <v>219</v>
      </c>
      <c r="B203" s="21" t="s">
        <v>225</v>
      </c>
      <c r="C203" s="21" t="s">
        <v>692</v>
      </c>
      <c r="D203" s="22" t="s">
        <v>628</v>
      </c>
      <c r="E203" s="23" t="s">
        <v>693</v>
      </c>
      <c r="F203" s="21">
        <v>0.0</v>
      </c>
      <c r="G203" s="24">
        <v>45952.0</v>
      </c>
      <c r="H203" s="46" t="s">
        <v>694</v>
      </c>
      <c r="I203" s="40" t="s">
        <v>52</v>
      </c>
      <c r="J203" s="24">
        <v>45953.0</v>
      </c>
      <c r="K203" s="21" t="s">
        <v>53</v>
      </c>
      <c r="L203" s="21" t="s">
        <v>95</v>
      </c>
      <c r="M203" s="24">
        <v>45972.0</v>
      </c>
      <c r="N203" s="24">
        <v>45972.0</v>
      </c>
      <c r="O203" s="24">
        <v>45972.0</v>
      </c>
      <c r="P203" s="28">
        <v>1.0</v>
      </c>
      <c r="Q203" s="47">
        <v>5510.0</v>
      </c>
      <c r="R203" s="30">
        <f t="shared" si="1"/>
        <v>61.75053233</v>
      </c>
      <c r="S203" s="21" t="str">
        <f>IFERROR(VLOOKUP(L203,'Responsáveis'!$A$3:$B$140,2,FALSE),"NE")</f>
        <v>Ana</v>
      </c>
      <c r="T203" s="27"/>
      <c r="U203" s="21" t="s">
        <v>39</v>
      </c>
      <c r="V203" s="31" t="s">
        <v>40</v>
      </c>
      <c r="W203" s="31" t="s">
        <v>41</v>
      </c>
      <c r="X203" s="32"/>
      <c r="Y203" s="12"/>
      <c r="Z203" s="12"/>
      <c r="AA203" s="12"/>
      <c r="AB203" s="12"/>
      <c r="AC203" s="12"/>
    </row>
    <row r="204" ht="18.75" customHeight="1">
      <c r="A204" s="21" t="s">
        <v>195</v>
      </c>
      <c r="B204" s="21" t="s">
        <v>196</v>
      </c>
      <c r="C204" s="21" t="s">
        <v>695</v>
      </c>
      <c r="D204" s="22" t="s">
        <v>696</v>
      </c>
      <c r="E204" s="23" t="s">
        <v>697</v>
      </c>
      <c r="F204" s="21">
        <v>0.0</v>
      </c>
      <c r="G204" s="26">
        <v>45913.0</v>
      </c>
      <c r="H204" s="46" t="s">
        <v>698</v>
      </c>
      <c r="I204" s="40" t="s">
        <v>52</v>
      </c>
      <c r="J204" s="24">
        <v>45972.0</v>
      </c>
      <c r="K204" s="21">
        <v>1.0232529E7</v>
      </c>
      <c r="L204" s="21" t="s">
        <v>699</v>
      </c>
      <c r="M204" s="24">
        <v>46013.0</v>
      </c>
      <c r="N204" s="24">
        <v>46059.0</v>
      </c>
      <c r="O204" s="48"/>
      <c r="P204" s="28">
        <v>1.0</v>
      </c>
      <c r="Q204" s="45">
        <v>9904.24</v>
      </c>
      <c r="R204" s="30">
        <f t="shared" si="1"/>
        <v>110.99675</v>
      </c>
      <c r="S204" s="21" t="str">
        <f>IFERROR(VLOOKUP(L204,'Responsáveis'!$A$3:$B$140,2,FALSE),"NE")</f>
        <v>Ana</v>
      </c>
      <c r="T204" s="27"/>
      <c r="U204" s="21" t="s">
        <v>48</v>
      </c>
      <c r="V204" s="31" t="s">
        <v>40</v>
      </c>
      <c r="W204" s="31"/>
      <c r="X204" s="32"/>
      <c r="Y204" s="12"/>
      <c r="Z204" s="12"/>
      <c r="AA204" s="12"/>
      <c r="AB204" s="12"/>
      <c r="AC204" s="12"/>
    </row>
    <row r="205" ht="18.75" customHeight="1">
      <c r="A205" s="21" t="s">
        <v>219</v>
      </c>
      <c r="B205" s="21" t="s">
        <v>225</v>
      </c>
      <c r="C205" s="77" t="s">
        <v>700</v>
      </c>
      <c r="D205" s="51" t="s">
        <v>43</v>
      </c>
      <c r="E205" s="23" t="s">
        <v>701</v>
      </c>
      <c r="F205" s="21">
        <v>0.0</v>
      </c>
      <c r="G205" s="26">
        <v>45968.0</v>
      </c>
      <c r="H205" s="52"/>
      <c r="I205" s="40" t="s">
        <v>46</v>
      </c>
      <c r="J205" s="26">
        <v>46041.0</v>
      </c>
      <c r="K205" s="21">
        <v>1.023453E7</v>
      </c>
      <c r="L205" s="21" t="s">
        <v>372</v>
      </c>
      <c r="M205" s="26">
        <v>46037.0</v>
      </c>
      <c r="N205" s="26">
        <v>46042.0</v>
      </c>
      <c r="O205" s="27"/>
      <c r="P205" s="28">
        <v>1.0</v>
      </c>
      <c r="Q205" s="45">
        <v>80446.62</v>
      </c>
      <c r="R205" s="30">
        <f t="shared" si="1"/>
        <v>901.5647204</v>
      </c>
      <c r="S205" s="21" t="str">
        <f>IFERROR(VLOOKUP(L205,'Responsáveis'!$A$3:$B$140,2,FALSE),"NE")</f>
        <v>Rudnei</v>
      </c>
      <c r="T205" s="21">
        <v>2339.0</v>
      </c>
      <c r="U205" s="21" t="s">
        <v>48</v>
      </c>
      <c r="V205" s="31" t="s">
        <v>40</v>
      </c>
      <c r="W205" s="31" t="s">
        <v>41</v>
      </c>
      <c r="X205" s="32"/>
      <c r="Y205" s="12"/>
      <c r="Z205" s="12"/>
      <c r="AA205" s="12"/>
      <c r="AB205" s="12"/>
      <c r="AC205" s="12"/>
    </row>
    <row r="206" ht="18.75" customHeight="1">
      <c r="A206" s="21" t="s">
        <v>219</v>
      </c>
      <c r="B206" s="21" t="s">
        <v>225</v>
      </c>
      <c r="C206" s="50" t="s">
        <v>702</v>
      </c>
      <c r="D206" s="51" t="s">
        <v>703</v>
      </c>
      <c r="E206" s="23" t="s">
        <v>704</v>
      </c>
      <c r="F206" s="21">
        <v>0.0</v>
      </c>
      <c r="G206" s="24">
        <v>45971.0</v>
      </c>
      <c r="H206" s="52"/>
      <c r="I206" s="40" t="s">
        <v>46</v>
      </c>
      <c r="J206" s="26">
        <v>46041.0</v>
      </c>
      <c r="K206" s="21">
        <v>1.023453E7</v>
      </c>
      <c r="L206" s="21" t="s">
        <v>372</v>
      </c>
      <c r="M206" s="26">
        <v>46037.0</v>
      </c>
      <c r="N206" s="26">
        <v>46042.0</v>
      </c>
      <c r="O206" s="27"/>
      <c r="P206" s="28">
        <v>1.0</v>
      </c>
      <c r="Q206" s="45">
        <v>96006.2</v>
      </c>
      <c r="R206" s="30">
        <f t="shared" si="1"/>
        <v>1075.940827</v>
      </c>
      <c r="S206" s="21" t="str">
        <f>IFERROR(VLOOKUP(L206,'Responsáveis'!$A$3:$B$140,2,FALSE),"NE")</f>
        <v>Rudnei</v>
      </c>
      <c r="T206" s="21">
        <v>2339.0</v>
      </c>
      <c r="U206" s="21" t="s">
        <v>48</v>
      </c>
      <c r="V206" s="31" t="s">
        <v>40</v>
      </c>
      <c r="W206" s="31" t="s">
        <v>41</v>
      </c>
      <c r="X206" s="32"/>
      <c r="Y206" s="12"/>
      <c r="Z206" s="12"/>
      <c r="AA206" s="12"/>
      <c r="AB206" s="12"/>
      <c r="AC206" s="12"/>
    </row>
    <row r="207" ht="18.75" customHeight="1">
      <c r="A207" s="21" t="s">
        <v>195</v>
      </c>
      <c r="B207" s="58" t="s">
        <v>196</v>
      </c>
      <c r="C207" s="21" t="s">
        <v>448</v>
      </c>
      <c r="D207" s="22" t="s">
        <v>705</v>
      </c>
      <c r="E207" s="23" t="s">
        <v>706</v>
      </c>
      <c r="F207" s="21">
        <v>0.0</v>
      </c>
      <c r="G207" s="26">
        <v>45913.0</v>
      </c>
      <c r="H207" s="46" t="s">
        <v>707</v>
      </c>
      <c r="I207" s="40" t="s">
        <v>52</v>
      </c>
      <c r="J207" s="24">
        <v>45972.0</v>
      </c>
      <c r="K207" s="21">
        <v>1.0232529E7</v>
      </c>
      <c r="L207" s="21" t="s">
        <v>699</v>
      </c>
      <c r="M207" s="24">
        <v>46013.0</v>
      </c>
      <c r="N207" s="24">
        <v>46059.0</v>
      </c>
      <c r="O207" s="48"/>
      <c r="P207" s="28">
        <v>1.0</v>
      </c>
      <c r="Q207" s="45">
        <v>16433.59</v>
      </c>
      <c r="R207" s="30">
        <f t="shared" si="1"/>
        <v>184.1711308</v>
      </c>
      <c r="S207" s="21" t="str">
        <f>IFERROR(VLOOKUP(L207,'Responsáveis'!$A$3:$B$140,2,FALSE),"NE")</f>
        <v>Ana</v>
      </c>
      <c r="T207" s="27"/>
      <c r="U207" s="21" t="s">
        <v>48</v>
      </c>
      <c r="V207" s="31" t="s">
        <v>40</v>
      </c>
      <c r="W207" s="31"/>
      <c r="X207" s="32"/>
      <c r="Y207" s="12"/>
      <c r="Z207" s="12"/>
      <c r="AA207" s="12"/>
      <c r="AB207" s="12"/>
      <c r="AC207" s="12"/>
    </row>
    <row r="208" ht="18.75" customHeight="1">
      <c r="A208" s="21" t="s">
        <v>219</v>
      </c>
      <c r="B208" s="21" t="s">
        <v>225</v>
      </c>
      <c r="C208" s="21" t="s">
        <v>708</v>
      </c>
      <c r="D208" s="22" t="s">
        <v>43</v>
      </c>
      <c r="E208" s="23" t="s">
        <v>709</v>
      </c>
      <c r="F208" s="21">
        <v>0.0</v>
      </c>
      <c r="G208" s="24">
        <v>45971.0</v>
      </c>
      <c r="H208" s="46" t="s">
        <v>710</v>
      </c>
      <c r="I208" s="40" t="s">
        <v>46</v>
      </c>
      <c r="J208" s="26">
        <v>46031.0</v>
      </c>
      <c r="K208" s="21">
        <v>1.0234531E7</v>
      </c>
      <c r="L208" s="21" t="s">
        <v>354</v>
      </c>
      <c r="M208" s="26">
        <v>46044.0</v>
      </c>
      <c r="N208" s="26">
        <v>46063.0</v>
      </c>
      <c r="O208" s="26">
        <v>46044.0</v>
      </c>
      <c r="P208" s="28">
        <v>1.0</v>
      </c>
      <c r="Q208" s="45">
        <v>131623.8</v>
      </c>
      <c r="R208" s="30">
        <f t="shared" si="1"/>
        <v>1475.107027</v>
      </c>
      <c r="S208" s="21" t="str">
        <f>IFERROR(VLOOKUP(L208,'Responsáveis'!$A$3:$B$140,2,FALSE),"NE")</f>
        <v>jadiel</v>
      </c>
      <c r="T208" s="27"/>
      <c r="U208" s="21" t="s">
        <v>48</v>
      </c>
      <c r="V208" s="31" t="s">
        <v>250</v>
      </c>
      <c r="W208" s="31"/>
      <c r="X208" s="32"/>
      <c r="Y208" s="12"/>
      <c r="Z208" s="12"/>
      <c r="AA208" s="12"/>
      <c r="AB208" s="12"/>
      <c r="AC208" s="12"/>
    </row>
    <row r="209" ht="18.75" customHeight="1">
      <c r="A209" s="21" t="s">
        <v>219</v>
      </c>
      <c r="B209" s="21" t="s">
        <v>225</v>
      </c>
      <c r="C209" s="21" t="s">
        <v>711</v>
      </c>
      <c r="D209" s="22" t="s">
        <v>43</v>
      </c>
      <c r="E209" s="23" t="s">
        <v>712</v>
      </c>
      <c r="F209" s="21">
        <v>0.0</v>
      </c>
      <c r="G209" s="24">
        <v>45971.0</v>
      </c>
      <c r="H209" s="52"/>
      <c r="I209" s="40" t="s">
        <v>46</v>
      </c>
      <c r="J209" s="26">
        <v>46041.0</v>
      </c>
      <c r="K209" s="21">
        <v>1.023453E7</v>
      </c>
      <c r="L209" s="21" t="s">
        <v>372</v>
      </c>
      <c r="M209" s="26">
        <v>46037.0</v>
      </c>
      <c r="N209" s="26">
        <v>46042.0</v>
      </c>
      <c r="O209" s="27"/>
      <c r="P209" s="28">
        <v>1.0</v>
      </c>
      <c r="Q209" s="45">
        <v>74711.06</v>
      </c>
      <c r="R209" s="30">
        <f t="shared" si="1"/>
        <v>837.2863387</v>
      </c>
      <c r="S209" s="21" t="str">
        <f>IFERROR(VLOOKUP(L209,'Responsáveis'!$A$3:$B$140,2,FALSE),"NE")</f>
        <v>Rudnei</v>
      </c>
      <c r="T209" s="21">
        <v>2339.0</v>
      </c>
      <c r="U209" s="21" t="s">
        <v>48</v>
      </c>
      <c r="V209" s="31" t="s">
        <v>40</v>
      </c>
      <c r="W209" s="31" t="s">
        <v>41</v>
      </c>
      <c r="X209" s="32"/>
      <c r="Y209" s="12"/>
      <c r="Z209" s="12"/>
      <c r="AA209" s="12"/>
      <c r="AB209" s="12"/>
      <c r="AC209" s="12"/>
    </row>
    <row r="210" ht="18.75" customHeight="1">
      <c r="A210" s="21" t="s">
        <v>219</v>
      </c>
      <c r="B210" s="21" t="s">
        <v>225</v>
      </c>
      <c r="C210" s="21" t="s">
        <v>713</v>
      </c>
      <c r="D210" s="51" t="s">
        <v>703</v>
      </c>
      <c r="E210" s="23" t="s">
        <v>714</v>
      </c>
      <c r="F210" s="21">
        <v>0.0</v>
      </c>
      <c r="G210" s="24">
        <v>45973.0</v>
      </c>
      <c r="H210" s="46" t="s">
        <v>715</v>
      </c>
      <c r="I210" s="40" t="s">
        <v>46</v>
      </c>
      <c r="J210" s="26">
        <v>46041.0</v>
      </c>
      <c r="K210" s="21">
        <v>1.023453E7</v>
      </c>
      <c r="L210" s="21" t="s">
        <v>372</v>
      </c>
      <c r="M210" s="26">
        <v>46037.0</v>
      </c>
      <c r="N210" s="26">
        <v>46042.0</v>
      </c>
      <c r="O210" s="27"/>
      <c r="P210" s="28">
        <v>1.0</v>
      </c>
      <c r="Q210" s="45">
        <v>133945.26</v>
      </c>
      <c r="R210" s="30">
        <f t="shared" si="1"/>
        <v>1501.123613</v>
      </c>
      <c r="S210" s="21" t="str">
        <f>IFERROR(VLOOKUP(L210,'Responsáveis'!$A$3:$B$140,2,FALSE),"NE")</f>
        <v>Rudnei</v>
      </c>
      <c r="T210" s="21">
        <v>2339.0</v>
      </c>
      <c r="U210" s="21" t="s">
        <v>48</v>
      </c>
      <c r="V210" s="31" t="s">
        <v>40</v>
      </c>
      <c r="W210" s="31" t="s">
        <v>41</v>
      </c>
      <c r="X210" s="32"/>
      <c r="Y210" s="12"/>
      <c r="Z210" s="12"/>
      <c r="AA210" s="12"/>
      <c r="AB210" s="12"/>
      <c r="AC210" s="12"/>
    </row>
    <row r="211" ht="18.75" customHeight="1">
      <c r="A211" s="21" t="s">
        <v>219</v>
      </c>
      <c r="B211" s="21" t="s">
        <v>225</v>
      </c>
      <c r="C211" s="21" t="s">
        <v>716</v>
      </c>
      <c r="D211" s="22" t="s">
        <v>703</v>
      </c>
      <c r="E211" s="23" t="s">
        <v>717</v>
      </c>
      <c r="F211" s="21">
        <v>1.0</v>
      </c>
      <c r="G211" s="24">
        <v>45974.0</v>
      </c>
      <c r="H211" s="36" t="s">
        <v>718</v>
      </c>
      <c r="I211" s="40" t="s">
        <v>46</v>
      </c>
      <c r="J211" s="26">
        <v>46031.0</v>
      </c>
      <c r="K211" s="21">
        <v>1.0234531E7</v>
      </c>
      <c r="L211" s="21" t="s">
        <v>354</v>
      </c>
      <c r="M211" s="26">
        <v>46044.0</v>
      </c>
      <c r="N211" s="26">
        <v>46064.0</v>
      </c>
      <c r="O211" s="26">
        <v>46044.0</v>
      </c>
      <c r="P211" s="28">
        <v>1.0</v>
      </c>
      <c r="Q211" s="45">
        <v>135181.2</v>
      </c>
      <c r="R211" s="30">
        <f t="shared" si="1"/>
        <v>1514.974784</v>
      </c>
      <c r="S211" s="21" t="str">
        <f>IFERROR(VLOOKUP(L211,'Responsáveis'!$A$3:$B$140,2,FALSE),"NE")</f>
        <v>jadiel</v>
      </c>
      <c r="T211" s="27"/>
      <c r="U211" s="21" t="s">
        <v>48</v>
      </c>
      <c r="V211" s="31" t="s">
        <v>250</v>
      </c>
      <c r="W211" s="31"/>
      <c r="X211" s="32"/>
      <c r="Y211" s="12"/>
      <c r="Z211" s="12"/>
      <c r="AA211" s="12"/>
      <c r="AB211" s="12"/>
      <c r="AC211" s="12"/>
    </row>
    <row r="212" ht="18.75" customHeight="1">
      <c r="A212" s="21" t="s">
        <v>219</v>
      </c>
      <c r="B212" s="21" t="s">
        <v>225</v>
      </c>
      <c r="C212" s="21" t="s">
        <v>719</v>
      </c>
      <c r="D212" s="22" t="s">
        <v>720</v>
      </c>
      <c r="E212" s="23" t="s">
        <v>721</v>
      </c>
      <c r="F212" s="21">
        <v>1.0</v>
      </c>
      <c r="G212" s="24">
        <v>45986.0</v>
      </c>
      <c r="H212" s="46" t="s">
        <v>722</v>
      </c>
      <c r="I212" s="21" t="s">
        <v>52</v>
      </c>
      <c r="J212" s="26">
        <v>46035.0</v>
      </c>
      <c r="K212" s="21" t="s">
        <v>53</v>
      </c>
      <c r="L212" s="21" t="s">
        <v>354</v>
      </c>
      <c r="M212" s="26">
        <v>46075.0</v>
      </c>
      <c r="N212" s="26">
        <v>46075.0</v>
      </c>
      <c r="O212" s="26">
        <v>46081.0</v>
      </c>
      <c r="P212" s="28">
        <v>0.1</v>
      </c>
      <c r="Q212" s="45">
        <v>39500.0</v>
      </c>
      <c r="R212" s="30">
        <f t="shared" si="1"/>
        <v>442.67623</v>
      </c>
      <c r="S212" s="21" t="str">
        <f>IFERROR(VLOOKUP(L212,'Responsáveis'!$A$3:$B$140,2,FALSE),"NE")</f>
        <v>jadiel</v>
      </c>
      <c r="T212" s="27"/>
      <c r="U212" s="21" t="s">
        <v>48</v>
      </c>
      <c r="V212" s="31" t="s">
        <v>40</v>
      </c>
      <c r="W212" s="31" t="s">
        <v>41</v>
      </c>
      <c r="X212" s="32"/>
      <c r="Y212" s="12"/>
      <c r="Z212" s="12"/>
      <c r="AA212" s="12"/>
      <c r="AB212" s="12"/>
      <c r="AC212" s="12"/>
    </row>
    <row r="213" ht="18.75" customHeight="1">
      <c r="A213" s="21" t="s">
        <v>219</v>
      </c>
      <c r="B213" s="21" t="s">
        <v>225</v>
      </c>
      <c r="C213" s="21" t="s">
        <v>197</v>
      </c>
      <c r="D213" s="22" t="s">
        <v>723</v>
      </c>
      <c r="E213" s="23" t="s">
        <v>724</v>
      </c>
      <c r="F213" s="21">
        <v>0.0</v>
      </c>
      <c r="G213" s="24">
        <v>46001.0</v>
      </c>
      <c r="H213" s="44"/>
      <c r="I213" s="21" t="s">
        <v>162</v>
      </c>
      <c r="J213" s="27"/>
      <c r="K213" s="27"/>
      <c r="L213" s="27"/>
      <c r="M213" s="27"/>
      <c r="N213" s="27"/>
      <c r="O213" s="27"/>
      <c r="P213" s="27"/>
      <c r="Q213" s="47"/>
      <c r="R213" s="30">
        <f t="shared" si="1"/>
        <v>0</v>
      </c>
      <c r="S213" s="21" t="str">
        <f>IFERROR(VLOOKUP(L213,'Responsáveis'!$A$3:$B$140,2,FALSE),"NE")</f>
        <v>NE</v>
      </c>
      <c r="T213" s="27"/>
      <c r="U213" s="21" t="s">
        <v>39</v>
      </c>
      <c r="V213" s="31" t="s">
        <v>163</v>
      </c>
      <c r="W213" s="33"/>
      <c r="X213" s="32"/>
      <c r="Y213" s="12"/>
      <c r="Z213" s="12"/>
      <c r="AA213" s="12"/>
      <c r="AB213" s="12"/>
      <c r="AC213" s="12"/>
    </row>
    <row r="214" ht="18.75" customHeight="1">
      <c r="A214" s="78" t="s">
        <v>219</v>
      </c>
      <c r="B214" s="79" t="s">
        <v>220</v>
      </c>
      <c r="C214" s="21" t="s">
        <v>725</v>
      </c>
      <c r="D214" s="22" t="s">
        <v>366</v>
      </c>
      <c r="E214" s="23" t="s">
        <v>726</v>
      </c>
      <c r="F214" s="21">
        <v>0.0</v>
      </c>
      <c r="G214" s="24">
        <v>46003.0</v>
      </c>
      <c r="H214" s="46" t="s">
        <v>727</v>
      </c>
      <c r="I214" s="40" t="s">
        <v>52</v>
      </c>
      <c r="J214" s="24">
        <v>6686122.0</v>
      </c>
      <c r="K214" s="21" t="s">
        <v>53</v>
      </c>
      <c r="L214" s="21" t="s">
        <v>95</v>
      </c>
      <c r="M214" s="26">
        <v>46045.0</v>
      </c>
      <c r="N214" s="26">
        <v>46050.0</v>
      </c>
      <c r="O214" s="26">
        <v>46047.0</v>
      </c>
      <c r="P214" s="28">
        <v>1.0</v>
      </c>
      <c r="Q214" s="45">
        <v>41304.0</v>
      </c>
      <c r="R214" s="30">
        <f t="shared" si="1"/>
        <v>462.8936456</v>
      </c>
      <c r="S214" s="21" t="str">
        <f>IFERROR(VLOOKUP(L214,'Responsáveis'!$A$3:$B$140,2,FALSE),"NE")</f>
        <v>Ana</v>
      </c>
      <c r="T214" s="27"/>
      <c r="U214" s="21" t="s">
        <v>39</v>
      </c>
      <c r="V214" s="31" t="s">
        <v>208</v>
      </c>
      <c r="W214" s="31" t="s">
        <v>41</v>
      </c>
      <c r="X214" s="32"/>
      <c r="Y214" s="12"/>
      <c r="Z214" s="12"/>
      <c r="AA214" s="12"/>
      <c r="AB214" s="12"/>
      <c r="AC214" s="12"/>
    </row>
    <row r="215" ht="18.75" customHeight="1">
      <c r="A215" s="21" t="s">
        <v>31</v>
      </c>
      <c r="B215" s="21" t="s">
        <v>202</v>
      </c>
      <c r="C215" s="21" t="s">
        <v>564</v>
      </c>
      <c r="D215" s="22" t="s">
        <v>703</v>
      </c>
      <c r="E215" s="23" t="s">
        <v>728</v>
      </c>
      <c r="F215" s="21">
        <v>1.0</v>
      </c>
      <c r="G215" s="26">
        <v>45968.0</v>
      </c>
      <c r="H215" s="46" t="s">
        <v>729</v>
      </c>
      <c r="I215" s="40" t="s">
        <v>46</v>
      </c>
      <c r="J215" s="24">
        <v>45980.0</v>
      </c>
      <c r="K215" s="21">
        <v>1.0233542E7</v>
      </c>
      <c r="L215" s="21" t="s">
        <v>227</v>
      </c>
      <c r="M215" s="24">
        <v>46020.0</v>
      </c>
      <c r="N215" s="48">
        <v>46031.0</v>
      </c>
      <c r="O215" s="26">
        <v>46043.0</v>
      </c>
      <c r="P215" s="28">
        <v>1.0</v>
      </c>
      <c r="Q215" s="45">
        <v>335775.0</v>
      </c>
      <c r="R215" s="30">
        <f t="shared" si="1"/>
        <v>3763.02813</v>
      </c>
      <c r="S215" s="21" t="str">
        <f>IFERROR(VLOOKUP(L215,'Responsáveis'!$A$3:$B$140,2,FALSE),"NE")</f>
        <v>Ana</v>
      </c>
      <c r="T215" s="27"/>
      <c r="U215" s="21" t="s">
        <v>48</v>
      </c>
      <c r="V215" s="31" t="s">
        <v>208</v>
      </c>
      <c r="W215" s="31" t="s">
        <v>41</v>
      </c>
      <c r="X215" s="32"/>
      <c r="Y215" s="12"/>
      <c r="Z215" s="12"/>
      <c r="AA215" s="12"/>
      <c r="AB215" s="12"/>
      <c r="AC215" s="12"/>
    </row>
    <row r="216" ht="18.75" customHeight="1">
      <c r="A216" s="21" t="s">
        <v>219</v>
      </c>
      <c r="B216" s="21" t="s">
        <v>225</v>
      </c>
      <c r="C216" s="21" t="s">
        <v>197</v>
      </c>
      <c r="D216" s="22" t="s">
        <v>730</v>
      </c>
      <c r="E216" s="23" t="s">
        <v>731</v>
      </c>
      <c r="F216" s="21">
        <v>0.0</v>
      </c>
      <c r="G216" s="24">
        <v>45954.0</v>
      </c>
      <c r="H216" s="44"/>
      <c r="I216" s="40" t="s">
        <v>162</v>
      </c>
      <c r="J216" s="27"/>
      <c r="K216" s="27"/>
      <c r="L216" s="27"/>
      <c r="M216" s="27"/>
      <c r="N216" s="27"/>
      <c r="O216" s="27"/>
      <c r="P216" s="27"/>
      <c r="Q216" s="47"/>
      <c r="R216" s="30">
        <f t="shared" si="1"/>
        <v>0</v>
      </c>
      <c r="S216" s="21" t="str">
        <f>IFERROR(VLOOKUP(L216,'Responsáveis'!$A$3:$B$140,2,FALSE),"NE")</f>
        <v>NE</v>
      </c>
      <c r="T216" s="27"/>
      <c r="U216" s="21" t="s">
        <v>4</v>
      </c>
      <c r="V216" s="31" t="s">
        <v>163</v>
      </c>
      <c r="W216" s="31"/>
      <c r="X216" s="32"/>
      <c r="Y216" s="12"/>
      <c r="Z216" s="12"/>
      <c r="AA216" s="12"/>
      <c r="AB216" s="12"/>
      <c r="AC216" s="12"/>
    </row>
    <row r="217" ht="18.75" customHeight="1">
      <c r="A217" s="21" t="s">
        <v>219</v>
      </c>
      <c r="B217" s="21" t="s">
        <v>225</v>
      </c>
      <c r="C217" s="21" t="s">
        <v>732</v>
      </c>
      <c r="D217" s="22" t="s">
        <v>278</v>
      </c>
      <c r="E217" s="23" t="s">
        <v>733</v>
      </c>
      <c r="F217" s="21">
        <v>0.0</v>
      </c>
      <c r="G217" s="26">
        <v>45862.0</v>
      </c>
      <c r="H217" s="73" t="s">
        <v>642</v>
      </c>
      <c r="I217" s="40" t="s">
        <v>37</v>
      </c>
      <c r="J217" s="26">
        <v>46288.0</v>
      </c>
      <c r="K217" s="21">
        <v>1.0229973E7</v>
      </c>
      <c r="L217" s="21" t="s">
        <v>581</v>
      </c>
      <c r="M217" s="24">
        <v>46326.0</v>
      </c>
      <c r="N217" s="24"/>
      <c r="O217" s="27"/>
      <c r="P217" s="28">
        <v>0.0</v>
      </c>
      <c r="Q217" s="45">
        <v>17767.46</v>
      </c>
      <c r="R217" s="30">
        <f t="shared" si="1"/>
        <v>199.1198028</v>
      </c>
      <c r="S217" s="21" t="str">
        <f>IFERROR(VLOOKUP(L217,'Responsáveis'!$A$3:$B$140,2,FALSE),"NE")</f>
        <v>NA</v>
      </c>
      <c r="T217" s="27"/>
      <c r="U217" s="21" t="s">
        <v>48</v>
      </c>
      <c r="V217" s="31" t="s">
        <v>40</v>
      </c>
      <c r="W217" s="31"/>
      <c r="X217" s="32"/>
      <c r="Y217" s="12"/>
      <c r="Z217" s="12"/>
      <c r="AA217" s="12"/>
      <c r="AB217" s="12"/>
      <c r="AC217" s="12"/>
    </row>
    <row r="218" ht="18.75" customHeight="1">
      <c r="A218" s="21" t="s">
        <v>219</v>
      </c>
      <c r="B218" s="21" t="s">
        <v>734</v>
      </c>
      <c r="C218" s="21" t="s">
        <v>197</v>
      </c>
      <c r="D218" s="22" t="s">
        <v>735</v>
      </c>
      <c r="E218" s="23" t="s">
        <v>736</v>
      </c>
      <c r="F218" s="21">
        <v>0.0</v>
      </c>
      <c r="G218" s="26">
        <v>45806.0</v>
      </c>
      <c r="H218" s="44"/>
      <c r="I218" s="40" t="s">
        <v>37</v>
      </c>
      <c r="J218" s="26">
        <v>45806.0</v>
      </c>
      <c r="K218" s="21">
        <v>1.0225417E7</v>
      </c>
      <c r="L218" s="21" t="s">
        <v>581</v>
      </c>
      <c r="M218" s="27"/>
      <c r="N218" s="27"/>
      <c r="O218" s="27"/>
      <c r="P218" s="28">
        <v>0.0</v>
      </c>
      <c r="Q218" s="47">
        <v>360.0</v>
      </c>
      <c r="R218" s="30">
        <f t="shared" si="1"/>
        <v>4.034517539</v>
      </c>
      <c r="S218" s="21" t="str">
        <f>IFERROR(VLOOKUP(L218,'Responsáveis'!$A$3:$B$140,2,FALSE),"NE")</f>
        <v>NA</v>
      </c>
      <c r="T218" s="27"/>
      <c r="U218" s="21" t="s">
        <v>39</v>
      </c>
      <c r="V218" s="31" t="s">
        <v>40</v>
      </c>
      <c r="W218" s="31"/>
      <c r="X218" s="32"/>
      <c r="Y218" s="12"/>
      <c r="Z218" s="12"/>
      <c r="AA218" s="12"/>
      <c r="AB218" s="12"/>
      <c r="AC218" s="12"/>
    </row>
    <row r="219" ht="18.75" customHeight="1">
      <c r="A219" s="21" t="s">
        <v>219</v>
      </c>
      <c r="B219" s="21" t="s">
        <v>734</v>
      </c>
      <c r="C219" s="21" t="s">
        <v>737</v>
      </c>
      <c r="D219" s="22" t="s">
        <v>738</v>
      </c>
      <c r="E219" s="23" t="s">
        <v>739</v>
      </c>
      <c r="F219" s="21">
        <v>0.0</v>
      </c>
      <c r="G219" s="26">
        <v>45800.0</v>
      </c>
      <c r="H219" s="44"/>
      <c r="I219" s="40" t="s">
        <v>162</v>
      </c>
      <c r="J219" s="27"/>
      <c r="K219" s="27"/>
      <c r="L219" s="27"/>
      <c r="M219" s="27"/>
      <c r="N219" s="27"/>
      <c r="O219" s="27"/>
      <c r="P219" s="27"/>
      <c r="Q219" s="47"/>
      <c r="R219" s="30">
        <f t="shared" si="1"/>
        <v>0</v>
      </c>
      <c r="S219" s="21" t="str">
        <f>IFERROR(VLOOKUP(L219,'Responsáveis'!$A$3:$B$140,2,FALSE),"NE")</f>
        <v>NE</v>
      </c>
      <c r="T219" s="27"/>
      <c r="U219" s="21" t="s">
        <v>4</v>
      </c>
      <c r="V219" s="31" t="s">
        <v>163</v>
      </c>
      <c r="W219" s="31"/>
      <c r="X219" s="32"/>
      <c r="Y219" s="12"/>
      <c r="Z219" s="12"/>
      <c r="AA219" s="12"/>
      <c r="AB219" s="12"/>
      <c r="AC219" s="12"/>
    </row>
    <row r="220" ht="18.75" customHeight="1">
      <c r="A220" s="21" t="s">
        <v>219</v>
      </c>
      <c r="B220" s="21" t="s">
        <v>734</v>
      </c>
      <c r="C220" s="21" t="s">
        <v>740</v>
      </c>
      <c r="D220" s="22" t="s">
        <v>741</v>
      </c>
      <c r="E220" s="23" t="s">
        <v>742</v>
      </c>
      <c r="F220" s="21">
        <v>0.0</v>
      </c>
      <c r="G220" s="26">
        <v>45804.0</v>
      </c>
      <c r="H220" s="44"/>
      <c r="I220" s="40" t="s">
        <v>162</v>
      </c>
      <c r="J220" s="27"/>
      <c r="K220" s="27"/>
      <c r="L220" s="27"/>
      <c r="M220" s="27"/>
      <c r="N220" s="27"/>
      <c r="O220" s="27"/>
      <c r="P220" s="27"/>
      <c r="Q220" s="47"/>
      <c r="R220" s="30">
        <f t="shared" si="1"/>
        <v>0</v>
      </c>
      <c r="S220" s="21" t="str">
        <f>IFERROR(VLOOKUP(L220,'Responsáveis'!$A$3:$B$140,2,FALSE),"NE")</f>
        <v>NE</v>
      </c>
      <c r="T220" s="27"/>
      <c r="U220" s="21" t="s">
        <v>4</v>
      </c>
      <c r="V220" s="31" t="s">
        <v>163</v>
      </c>
      <c r="W220" s="31"/>
      <c r="X220" s="32"/>
      <c r="Y220" s="12"/>
      <c r="Z220" s="12"/>
      <c r="AA220" s="12"/>
      <c r="AB220" s="12"/>
      <c r="AC220" s="12"/>
    </row>
    <row r="221" ht="18.75" customHeight="1">
      <c r="A221" s="21" t="s">
        <v>187</v>
      </c>
      <c r="B221" s="21" t="s">
        <v>188</v>
      </c>
      <c r="C221" s="21" t="s">
        <v>743</v>
      </c>
      <c r="D221" s="22" t="s">
        <v>306</v>
      </c>
      <c r="E221" s="21" t="s">
        <v>744</v>
      </c>
      <c r="F221" s="21">
        <v>0.0</v>
      </c>
      <c r="G221" s="26">
        <v>45995.0</v>
      </c>
      <c r="H221" s="44"/>
      <c r="I221" s="40" t="s">
        <v>52</v>
      </c>
      <c r="J221" s="24">
        <v>46001.0</v>
      </c>
      <c r="K221" s="21" t="s">
        <v>53</v>
      </c>
      <c r="L221" s="21" t="s">
        <v>95</v>
      </c>
      <c r="M221" s="26">
        <v>46046.0</v>
      </c>
      <c r="N221" s="26">
        <v>46049.0</v>
      </c>
      <c r="O221" s="48">
        <v>46055.0</v>
      </c>
      <c r="P221" s="28">
        <v>1.0</v>
      </c>
      <c r="Q221" s="45">
        <v>42308.16</v>
      </c>
      <c r="R221" s="30">
        <f t="shared" si="1"/>
        <v>474.1472599</v>
      </c>
      <c r="S221" s="21" t="str">
        <f>IFERROR(VLOOKUP(L221,'Responsáveis'!$A$3:$B$140,2,FALSE),"NE")</f>
        <v>Ana</v>
      </c>
      <c r="T221" s="27"/>
      <c r="U221" s="21" t="s">
        <v>39</v>
      </c>
      <c r="V221" s="31" t="s">
        <v>208</v>
      </c>
      <c r="W221" s="31" t="s">
        <v>41</v>
      </c>
      <c r="X221" s="32"/>
      <c r="Y221" s="12"/>
      <c r="Z221" s="12"/>
      <c r="AA221" s="12"/>
      <c r="AB221" s="12"/>
      <c r="AC221" s="12"/>
    </row>
    <row r="222" ht="18.75" customHeight="1">
      <c r="A222" s="21" t="s">
        <v>219</v>
      </c>
      <c r="B222" s="21" t="s">
        <v>734</v>
      </c>
      <c r="C222" s="21" t="s">
        <v>197</v>
      </c>
      <c r="D222" s="22" t="s">
        <v>745</v>
      </c>
      <c r="E222" s="23" t="s">
        <v>746</v>
      </c>
      <c r="F222" s="21">
        <v>0.0</v>
      </c>
      <c r="G222" s="26">
        <v>45677.0</v>
      </c>
      <c r="H222" s="44"/>
      <c r="I222" s="40" t="s">
        <v>162</v>
      </c>
      <c r="J222" s="27"/>
      <c r="K222" s="27"/>
      <c r="L222" s="27"/>
      <c r="M222" s="27"/>
      <c r="N222" s="27"/>
      <c r="O222" s="27"/>
      <c r="P222" s="27"/>
      <c r="Q222" s="47"/>
      <c r="R222" s="30">
        <f t="shared" si="1"/>
        <v>0</v>
      </c>
      <c r="S222" s="21" t="str">
        <f>IFERROR(VLOOKUP(L222,'Responsáveis'!$A$3:$B$140,2,FALSE),"NE")</f>
        <v>NE</v>
      </c>
      <c r="T222" s="27"/>
      <c r="U222" s="21" t="s">
        <v>39</v>
      </c>
      <c r="V222" s="31" t="s">
        <v>163</v>
      </c>
      <c r="W222" s="31"/>
      <c r="X222" s="32"/>
      <c r="Y222" s="12"/>
      <c r="Z222" s="12"/>
      <c r="AA222" s="12"/>
      <c r="AB222" s="12"/>
      <c r="AC222" s="12"/>
    </row>
    <row r="223" ht="18.75" customHeight="1">
      <c r="A223" s="21" t="s">
        <v>187</v>
      </c>
      <c r="B223" s="21" t="s">
        <v>747</v>
      </c>
      <c r="C223" s="21" t="s">
        <v>197</v>
      </c>
      <c r="D223" s="22" t="s">
        <v>608</v>
      </c>
      <c r="E223" s="23" t="s">
        <v>748</v>
      </c>
      <c r="F223" s="21">
        <v>0.0</v>
      </c>
      <c r="G223" s="26">
        <v>45672.0</v>
      </c>
      <c r="H223" s="44"/>
      <c r="I223" s="40" t="s">
        <v>162</v>
      </c>
      <c r="J223" s="27"/>
      <c r="K223" s="27"/>
      <c r="L223" s="27"/>
      <c r="M223" s="27"/>
      <c r="N223" s="27"/>
      <c r="O223" s="27"/>
      <c r="P223" s="27"/>
      <c r="Q223" s="47"/>
      <c r="R223" s="30">
        <f t="shared" si="1"/>
        <v>0</v>
      </c>
      <c r="S223" s="21" t="str">
        <f>IFERROR(VLOOKUP(L223,'Responsáveis'!$A$3:$B$140,2,FALSE),"NE")</f>
        <v>NE</v>
      </c>
      <c r="T223" s="27"/>
      <c r="U223" s="21" t="s">
        <v>39</v>
      </c>
      <c r="V223" s="31" t="s">
        <v>163</v>
      </c>
      <c r="W223" s="31"/>
      <c r="X223" s="32"/>
      <c r="Y223" s="12"/>
      <c r="Z223" s="12"/>
      <c r="AA223" s="12"/>
      <c r="AB223" s="12"/>
      <c r="AC223" s="12"/>
    </row>
    <row r="224" ht="18.75" customHeight="1">
      <c r="A224" s="21" t="s">
        <v>187</v>
      </c>
      <c r="B224" s="21" t="s">
        <v>747</v>
      </c>
      <c r="C224" s="21" t="s">
        <v>749</v>
      </c>
      <c r="D224" s="22" t="s">
        <v>750</v>
      </c>
      <c r="E224" s="23" t="s">
        <v>751</v>
      </c>
      <c r="F224" s="21">
        <v>0.0</v>
      </c>
      <c r="G224" s="26">
        <v>45680.0</v>
      </c>
      <c r="H224" s="44"/>
      <c r="I224" s="40" t="s">
        <v>162</v>
      </c>
      <c r="J224" s="27"/>
      <c r="K224" s="27"/>
      <c r="L224" s="27"/>
      <c r="M224" s="27"/>
      <c r="N224" s="27"/>
      <c r="O224" s="27"/>
      <c r="P224" s="27"/>
      <c r="Q224" s="47"/>
      <c r="R224" s="30">
        <f t="shared" si="1"/>
        <v>0</v>
      </c>
      <c r="S224" s="21" t="str">
        <f>IFERROR(VLOOKUP(L224,'Responsáveis'!$A$3:$B$140,2,FALSE),"NE")</f>
        <v>NE</v>
      </c>
      <c r="T224" s="27"/>
      <c r="U224" s="21" t="s">
        <v>39</v>
      </c>
      <c r="V224" s="31" t="s">
        <v>163</v>
      </c>
      <c r="W224" s="31"/>
      <c r="X224" s="32"/>
      <c r="Y224" s="12"/>
      <c r="Z224" s="12"/>
      <c r="AA224" s="12"/>
      <c r="AB224" s="12"/>
      <c r="AC224" s="12"/>
    </row>
    <row r="225" ht="18.75" customHeight="1">
      <c r="A225" s="21" t="s">
        <v>187</v>
      </c>
      <c r="B225" s="21" t="s">
        <v>747</v>
      </c>
      <c r="C225" s="21" t="s">
        <v>588</v>
      </c>
      <c r="D225" s="22" t="s">
        <v>752</v>
      </c>
      <c r="E225" s="23" t="s">
        <v>753</v>
      </c>
      <c r="F225" s="21">
        <v>0.0</v>
      </c>
      <c r="G225" s="26">
        <v>45770.0</v>
      </c>
      <c r="H225" s="44"/>
      <c r="I225" s="40" t="s">
        <v>162</v>
      </c>
      <c r="J225" s="27"/>
      <c r="K225" s="27"/>
      <c r="L225" s="27"/>
      <c r="M225" s="27"/>
      <c r="N225" s="27"/>
      <c r="O225" s="27"/>
      <c r="P225" s="27"/>
      <c r="Q225" s="47"/>
      <c r="R225" s="30">
        <f t="shared" si="1"/>
        <v>0</v>
      </c>
      <c r="S225" s="21" t="str">
        <f>IFERROR(VLOOKUP(L225,'Responsáveis'!$A$3:$B$140,2,FALSE),"NE")</f>
        <v>NE</v>
      </c>
      <c r="T225" s="27"/>
      <c r="U225" s="21" t="s">
        <v>4</v>
      </c>
      <c r="V225" s="31" t="s">
        <v>163</v>
      </c>
      <c r="W225" s="31"/>
      <c r="X225" s="32"/>
      <c r="Y225" s="12"/>
      <c r="Z225" s="12"/>
      <c r="AA225" s="12"/>
      <c r="AB225" s="12"/>
      <c r="AC225" s="12"/>
    </row>
    <row r="226" ht="18.75" customHeight="1">
      <c r="A226" s="21" t="s">
        <v>187</v>
      </c>
      <c r="B226" s="21" t="s">
        <v>188</v>
      </c>
      <c r="C226" s="21" t="s">
        <v>754</v>
      </c>
      <c r="D226" s="22" t="s">
        <v>755</v>
      </c>
      <c r="E226" s="21" t="s">
        <v>756</v>
      </c>
      <c r="F226" s="21">
        <v>0.0</v>
      </c>
      <c r="G226" s="24">
        <v>45982.0</v>
      </c>
      <c r="H226" s="46" t="s">
        <v>757</v>
      </c>
      <c r="I226" s="40" t="s">
        <v>52</v>
      </c>
      <c r="J226" s="24">
        <v>45982.0</v>
      </c>
      <c r="K226" s="21" t="s">
        <v>53</v>
      </c>
      <c r="L226" s="21" t="s">
        <v>227</v>
      </c>
      <c r="M226" s="26">
        <v>46050.0</v>
      </c>
      <c r="N226" s="26">
        <v>46073.0</v>
      </c>
      <c r="O226" s="48">
        <v>46082.0</v>
      </c>
      <c r="P226" s="28">
        <v>0.9</v>
      </c>
      <c r="Q226" s="45">
        <v>34800.0</v>
      </c>
      <c r="R226" s="30">
        <f t="shared" si="1"/>
        <v>390.0033621</v>
      </c>
      <c r="S226" s="21" t="str">
        <f>IFERROR(VLOOKUP(L226,'Responsáveis'!$A$3:$B$140,2,FALSE),"NE")</f>
        <v>Ana</v>
      </c>
      <c r="T226" s="27"/>
      <c r="U226" s="21" t="s">
        <v>39</v>
      </c>
      <c r="V226" s="31" t="s">
        <v>40</v>
      </c>
      <c r="W226" s="31" t="s">
        <v>41</v>
      </c>
      <c r="X226" s="32"/>
      <c r="Y226" s="12"/>
      <c r="Z226" s="12"/>
      <c r="AA226" s="12"/>
      <c r="AB226" s="12"/>
      <c r="AC226" s="12"/>
    </row>
    <row r="227" ht="18.75" customHeight="1">
      <c r="A227" s="21" t="s">
        <v>271</v>
      </c>
      <c r="B227" s="58" t="s">
        <v>272</v>
      </c>
      <c r="C227" s="21" t="s">
        <v>197</v>
      </c>
      <c r="D227" s="22" t="s">
        <v>758</v>
      </c>
      <c r="E227" s="23" t="s">
        <v>759</v>
      </c>
      <c r="F227" s="21">
        <v>1.0</v>
      </c>
      <c r="G227" s="26">
        <v>45672.0</v>
      </c>
      <c r="H227" s="46" t="s">
        <v>760</v>
      </c>
      <c r="I227" s="40" t="s">
        <v>162</v>
      </c>
      <c r="J227" s="27"/>
      <c r="K227" s="27"/>
      <c r="L227" s="27"/>
      <c r="M227" s="27"/>
      <c r="N227" s="27"/>
      <c r="O227" s="27"/>
      <c r="P227" s="27"/>
      <c r="Q227" s="47"/>
      <c r="R227" s="30">
        <f t="shared" si="1"/>
        <v>0</v>
      </c>
      <c r="S227" s="21" t="str">
        <f>IFERROR(VLOOKUP(L227,'Responsáveis'!$A$3:$B$140,2,FALSE),"NE")</f>
        <v>NE</v>
      </c>
      <c r="T227" s="27"/>
      <c r="U227" s="21" t="s">
        <v>39</v>
      </c>
      <c r="V227" s="31" t="s">
        <v>163</v>
      </c>
      <c r="W227" s="31"/>
      <c r="X227" s="32"/>
      <c r="Y227" s="12"/>
      <c r="Z227" s="12"/>
      <c r="AA227" s="12"/>
      <c r="AB227" s="12"/>
      <c r="AC227" s="12"/>
    </row>
    <row r="228" ht="18.75" customHeight="1">
      <c r="A228" s="21" t="s">
        <v>271</v>
      </c>
      <c r="B228" s="21" t="s">
        <v>272</v>
      </c>
      <c r="C228" s="21" t="s">
        <v>197</v>
      </c>
      <c r="D228" s="22" t="s">
        <v>761</v>
      </c>
      <c r="E228" s="23" t="s">
        <v>762</v>
      </c>
      <c r="F228" s="21">
        <v>0.0</v>
      </c>
      <c r="G228" s="26">
        <v>45831.0</v>
      </c>
      <c r="H228" s="44"/>
      <c r="I228" s="40" t="s">
        <v>162</v>
      </c>
      <c r="J228" s="27"/>
      <c r="K228" s="27"/>
      <c r="L228" s="27"/>
      <c r="M228" s="27"/>
      <c r="N228" s="27"/>
      <c r="O228" s="27"/>
      <c r="P228" s="27"/>
      <c r="Q228" s="47"/>
      <c r="R228" s="30">
        <f t="shared" si="1"/>
        <v>0</v>
      </c>
      <c r="S228" s="21" t="str">
        <f>IFERROR(VLOOKUP(L228,'Responsáveis'!$A$3:$B$140,2,FALSE),"NE")</f>
        <v>NE</v>
      </c>
      <c r="T228" s="27"/>
      <c r="U228" s="21" t="s">
        <v>4</v>
      </c>
      <c r="V228" s="31" t="s">
        <v>163</v>
      </c>
      <c r="W228" s="31"/>
      <c r="X228" s="32"/>
      <c r="Y228" s="12"/>
      <c r="Z228" s="12"/>
      <c r="AA228" s="12"/>
      <c r="AB228" s="12"/>
      <c r="AC228" s="12"/>
    </row>
    <row r="229" ht="18.75" customHeight="1">
      <c r="A229" s="21" t="s">
        <v>195</v>
      </c>
      <c r="B229" s="58" t="s">
        <v>196</v>
      </c>
      <c r="C229" s="21" t="s">
        <v>763</v>
      </c>
      <c r="D229" s="22" t="s">
        <v>764</v>
      </c>
      <c r="E229" s="23" t="s">
        <v>765</v>
      </c>
      <c r="F229" s="21">
        <v>0.0</v>
      </c>
      <c r="G229" s="24">
        <v>45952.0</v>
      </c>
      <c r="H229" s="46" t="s">
        <v>766</v>
      </c>
      <c r="I229" s="40" t="s">
        <v>37</v>
      </c>
      <c r="J229" s="24">
        <v>46001.0</v>
      </c>
      <c r="K229" s="21">
        <v>1.0233578E7</v>
      </c>
      <c r="L229" s="21" t="s">
        <v>767</v>
      </c>
      <c r="M229" s="26">
        <v>45677.0</v>
      </c>
      <c r="N229" s="48">
        <v>46058.0</v>
      </c>
      <c r="O229" s="26"/>
      <c r="P229" s="28">
        <v>1.0</v>
      </c>
      <c r="Q229" s="45">
        <v>190023.24</v>
      </c>
      <c r="R229" s="30">
        <f t="shared" si="1"/>
        <v>2129.589152</v>
      </c>
      <c r="S229" s="21" t="str">
        <f>IFERROR(VLOOKUP(L229,'Responsáveis'!$A$3:$B$140,2,FALSE),"NE")</f>
        <v>Jadiel</v>
      </c>
      <c r="T229" s="21">
        <v>3647.0</v>
      </c>
      <c r="U229" s="21" t="s">
        <v>48</v>
      </c>
      <c r="V229" s="31" t="s">
        <v>40</v>
      </c>
      <c r="W229" s="31"/>
      <c r="X229" s="32"/>
      <c r="Y229" s="12"/>
      <c r="Z229" s="12"/>
      <c r="AA229" s="12"/>
      <c r="AB229" s="12"/>
      <c r="AC229" s="12"/>
    </row>
    <row r="230" ht="18.75" customHeight="1">
      <c r="A230" s="21" t="s">
        <v>271</v>
      </c>
      <c r="B230" s="21" t="s">
        <v>272</v>
      </c>
      <c r="C230" s="21" t="s">
        <v>768</v>
      </c>
      <c r="D230" s="22" t="s">
        <v>769</v>
      </c>
      <c r="E230" s="23" t="s">
        <v>770</v>
      </c>
      <c r="F230" s="21">
        <v>0.0</v>
      </c>
      <c r="G230" s="26">
        <v>45911.0</v>
      </c>
      <c r="H230" s="46" t="s">
        <v>771</v>
      </c>
      <c r="I230" s="40" t="s">
        <v>52</v>
      </c>
      <c r="J230" s="24">
        <v>45957.0</v>
      </c>
      <c r="K230" s="21" t="s">
        <v>53</v>
      </c>
      <c r="L230" s="21" t="s">
        <v>95</v>
      </c>
      <c r="M230" s="24">
        <v>45989.0</v>
      </c>
      <c r="N230" s="24">
        <v>45989.0</v>
      </c>
      <c r="O230" s="24">
        <v>45989.0</v>
      </c>
      <c r="P230" s="28">
        <v>1.0</v>
      </c>
      <c r="Q230" s="47">
        <v>40720.0</v>
      </c>
      <c r="R230" s="30">
        <f t="shared" si="1"/>
        <v>456.3487616</v>
      </c>
      <c r="S230" s="21" t="str">
        <f>IFERROR(VLOOKUP(L230,'Responsáveis'!$A$3:$B$140,2,FALSE),"NE")</f>
        <v>Ana</v>
      </c>
      <c r="T230" s="27"/>
      <c r="U230" s="21" t="s">
        <v>48</v>
      </c>
      <c r="V230" s="31" t="s">
        <v>40</v>
      </c>
      <c r="W230" s="31" t="s">
        <v>41</v>
      </c>
      <c r="X230" s="32"/>
      <c r="Y230" s="12"/>
      <c r="Z230" s="12"/>
      <c r="AA230" s="12"/>
      <c r="AB230" s="12"/>
      <c r="AC230" s="12"/>
    </row>
    <row r="231" ht="18.75" customHeight="1">
      <c r="A231" s="21" t="s">
        <v>219</v>
      </c>
      <c r="B231" s="21" t="s">
        <v>225</v>
      </c>
      <c r="C231" s="21" t="s">
        <v>772</v>
      </c>
      <c r="D231" s="22" t="s">
        <v>43</v>
      </c>
      <c r="E231" s="23" t="s">
        <v>773</v>
      </c>
      <c r="F231" s="21">
        <v>0.0</v>
      </c>
      <c r="G231" s="24">
        <v>45971.0</v>
      </c>
      <c r="H231" s="46" t="s">
        <v>774</v>
      </c>
      <c r="I231" s="40" t="s">
        <v>46</v>
      </c>
      <c r="J231" s="24">
        <v>46031.0</v>
      </c>
      <c r="K231" s="21" t="s">
        <v>53</v>
      </c>
      <c r="L231" s="21" t="s">
        <v>354</v>
      </c>
      <c r="M231" s="26">
        <v>46052.0</v>
      </c>
      <c r="N231" s="26">
        <v>46084.0</v>
      </c>
      <c r="O231" s="26">
        <v>46052.0</v>
      </c>
      <c r="P231" s="28">
        <v>1.0</v>
      </c>
      <c r="Q231" s="45">
        <v>175000.0</v>
      </c>
      <c r="R231" s="30">
        <f t="shared" si="1"/>
        <v>1961.223804</v>
      </c>
      <c r="S231" s="21" t="str">
        <f>IFERROR(VLOOKUP(L231,'Responsáveis'!$A$3:$B$140,2,FALSE),"NE")</f>
        <v>jadiel</v>
      </c>
      <c r="T231" s="21">
        <v>708.0</v>
      </c>
      <c r="U231" s="21" t="s">
        <v>48</v>
      </c>
      <c r="V231" s="31" t="s">
        <v>40</v>
      </c>
      <c r="W231" s="31"/>
      <c r="X231" s="32"/>
      <c r="Y231" s="12"/>
      <c r="Z231" s="12"/>
      <c r="AA231" s="12"/>
      <c r="AB231" s="12"/>
      <c r="AC231" s="12"/>
    </row>
    <row r="232" ht="18.75" customHeight="1">
      <c r="A232" s="21" t="s">
        <v>271</v>
      </c>
      <c r="B232" s="21" t="s">
        <v>272</v>
      </c>
      <c r="C232" s="21" t="s">
        <v>197</v>
      </c>
      <c r="D232" s="22" t="s">
        <v>775</v>
      </c>
      <c r="E232" s="23" t="s">
        <v>776</v>
      </c>
      <c r="F232" s="21">
        <v>0.0</v>
      </c>
      <c r="G232" s="24">
        <v>45953.0</v>
      </c>
      <c r="H232" s="46" t="s">
        <v>777</v>
      </c>
      <c r="I232" s="40" t="s">
        <v>37</v>
      </c>
      <c r="J232" s="24">
        <v>45989.0</v>
      </c>
      <c r="K232" s="21">
        <v>1.0233403E7</v>
      </c>
      <c r="L232" s="80" t="s">
        <v>778</v>
      </c>
      <c r="M232" s="24">
        <v>46013.0</v>
      </c>
      <c r="N232" s="24">
        <v>46013.0</v>
      </c>
      <c r="O232" s="24"/>
      <c r="P232" s="28">
        <v>1.0</v>
      </c>
      <c r="Q232" s="45">
        <v>16066.92</v>
      </c>
      <c r="R232" s="30">
        <f t="shared" si="1"/>
        <v>180.0618626</v>
      </c>
      <c r="S232" s="21" t="str">
        <f>IFERROR(VLOOKUP(L232,'Responsáveis'!$A$3:$B$140,2,FALSE),"NE")</f>
        <v>Jadiel</v>
      </c>
      <c r="T232" s="21">
        <v>13745.0</v>
      </c>
      <c r="U232" s="21" t="s">
        <v>48</v>
      </c>
      <c r="V232" s="31" t="s">
        <v>208</v>
      </c>
      <c r="W232" s="31"/>
      <c r="X232" s="32"/>
      <c r="Y232" s="12"/>
      <c r="Z232" s="12"/>
      <c r="AA232" s="12"/>
      <c r="AB232" s="12"/>
      <c r="AC232" s="12"/>
    </row>
    <row r="233" ht="18.75" customHeight="1">
      <c r="A233" s="21" t="s">
        <v>271</v>
      </c>
      <c r="B233" s="58" t="s">
        <v>272</v>
      </c>
      <c r="C233" s="21" t="s">
        <v>779</v>
      </c>
      <c r="D233" s="22" t="s">
        <v>780</v>
      </c>
      <c r="E233" s="23" t="s">
        <v>781</v>
      </c>
      <c r="F233" s="21">
        <v>0.0</v>
      </c>
      <c r="G233" s="24">
        <v>45954.0</v>
      </c>
      <c r="H233" s="46" t="s">
        <v>782</v>
      </c>
      <c r="I233" s="40" t="s">
        <v>52</v>
      </c>
      <c r="J233" s="24">
        <v>45958.0</v>
      </c>
      <c r="K233" s="21" t="s">
        <v>53</v>
      </c>
      <c r="L233" s="21" t="s">
        <v>95</v>
      </c>
      <c r="M233" s="24">
        <v>45976.0</v>
      </c>
      <c r="N233" s="24">
        <v>45976.0</v>
      </c>
      <c r="O233" s="24">
        <v>45976.0</v>
      </c>
      <c r="P233" s="28">
        <v>1.0</v>
      </c>
      <c r="Q233" s="47">
        <v>10010.0</v>
      </c>
      <c r="R233" s="30">
        <f t="shared" si="1"/>
        <v>112.1820016</v>
      </c>
      <c r="S233" s="21" t="str">
        <f>IFERROR(VLOOKUP(L233,'Responsáveis'!$A$3:$B$140,2,FALSE),"NE")</f>
        <v>Ana</v>
      </c>
      <c r="T233" s="27"/>
      <c r="U233" s="21" t="s">
        <v>48</v>
      </c>
      <c r="V233" s="31" t="s">
        <v>40</v>
      </c>
      <c r="W233" s="31" t="s">
        <v>41</v>
      </c>
      <c r="X233" s="32"/>
      <c r="Y233" s="12"/>
      <c r="Z233" s="12"/>
      <c r="AA233" s="12"/>
      <c r="AB233" s="12"/>
      <c r="AC233" s="12"/>
    </row>
    <row r="234" ht="18.75" customHeight="1">
      <c r="A234" s="21" t="s">
        <v>271</v>
      </c>
      <c r="B234" s="21" t="s">
        <v>272</v>
      </c>
      <c r="C234" s="21" t="s">
        <v>783</v>
      </c>
      <c r="D234" s="22" t="s">
        <v>784</v>
      </c>
      <c r="E234" s="23" t="s">
        <v>785</v>
      </c>
      <c r="F234" s="21">
        <v>0.0</v>
      </c>
      <c r="G234" s="24">
        <v>45961.0</v>
      </c>
      <c r="H234" s="46" t="s">
        <v>786</v>
      </c>
      <c r="I234" s="40" t="s">
        <v>46</v>
      </c>
      <c r="J234" s="26">
        <v>46010.0</v>
      </c>
      <c r="K234" s="21">
        <v>1.0234414E7</v>
      </c>
      <c r="L234" s="21" t="s">
        <v>787</v>
      </c>
      <c r="M234" s="24">
        <v>46021.0</v>
      </c>
      <c r="N234" s="24">
        <v>46010.0</v>
      </c>
      <c r="O234" s="27"/>
      <c r="P234" s="28">
        <v>1.0</v>
      </c>
      <c r="Q234" s="45">
        <v>32640.81</v>
      </c>
      <c r="R234" s="30">
        <f t="shared" si="1"/>
        <v>365.8053345</v>
      </c>
      <c r="S234" s="21" t="str">
        <f>IFERROR(VLOOKUP(L234,'Responsáveis'!$A$3:$B$140,2,FALSE),"NE")</f>
        <v>Rudnei</v>
      </c>
      <c r="T234" s="21">
        <v>12403.0</v>
      </c>
      <c r="U234" s="21" t="s">
        <v>48</v>
      </c>
      <c r="V234" s="31" t="s">
        <v>40</v>
      </c>
      <c r="W234" s="31"/>
      <c r="X234" s="32"/>
      <c r="Y234" s="12"/>
      <c r="Z234" s="12"/>
      <c r="AA234" s="12"/>
      <c r="AB234" s="12"/>
      <c r="AC234" s="12"/>
    </row>
    <row r="235" ht="18.75" customHeight="1">
      <c r="A235" s="21" t="s">
        <v>271</v>
      </c>
      <c r="B235" s="21" t="s">
        <v>272</v>
      </c>
      <c r="C235" s="21" t="s">
        <v>788</v>
      </c>
      <c r="D235" s="22" t="s">
        <v>366</v>
      </c>
      <c r="E235" s="23" t="s">
        <v>789</v>
      </c>
      <c r="F235" s="21">
        <v>0.0</v>
      </c>
      <c r="G235" s="24">
        <v>45974.0</v>
      </c>
      <c r="H235" s="52"/>
      <c r="I235" s="40" t="s">
        <v>439</v>
      </c>
      <c r="J235" s="24"/>
      <c r="K235" s="21"/>
      <c r="L235" s="21"/>
      <c r="M235" s="48"/>
      <c r="N235" s="24"/>
      <c r="O235" s="24"/>
      <c r="P235" s="28"/>
      <c r="Q235" s="45"/>
      <c r="R235" s="30">
        <f t="shared" si="1"/>
        <v>0</v>
      </c>
      <c r="S235" s="21" t="str">
        <f>IFERROR(VLOOKUP(L235,'Responsáveis'!$A$3:$B$140,2,FALSE),"NE")</f>
        <v>NE</v>
      </c>
      <c r="T235" s="27"/>
      <c r="U235" s="21" t="s">
        <v>48</v>
      </c>
      <c r="V235" s="31" t="s">
        <v>163</v>
      </c>
      <c r="W235" s="31" t="s">
        <v>41</v>
      </c>
      <c r="X235" s="32"/>
      <c r="Y235" s="12"/>
      <c r="Z235" s="12"/>
      <c r="AA235" s="12"/>
      <c r="AB235" s="12"/>
      <c r="AC235" s="12"/>
    </row>
    <row r="236" ht="18.75" customHeight="1">
      <c r="A236" s="21" t="s">
        <v>219</v>
      </c>
      <c r="B236" s="21" t="s">
        <v>734</v>
      </c>
      <c r="C236" s="21" t="s">
        <v>790</v>
      </c>
      <c r="D236" s="22" t="s">
        <v>791</v>
      </c>
      <c r="E236" s="81" t="s">
        <v>792</v>
      </c>
      <c r="F236" s="21">
        <v>0.0</v>
      </c>
      <c r="G236" s="26">
        <v>45868.0</v>
      </c>
      <c r="H236" s="46" t="s">
        <v>793</v>
      </c>
      <c r="I236" s="21" t="s">
        <v>99</v>
      </c>
      <c r="J236" s="24">
        <v>45973.0</v>
      </c>
      <c r="K236" s="21"/>
      <c r="L236" s="21" t="s">
        <v>570</v>
      </c>
      <c r="M236" s="26">
        <v>45992.0</v>
      </c>
      <c r="N236" s="26">
        <v>46063.0</v>
      </c>
      <c r="O236" s="26">
        <v>46063.0</v>
      </c>
      <c r="P236" s="28">
        <v>1.0</v>
      </c>
      <c r="Q236" s="45">
        <v>5791.56</v>
      </c>
      <c r="R236" s="30">
        <f t="shared" si="1"/>
        <v>64.90597333</v>
      </c>
      <c r="S236" s="21" t="str">
        <f>IFERROR(VLOOKUP(L236,'Responsáveis'!$A$3:$B$140,2,FALSE),"NE")</f>
        <v>Ana</v>
      </c>
      <c r="T236" s="27"/>
      <c r="U236" s="21" t="s">
        <v>48</v>
      </c>
      <c r="V236" s="31" t="s">
        <v>40</v>
      </c>
      <c r="W236" s="31" t="s">
        <v>41</v>
      </c>
      <c r="X236" s="32"/>
      <c r="Y236" s="12"/>
      <c r="Z236" s="12"/>
      <c r="AA236" s="12"/>
      <c r="AB236" s="12"/>
      <c r="AC236" s="12"/>
    </row>
    <row r="237" ht="18.75" customHeight="1">
      <c r="A237" s="21" t="s">
        <v>271</v>
      </c>
      <c r="B237" s="21" t="s">
        <v>272</v>
      </c>
      <c r="C237" s="21" t="s">
        <v>794</v>
      </c>
      <c r="D237" s="22" t="s">
        <v>795</v>
      </c>
      <c r="E237" s="23" t="s">
        <v>796</v>
      </c>
      <c r="F237" s="21">
        <v>1.0</v>
      </c>
      <c r="G237" s="24">
        <v>45987.0</v>
      </c>
      <c r="H237" s="46" t="s">
        <v>797</v>
      </c>
      <c r="I237" s="40" t="s">
        <v>52</v>
      </c>
      <c r="J237" s="26">
        <v>45993.0</v>
      </c>
      <c r="K237" s="21" t="s">
        <v>53</v>
      </c>
      <c r="L237" s="21" t="s">
        <v>95</v>
      </c>
      <c r="M237" s="24">
        <v>46005.0</v>
      </c>
      <c r="N237" s="24">
        <v>46006.0</v>
      </c>
      <c r="O237" s="24">
        <v>46005.0</v>
      </c>
      <c r="P237" s="28">
        <v>1.0</v>
      </c>
      <c r="Q237" s="45">
        <v>1080.0</v>
      </c>
      <c r="R237" s="30">
        <f t="shared" si="1"/>
        <v>12.10355262</v>
      </c>
      <c r="S237" s="21" t="str">
        <f>IFERROR(VLOOKUP(L237,'Responsáveis'!$A$3:$B$140,2,FALSE),"NE")</f>
        <v>Ana</v>
      </c>
      <c r="T237" s="27"/>
      <c r="U237" s="21" t="s">
        <v>48</v>
      </c>
      <c r="V237" s="31" t="s">
        <v>91</v>
      </c>
      <c r="W237" s="31" t="s">
        <v>41</v>
      </c>
      <c r="X237" s="32"/>
      <c r="Y237" s="12"/>
      <c r="Z237" s="12"/>
      <c r="AA237" s="12"/>
      <c r="AB237" s="12"/>
      <c r="AC237" s="12"/>
    </row>
    <row r="238" ht="18.75" customHeight="1">
      <c r="A238" s="21" t="s">
        <v>271</v>
      </c>
      <c r="B238" s="21" t="s">
        <v>272</v>
      </c>
      <c r="C238" s="21" t="s">
        <v>798</v>
      </c>
      <c r="D238" s="22" t="s">
        <v>799</v>
      </c>
      <c r="E238" s="23" t="s">
        <v>800</v>
      </c>
      <c r="F238" s="21">
        <v>0.0</v>
      </c>
      <c r="G238" s="24">
        <v>45989.0</v>
      </c>
      <c r="H238" s="46" t="s">
        <v>786</v>
      </c>
      <c r="I238" s="21" t="s">
        <v>37</v>
      </c>
      <c r="J238" s="24">
        <v>46008.0</v>
      </c>
      <c r="K238" s="21">
        <v>1.0234281E7</v>
      </c>
      <c r="L238" s="21" t="s">
        <v>787</v>
      </c>
      <c r="M238" s="24">
        <v>46010.0</v>
      </c>
      <c r="N238" s="24">
        <v>46010.0</v>
      </c>
      <c r="O238" s="27"/>
      <c r="P238" s="28">
        <v>1.0</v>
      </c>
      <c r="Q238" s="45">
        <v>5536.78</v>
      </c>
      <c r="R238" s="30">
        <f t="shared" si="1"/>
        <v>62.05065561</v>
      </c>
      <c r="S238" s="21" t="str">
        <f>IFERROR(VLOOKUP(L238,'Responsáveis'!$A$3:$B$140,2,FALSE),"NE")</f>
        <v>Rudnei</v>
      </c>
      <c r="T238" s="21">
        <v>12404.0</v>
      </c>
      <c r="U238" s="21" t="s">
        <v>39</v>
      </c>
      <c r="V238" s="31" t="s">
        <v>40</v>
      </c>
      <c r="W238" s="33"/>
      <c r="X238" s="32"/>
      <c r="Y238" s="12"/>
      <c r="Z238" s="12"/>
      <c r="AA238" s="12"/>
      <c r="AB238" s="12"/>
      <c r="AC238" s="12"/>
    </row>
    <row r="239" ht="18.75" customHeight="1">
      <c r="A239" s="21" t="s">
        <v>271</v>
      </c>
      <c r="B239" s="21" t="s">
        <v>272</v>
      </c>
      <c r="C239" s="21" t="s">
        <v>798</v>
      </c>
      <c r="D239" s="22" t="s">
        <v>801</v>
      </c>
      <c r="E239" s="23" t="s">
        <v>802</v>
      </c>
      <c r="F239" s="21">
        <v>0.0</v>
      </c>
      <c r="G239" s="26">
        <v>45997.0</v>
      </c>
      <c r="H239" s="46" t="s">
        <v>786</v>
      </c>
      <c r="I239" s="21" t="s">
        <v>37</v>
      </c>
      <c r="J239" s="24">
        <v>46008.0</v>
      </c>
      <c r="K239" s="21">
        <v>1.0234282E7</v>
      </c>
      <c r="L239" s="21" t="s">
        <v>787</v>
      </c>
      <c r="M239" s="24">
        <v>46010.0</v>
      </c>
      <c r="N239" s="24">
        <v>46010.0</v>
      </c>
      <c r="O239" s="27"/>
      <c r="P239" s="28">
        <v>1.0</v>
      </c>
      <c r="Q239" s="45">
        <v>3201.89</v>
      </c>
      <c r="R239" s="30">
        <f t="shared" si="1"/>
        <v>35.88355934</v>
      </c>
      <c r="S239" s="21" t="str">
        <f>IFERROR(VLOOKUP(L239,'Responsáveis'!$A$3:$B$140,2,FALSE),"NE")</f>
        <v>Rudnei</v>
      </c>
      <c r="T239" s="21">
        <v>12405.0</v>
      </c>
      <c r="U239" s="21" t="s">
        <v>39</v>
      </c>
      <c r="V239" s="31" t="s">
        <v>40</v>
      </c>
      <c r="W239" s="33"/>
      <c r="X239" s="32"/>
      <c r="Y239" s="12"/>
      <c r="Z239" s="12"/>
      <c r="AA239" s="12"/>
      <c r="AB239" s="12"/>
      <c r="AC239" s="12"/>
    </row>
    <row r="240" ht="18.75" customHeight="1">
      <c r="A240" s="21" t="s">
        <v>271</v>
      </c>
      <c r="B240" s="58" t="s">
        <v>272</v>
      </c>
      <c r="C240" s="21" t="s">
        <v>788</v>
      </c>
      <c r="D240" s="22" t="s">
        <v>803</v>
      </c>
      <c r="E240" s="23" t="s">
        <v>804</v>
      </c>
      <c r="F240" s="21">
        <v>0.0</v>
      </c>
      <c r="G240" s="24">
        <v>46006.0</v>
      </c>
      <c r="H240" s="46" t="s">
        <v>805</v>
      </c>
      <c r="I240" s="40" t="s">
        <v>52</v>
      </c>
      <c r="J240" s="24">
        <v>46002.0</v>
      </c>
      <c r="K240" s="21" t="s">
        <v>53</v>
      </c>
      <c r="L240" s="21" t="s">
        <v>227</v>
      </c>
      <c r="M240" s="26">
        <v>46017.0</v>
      </c>
      <c r="N240" s="48">
        <v>46018.0</v>
      </c>
      <c r="O240" s="48">
        <v>46057.0</v>
      </c>
      <c r="P240" s="28">
        <v>1.0</v>
      </c>
      <c r="Q240" s="45">
        <v>6700.0</v>
      </c>
      <c r="R240" s="30">
        <f t="shared" si="1"/>
        <v>75.0868542</v>
      </c>
      <c r="S240" s="21" t="str">
        <f>IFERROR(VLOOKUP(L240,'Responsáveis'!$A$3:$B$140,2,FALSE),"NE")</f>
        <v>Ana</v>
      </c>
      <c r="T240" s="27"/>
      <c r="U240" s="21" t="s">
        <v>48</v>
      </c>
      <c r="V240" s="31" t="s">
        <v>40</v>
      </c>
      <c r="W240" s="31" t="s">
        <v>41</v>
      </c>
      <c r="X240" s="32"/>
      <c r="Y240" s="12"/>
      <c r="Z240" s="12"/>
      <c r="AA240" s="12"/>
      <c r="AB240" s="12"/>
      <c r="AC240" s="12"/>
    </row>
    <row r="241" ht="18.75" customHeight="1">
      <c r="A241" s="21" t="s">
        <v>271</v>
      </c>
      <c r="B241" s="21" t="s">
        <v>272</v>
      </c>
      <c r="C241" s="82" t="s">
        <v>806</v>
      </c>
      <c r="D241" s="22" t="s">
        <v>807</v>
      </c>
      <c r="E241" s="23" t="s">
        <v>808</v>
      </c>
      <c r="F241" s="21">
        <v>1.0</v>
      </c>
      <c r="G241" s="24">
        <v>45656.0</v>
      </c>
      <c r="H241" s="44"/>
      <c r="I241" s="40" t="s">
        <v>162</v>
      </c>
      <c r="J241" s="27"/>
      <c r="K241" s="27"/>
      <c r="L241" s="27"/>
      <c r="M241" s="27"/>
      <c r="N241" s="27"/>
      <c r="O241" s="27"/>
      <c r="P241" s="27"/>
      <c r="Q241" s="47"/>
      <c r="R241" s="30">
        <f t="shared" si="1"/>
        <v>0</v>
      </c>
      <c r="S241" s="21" t="str">
        <f>IFERROR(VLOOKUP(L241,'Responsáveis'!$A$3:$B$140,2,FALSE),"NE")</f>
        <v>NE</v>
      </c>
      <c r="T241" s="27"/>
      <c r="U241" s="21" t="s">
        <v>4</v>
      </c>
      <c r="V241" s="31" t="s">
        <v>163</v>
      </c>
      <c r="W241" s="31"/>
      <c r="X241" s="32"/>
      <c r="Y241" s="12"/>
      <c r="Z241" s="12"/>
      <c r="AA241" s="12"/>
      <c r="AB241" s="12"/>
      <c r="AC241" s="12"/>
    </row>
    <row r="242" ht="18.75" customHeight="1">
      <c r="A242" s="21" t="s">
        <v>271</v>
      </c>
      <c r="B242" s="21" t="s">
        <v>272</v>
      </c>
      <c r="C242" s="21" t="s">
        <v>809</v>
      </c>
      <c r="D242" s="22" t="s">
        <v>810</v>
      </c>
      <c r="E242" s="23" t="s">
        <v>811</v>
      </c>
      <c r="F242" s="21">
        <v>0.0</v>
      </c>
      <c r="G242" s="26">
        <v>45776.0</v>
      </c>
      <c r="H242" s="44"/>
      <c r="I242" s="21" t="s">
        <v>162</v>
      </c>
      <c r="J242" s="27"/>
      <c r="K242" s="27"/>
      <c r="L242" s="27"/>
      <c r="M242" s="27"/>
      <c r="N242" s="27"/>
      <c r="O242" s="27"/>
      <c r="P242" s="27"/>
      <c r="Q242" s="47"/>
      <c r="R242" s="30">
        <f t="shared" si="1"/>
        <v>0</v>
      </c>
      <c r="S242" s="21" t="str">
        <f>IFERROR(VLOOKUP(L242,'Responsáveis'!$A$3:$B$140,2,FALSE),"NE")</f>
        <v>NE</v>
      </c>
      <c r="T242" s="27"/>
      <c r="U242" s="21" t="s">
        <v>4</v>
      </c>
      <c r="V242" s="31" t="s">
        <v>163</v>
      </c>
      <c r="W242" s="33"/>
      <c r="X242" s="32"/>
      <c r="Y242" s="12"/>
      <c r="Z242" s="12"/>
      <c r="AA242" s="12"/>
      <c r="AB242" s="12"/>
      <c r="AC242" s="12"/>
    </row>
    <row r="243" ht="18.75" customHeight="1">
      <c r="A243" s="21" t="s">
        <v>271</v>
      </c>
      <c r="B243" s="21" t="s">
        <v>272</v>
      </c>
      <c r="C243" s="21" t="s">
        <v>197</v>
      </c>
      <c r="D243" s="22" t="s">
        <v>812</v>
      </c>
      <c r="E243" s="23" t="s">
        <v>813</v>
      </c>
      <c r="F243" s="21">
        <v>1.0</v>
      </c>
      <c r="G243" s="26">
        <v>45824.0</v>
      </c>
      <c r="H243" s="44"/>
      <c r="I243" s="40" t="s">
        <v>162</v>
      </c>
      <c r="J243" s="27"/>
      <c r="K243" s="27"/>
      <c r="L243" s="27"/>
      <c r="M243" s="27"/>
      <c r="N243" s="27"/>
      <c r="O243" s="27"/>
      <c r="P243" s="27"/>
      <c r="Q243" s="47"/>
      <c r="R243" s="30">
        <f t="shared" si="1"/>
        <v>0</v>
      </c>
      <c r="S243" s="21" t="str">
        <f>IFERROR(VLOOKUP(L243,'Responsáveis'!$A$3:$B$140,2,FALSE),"NE")</f>
        <v>NE</v>
      </c>
      <c r="T243" s="27"/>
      <c r="U243" s="21" t="s">
        <v>4</v>
      </c>
      <c r="V243" s="31" t="s">
        <v>163</v>
      </c>
      <c r="W243" s="31"/>
      <c r="X243" s="32"/>
      <c r="Y243" s="12"/>
      <c r="Z243" s="12"/>
      <c r="AA243" s="12"/>
      <c r="AB243" s="12"/>
      <c r="AC243" s="12"/>
    </row>
    <row r="244" ht="18.75" customHeight="1">
      <c r="A244" s="21" t="s">
        <v>271</v>
      </c>
      <c r="B244" s="21" t="s">
        <v>272</v>
      </c>
      <c r="C244" s="21" t="s">
        <v>814</v>
      </c>
      <c r="D244" s="22" t="s">
        <v>815</v>
      </c>
      <c r="E244" s="23" t="s">
        <v>816</v>
      </c>
      <c r="F244" s="21">
        <v>0.0</v>
      </c>
      <c r="G244" s="26">
        <v>45838.0</v>
      </c>
      <c r="H244" s="46" t="s">
        <v>817</v>
      </c>
      <c r="I244" s="40" t="s">
        <v>52</v>
      </c>
      <c r="J244" s="26">
        <v>46199.0</v>
      </c>
      <c r="K244" s="21" t="s">
        <v>53</v>
      </c>
      <c r="L244" s="21" t="s">
        <v>354</v>
      </c>
      <c r="M244" s="26">
        <v>46070.0</v>
      </c>
      <c r="N244" s="26">
        <v>46065.0</v>
      </c>
      <c r="O244" s="26">
        <v>46077.0</v>
      </c>
      <c r="P244" s="28">
        <v>0.5</v>
      </c>
      <c r="Q244" s="45">
        <v>52920.0</v>
      </c>
      <c r="R244" s="30">
        <f t="shared" si="1"/>
        <v>593.0740782</v>
      </c>
      <c r="S244" s="21" t="str">
        <f>IFERROR(VLOOKUP(L244,'Responsáveis'!$A$3:$B$140,2,FALSE),"NE")</f>
        <v>jadiel</v>
      </c>
      <c r="T244" s="27"/>
      <c r="U244" s="21" t="s">
        <v>48</v>
      </c>
      <c r="V244" s="31" t="s">
        <v>40</v>
      </c>
      <c r="W244" s="31" t="s">
        <v>41</v>
      </c>
      <c r="X244" s="83">
        <v>1.0</v>
      </c>
      <c r="Y244" s="12"/>
      <c r="Z244" s="12"/>
      <c r="AA244" s="12"/>
      <c r="AB244" s="12"/>
      <c r="AC244" s="12"/>
    </row>
    <row r="245" ht="18.75" customHeight="1">
      <c r="A245" s="21" t="s">
        <v>271</v>
      </c>
      <c r="B245" s="58" t="s">
        <v>272</v>
      </c>
      <c r="C245" s="21" t="s">
        <v>818</v>
      </c>
      <c r="D245" s="22" t="s">
        <v>819</v>
      </c>
      <c r="E245" s="23" t="s">
        <v>820</v>
      </c>
      <c r="F245" s="21">
        <v>0.0</v>
      </c>
      <c r="G245" s="26">
        <v>45841.0</v>
      </c>
      <c r="H245" s="46" t="s">
        <v>821</v>
      </c>
      <c r="I245" s="40" t="s">
        <v>52</v>
      </c>
      <c r="J245" s="26">
        <v>45842.0</v>
      </c>
      <c r="K245" s="21" t="s">
        <v>53</v>
      </c>
      <c r="L245" s="21" t="s">
        <v>354</v>
      </c>
      <c r="M245" s="26">
        <v>46076.0</v>
      </c>
      <c r="N245" s="26">
        <v>46073.0</v>
      </c>
      <c r="O245" s="26">
        <v>46083.0</v>
      </c>
      <c r="P245" s="28">
        <v>0.3</v>
      </c>
      <c r="Q245" s="45">
        <v>52920.0</v>
      </c>
      <c r="R245" s="30">
        <f t="shared" si="1"/>
        <v>593.0740782</v>
      </c>
      <c r="S245" s="21" t="str">
        <f>IFERROR(VLOOKUP(L245,'Responsáveis'!$A$3:$B$140,2,FALSE),"NE")</f>
        <v>jadiel</v>
      </c>
      <c r="T245" s="27"/>
      <c r="U245" s="21" t="s">
        <v>48</v>
      </c>
      <c r="V245" s="31" t="s">
        <v>40</v>
      </c>
      <c r="W245" s="31" t="s">
        <v>41</v>
      </c>
      <c r="X245" s="32"/>
      <c r="Y245" s="12"/>
      <c r="Z245" s="12"/>
      <c r="AA245" s="12"/>
      <c r="AB245" s="12"/>
      <c r="AC245" s="12"/>
    </row>
    <row r="246" ht="18.75" customHeight="1">
      <c r="A246" s="21" t="s">
        <v>271</v>
      </c>
      <c r="B246" s="58" t="s">
        <v>272</v>
      </c>
      <c r="C246" s="21" t="s">
        <v>822</v>
      </c>
      <c r="D246" s="22" t="s">
        <v>823</v>
      </c>
      <c r="E246" s="23" t="s">
        <v>824</v>
      </c>
      <c r="F246" s="21">
        <v>0.0</v>
      </c>
      <c r="G246" s="24">
        <v>45639.0</v>
      </c>
      <c r="H246" s="44"/>
      <c r="I246" s="40" t="s">
        <v>162</v>
      </c>
      <c r="J246" s="27"/>
      <c r="K246" s="27"/>
      <c r="L246" s="27"/>
      <c r="M246" s="27"/>
      <c r="N246" s="27"/>
      <c r="O246" s="27"/>
      <c r="P246" s="27"/>
      <c r="Q246" s="47"/>
      <c r="R246" s="30">
        <f t="shared" si="1"/>
        <v>0</v>
      </c>
      <c r="S246" s="21" t="str">
        <f>IFERROR(VLOOKUP(L246,'Responsáveis'!$A$3:$B$140,2,FALSE),"NE")</f>
        <v>NE</v>
      </c>
      <c r="T246" s="27"/>
      <c r="U246" s="21" t="s">
        <v>39</v>
      </c>
      <c r="V246" s="31" t="s">
        <v>163</v>
      </c>
      <c r="W246" s="31"/>
      <c r="X246" s="32"/>
      <c r="Y246" s="12"/>
      <c r="Z246" s="12"/>
      <c r="AA246" s="12"/>
      <c r="AB246" s="12"/>
      <c r="AC246" s="12"/>
    </row>
    <row r="247" ht="18.75" customHeight="1">
      <c r="A247" s="21" t="s">
        <v>271</v>
      </c>
      <c r="B247" s="58" t="s">
        <v>272</v>
      </c>
      <c r="C247" s="21" t="s">
        <v>822</v>
      </c>
      <c r="D247" s="22" t="s">
        <v>825</v>
      </c>
      <c r="E247" s="23" t="s">
        <v>826</v>
      </c>
      <c r="F247" s="21">
        <v>1.0</v>
      </c>
      <c r="G247" s="24">
        <v>45639.0</v>
      </c>
      <c r="H247" s="46" t="s">
        <v>827</v>
      </c>
      <c r="I247" s="40" t="s">
        <v>162</v>
      </c>
      <c r="J247" s="27"/>
      <c r="K247" s="27"/>
      <c r="L247" s="27"/>
      <c r="M247" s="27"/>
      <c r="N247" s="27"/>
      <c r="O247" s="27"/>
      <c r="P247" s="27"/>
      <c r="Q247" s="47"/>
      <c r="R247" s="30">
        <f t="shared" si="1"/>
        <v>0</v>
      </c>
      <c r="S247" s="21" t="str">
        <f>IFERROR(VLOOKUP(L247,'Responsáveis'!$A$3:$B$140,2,FALSE),"NE")</f>
        <v>NE</v>
      </c>
      <c r="T247" s="27"/>
      <c r="U247" s="21" t="s">
        <v>39</v>
      </c>
      <c r="V247" s="31" t="s">
        <v>163</v>
      </c>
      <c r="W247" s="31"/>
      <c r="X247" s="32"/>
      <c r="Y247" s="12"/>
      <c r="Z247" s="12"/>
      <c r="AA247" s="12"/>
      <c r="AB247" s="12"/>
      <c r="AC247" s="12"/>
    </row>
    <row r="248" ht="18.75" customHeight="1">
      <c r="A248" s="21" t="s">
        <v>271</v>
      </c>
      <c r="B248" s="21" t="s">
        <v>272</v>
      </c>
      <c r="C248" s="21" t="s">
        <v>828</v>
      </c>
      <c r="D248" s="22" t="s">
        <v>829</v>
      </c>
      <c r="E248" s="23" t="s">
        <v>830</v>
      </c>
      <c r="F248" s="21">
        <v>1.0</v>
      </c>
      <c r="G248" s="24">
        <v>45656.0</v>
      </c>
      <c r="H248" s="44"/>
      <c r="I248" s="40" t="s">
        <v>162</v>
      </c>
      <c r="J248" s="27"/>
      <c r="K248" s="27"/>
      <c r="L248" s="27"/>
      <c r="M248" s="27"/>
      <c r="N248" s="27"/>
      <c r="O248" s="27"/>
      <c r="P248" s="27"/>
      <c r="Q248" s="47"/>
      <c r="R248" s="30">
        <f t="shared" si="1"/>
        <v>0</v>
      </c>
      <c r="S248" s="21" t="str">
        <f>IFERROR(VLOOKUP(L248,'Responsáveis'!$A$3:$B$140,2,FALSE),"NE")</f>
        <v>NE</v>
      </c>
      <c r="T248" s="27"/>
      <c r="U248" s="21" t="s">
        <v>4</v>
      </c>
      <c r="V248" s="31" t="s">
        <v>163</v>
      </c>
      <c r="W248" s="31"/>
      <c r="X248" s="32"/>
      <c r="Y248" s="12"/>
      <c r="Z248" s="12"/>
      <c r="AA248" s="12"/>
      <c r="AB248" s="12"/>
      <c r="AC248" s="12"/>
    </row>
    <row r="249" ht="18.75" customHeight="1">
      <c r="A249" s="58" t="s">
        <v>271</v>
      </c>
      <c r="B249" s="58" t="s">
        <v>272</v>
      </c>
      <c r="C249" s="21" t="s">
        <v>197</v>
      </c>
      <c r="D249" s="22" t="s">
        <v>831</v>
      </c>
      <c r="E249" s="23" t="s">
        <v>832</v>
      </c>
      <c r="F249" s="21">
        <v>2.0</v>
      </c>
      <c r="G249" s="26">
        <v>45705.0</v>
      </c>
      <c r="H249" s="46" t="s">
        <v>833</v>
      </c>
      <c r="I249" s="40" t="s">
        <v>162</v>
      </c>
      <c r="J249" s="27"/>
      <c r="K249" s="27"/>
      <c r="L249" s="27"/>
      <c r="M249" s="27"/>
      <c r="N249" s="27"/>
      <c r="O249" s="27"/>
      <c r="P249" s="27"/>
      <c r="Q249" s="47"/>
      <c r="R249" s="30">
        <f t="shared" si="1"/>
        <v>0</v>
      </c>
      <c r="S249" s="21" t="str">
        <f>IFERROR(VLOOKUP(L249,'Responsáveis'!$A$3:$B$140,2,FALSE),"NE")</f>
        <v>NE</v>
      </c>
      <c r="T249" s="27"/>
      <c r="U249" s="21" t="s">
        <v>39</v>
      </c>
      <c r="V249" s="31" t="s">
        <v>163</v>
      </c>
      <c r="W249" s="31"/>
      <c r="X249" s="32"/>
      <c r="Y249" s="12"/>
      <c r="Z249" s="12"/>
      <c r="AA249" s="12"/>
      <c r="AB249" s="12"/>
      <c r="AC249" s="12"/>
    </row>
    <row r="250" ht="18.75" customHeight="1">
      <c r="A250" s="21" t="s">
        <v>271</v>
      </c>
      <c r="B250" s="58" t="s">
        <v>272</v>
      </c>
      <c r="C250" s="21" t="s">
        <v>251</v>
      </c>
      <c r="D250" s="22" t="s">
        <v>278</v>
      </c>
      <c r="E250" s="23" t="s">
        <v>834</v>
      </c>
      <c r="F250" s="21">
        <v>2.0</v>
      </c>
      <c r="G250" s="26">
        <v>45715.0</v>
      </c>
      <c r="H250" s="44" t="s">
        <v>835</v>
      </c>
      <c r="I250" s="40" t="s">
        <v>37</v>
      </c>
      <c r="J250" s="26">
        <v>45890.0</v>
      </c>
      <c r="K250" s="21">
        <v>1.0228575E7</v>
      </c>
      <c r="L250" s="21" t="s">
        <v>581</v>
      </c>
      <c r="M250" s="27"/>
      <c r="N250" s="27"/>
      <c r="O250" s="27"/>
      <c r="P250" s="28">
        <v>0.0</v>
      </c>
      <c r="Q250" s="47">
        <v>6546.78</v>
      </c>
      <c r="R250" s="30">
        <f t="shared" si="1"/>
        <v>73.3697187</v>
      </c>
      <c r="S250" s="21" t="str">
        <f>IFERROR(VLOOKUP(L250,'Responsáveis'!$A$3:$B$140,2,FALSE),"NE")</f>
        <v>NA</v>
      </c>
      <c r="T250" s="27"/>
      <c r="U250" s="21" t="s">
        <v>48</v>
      </c>
      <c r="V250" s="31" t="s">
        <v>40</v>
      </c>
      <c r="W250" s="31"/>
      <c r="X250" s="32"/>
      <c r="Y250" s="12"/>
      <c r="Z250" s="12"/>
      <c r="AA250" s="12"/>
      <c r="AB250" s="12"/>
      <c r="AC250" s="12"/>
    </row>
    <row r="251" ht="18.75" customHeight="1">
      <c r="A251" s="21" t="s">
        <v>271</v>
      </c>
      <c r="B251" s="21" t="s">
        <v>272</v>
      </c>
      <c r="C251" s="21" t="s">
        <v>836</v>
      </c>
      <c r="D251" s="22" t="s">
        <v>837</v>
      </c>
      <c r="E251" s="23" t="s">
        <v>838</v>
      </c>
      <c r="F251" s="21">
        <v>0.0</v>
      </c>
      <c r="G251" s="26">
        <v>45740.0</v>
      </c>
      <c r="H251" s="46" t="s">
        <v>839</v>
      </c>
      <c r="I251" s="40" t="s">
        <v>37</v>
      </c>
      <c r="J251" s="26">
        <v>45887.0</v>
      </c>
      <c r="K251" s="21">
        <v>1.0228445E7</v>
      </c>
      <c r="L251" s="21" t="s">
        <v>840</v>
      </c>
      <c r="M251" s="26">
        <v>46030.0</v>
      </c>
      <c r="N251" s="26">
        <v>46038.0</v>
      </c>
      <c r="O251" s="26"/>
      <c r="P251" s="28">
        <v>1.0</v>
      </c>
      <c r="Q251" s="47">
        <v>152187.75</v>
      </c>
      <c r="R251" s="30">
        <f t="shared" si="1"/>
        <v>1705.567074</v>
      </c>
      <c r="S251" s="21" t="str">
        <f>IFERROR(VLOOKUP(L251,'Responsáveis'!$A$3:$B$140,2,FALSE),"NE")</f>
        <v>Rudnei</v>
      </c>
      <c r="T251" s="21">
        <v>336.0</v>
      </c>
      <c r="U251" s="21" t="s">
        <v>39</v>
      </c>
      <c r="V251" s="31" t="s">
        <v>40</v>
      </c>
      <c r="W251" s="31"/>
      <c r="X251" s="32"/>
      <c r="Y251" s="12"/>
      <c r="Z251" s="12"/>
      <c r="AA251" s="12"/>
      <c r="AB251" s="12"/>
      <c r="AC251" s="12"/>
    </row>
    <row r="252" ht="18.75" customHeight="1">
      <c r="A252" s="21" t="s">
        <v>271</v>
      </c>
      <c r="B252" s="21" t="s">
        <v>272</v>
      </c>
      <c r="C252" s="21" t="s">
        <v>841</v>
      </c>
      <c r="D252" s="22" t="s">
        <v>842</v>
      </c>
      <c r="E252" s="23" t="s">
        <v>843</v>
      </c>
      <c r="F252" s="21">
        <v>0.0</v>
      </c>
      <c r="G252" s="26">
        <v>45820.0</v>
      </c>
      <c r="H252" s="44"/>
      <c r="I252" s="40" t="s">
        <v>37</v>
      </c>
      <c r="J252" s="26">
        <v>46052.0</v>
      </c>
      <c r="K252" s="21">
        <v>1.0236489E7</v>
      </c>
      <c r="L252" s="21" t="s">
        <v>95</v>
      </c>
      <c r="M252" s="26">
        <v>46080.0</v>
      </c>
      <c r="N252" s="26">
        <v>46080.0</v>
      </c>
      <c r="O252" s="27"/>
      <c r="P252" s="28">
        <v>0.0</v>
      </c>
      <c r="Q252" s="45">
        <v>43439.85</v>
      </c>
      <c r="R252" s="30">
        <f t="shared" si="1"/>
        <v>486.830102</v>
      </c>
      <c r="S252" s="21" t="str">
        <f>IFERROR(VLOOKUP(L252,'Responsáveis'!$A$3:$B$140,2,FALSE),"NE")</f>
        <v>Ana</v>
      </c>
      <c r="T252" s="27"/>
      <c r="U252" s="21" t="s">
        <v>4</v>
      </c>
      <c r="V252" s="31" t="s">
        <v>40</v>
      </c>
      <c r="W252" s="31"/>
      <c r="X252" s="32"/>
      <c r="Y252" s="12"/>
      <c r="Z252" s="12"/>
      <c r="AA252" s="12"/>
      <c r="AB252" s="12"/>
      <c r="AC252" s="12"/>
    </row>
    <row r="253" ht="18.75" customHeight="1">
      <c r="A253" s="21" t="s">
        <v>271</v>
      </c>
      <c r="B253" s="21" t="s">
        <v>272</v>
      </c>
      <c r="C253" s="21" t="s">
        <v>197</v>
      </c>
      <c r="D253" s="22" t="s">
        <v>844</v>
      </c>
      <c r="E253" s="23" t="s">
        <v>845</v>
      </c>
      <c r="F253" s="21">
        <v>1.0</v>
      </c>
      <c r="G253" s="26">
        <v>45824.0</v>
      </c>
      <c r="H253" s="44"/>
      <c r="I253" s="40" t="s">
        <v>162</v>
      </c>
      <c r="J253" s="27"/>
      <c r="K253" s="27"/>
      <c r="L253" s="27"/>
      <c r="M253" s="27"/>
      <c r="N253" s="27"/>
      <c r="O253" s="27"/>
      <c r="P253" s="27"/>
      <c r="Q253" s="47"/>
      <c r="R253" s="30">
        <f t="shared" si="1"/>
        <v>0</v>
      </c>
      <c r="S253" s="21" t="str">
        <f>IFERROR(VLOOKUP(L253,'Responsáveis'!$A$3:$B$140,2,FALSE),"NE")</f>
        <v>NE</v>
      </c>
      <c r="T253" s="27"/>
      <c r="U253" s="21" t="s">
        <v>4</v>
      </c>
      <c r="V253" s="31" t="s">
        <v>163</v>
      </c>
      <c r="W253" s="31"/>
      <c r="X253" s="32"/>
      <c r="Y253" s="12"/>
      <c r="Z253" s="12"/>
      <c r="AA253" s="12"/>
      <c r="AB253" s="12"/>
      <c r="AC253" s="12"/>
    </row>
    <row r="254" ht="18.75" customHeight="1">
      <c r="A254" s="21" t="s">
        <v>271</v>
      </c>
      <c r="B254" s="21" t="s">
        <v>272</v>
      </c>
      <c r="C254" s="21" t="s">
        <v>846</v>
      </c>
      <c r="D254" s="22" t="s">
        <v>815</v>
      </c>
      <c r="E254" s="23" t="s">
        <v>847</v>
      </c>
      <c r="F254" s="21">
        <v>0.0</v>
      </c>
      <c r="G254" s="26">
        <v>45826.0</v>
      </c>
      <c r="H254" s="44"/>
      <c r="I254" s="40" t="s">
        <v>162</v>
      </c>
      <c r="J254" s="27"/>
      <c r="K254" s="27"/>
      <c r="L254" s="27"/>
      <c r="M254" s="27"/>
      <c r="N254" s="27"/>
      <c r="O254" s="27"/>
      <c r="P254" s="27"/>
      <c r="Q254" s="47"/>
      <c r="R254" s="30">
        <f t="shared" si="1"/>
        <v>0</v>
      </c>
      <c r="S254" s="21" t="str">
        <f>IFERROR(VLOOKUP(L254,'Responsáveis'!$A$3:$B$140,2,FALSE),"NE")</f>
        <v>NE</v>
      </c>
      <c r="T254" s="27"/>
      <c r="U254" s="21" t="s">
        <v>4</v>
      </c>
      <c r="V254" s="31" t="s">
        <v>163</v>
      </c>
      <c r="W254" s="31"/>
      <c r="X254" s="32"/>
      <c r="Y254" s="12"/>
      <c r="Z254" s="12"/>
      <c r="AA254" s="12"/>
      <c r="AB254" s="12"/>
      <c r="AC254" s="12"/>
    </row>
    <row r="255" ht="18.75" customHeight="1">
      <c r="A255" s="21" t="s">
        <v>271</v>
      </c>
      <c r="B255" s="58" t="s">
        <v>272</v>
      </c>
      <c r="C255" s="21" t="s">
        <v>692</v>
      </c>
      <c r="D255" s="22" t="s">
        <v>848</v>
      </c>
      <c r="E255" s="23" t="s">
        <v>849</v>
      </c>
      <c r="F255" s="21">
        <v>0.0</v>
      </c>
      <c r="G255" s="26">
        <v>45833.0</v>
      </c>
      <c r="H255" s="46" t="s">
        <v>850</v>
      </c>
      <c r="I255" s="40" t="s">
        <v>37</v>
      </c>
      <c r="J255" s="27"/>
      <c r="K255" s="27"/>
      <c r="L255" s="21" t="s">
        <v>350</v>
      </c>
      <c r="M255" s="26">
        <v>46100.0</v>
      </c>
      <c r="N255" s="26">
        <v>46100.0</v>
      </c>
      <c r="O255" s="27"/>
      <c r="P255" s="27"/>
      <c r="Q255" s="47"/>
      <c r="R255" s="30">
        <f t="shared" si="1"/>
        <v>0</v>
      </c>
      <c r="S255" s="21" t="str">
        <f>IFERROR(VLOOKUP(L255,'Responsáveis'!$A$3:$B$140,2,FALSE),"NE")</f>
        <v>Rudnei</v>
      </c>
      <c r="T255" s="27"/>
      <c r="U255" s="21" t="s">
        <v>4</v>
      </c>
      <c r="V255" s="31" t="s">
        <v>163</v>
      </c>
      <c r="W255" s="31"/>
      <c r="X255" s="32"/>
      <c r="Y255" s="12"/>
      <c r="Z255" s="12"/>
      <c r="AA255" s="12"/>
      <c r="AB255" s="12"/>
      <c r="AC255" s="12"/>
    </row>
    <row r="256" ht="18.75" customHeight="1">
      <c r="A256" s="21" t="s">
        <v>271</v>
      </c>
      <c r="B256" s="21" t="s">
        <v>272</v>
      </c>
      <c r="C256" s="21" t="s">
        <v>851</v>
      </c>
      <c r="D256" s="22" t="s">
        <v>852</v>
      </c>
      <c r="E256" s="23" t="s">
        <v>853</v>
      </c>
      <c r="F256" s="21">
        <v>0.0</v>
      </c>
      <c r="G256" s="26">
        <v>45838.0</v>
      </c>
      <c r="H256" s="44"/>
      <c r="I256" s="40" t="s">
        <v>162</v>
      </c>
      <c r="J256" s="27"/>
      <c r="K256" s="27"/>
      <c r="L256" s="27"/>
      <c r="M256" s="27"/>
      <c r="N256" s="27"/>
      <c r="O256" s="27"/>
      <c r="P256" s="27"/>
      <c r="Q256" s="47"/>
      <c r="R256" s="30">
        <f t="shared" si="1"/>
        <v>0</v>
      </c>
      <c r="S256" s="21" t="str">
        <f>IFERROR(VLOOKUP(L256,'Responsáveis'!$A$3:$B$140,2,FALSE),"NE")</f>
        <v>NE</v>
      </c>
      <c r="T256" s="27"/>
      <c r="U256" s="21" t="s">
        <v>4</v>
      </c>
      <c r="V256" s="31" t="s">
        <v>163</v>
      </c>
      <c r="W256" s="31"/>
      <c r="X256" s="32"/>
      <c r="Y256" s="12"/>
      <c r="Z256" s="12"/>
      <c r="AA256" s="12"/>
      <c r="AB256" s="12"/>
      <c r="AC256" s="12"/>
    </row>
    <row r="257" ht="18.75" customHeight="1">
      <c r="A257" s="21" t="s">
        <v>271</v>
      </c>
      <c r="B257" s="21" t="s">
        <v>272</v>
      </c>
      <c r="C257" s="21" t="s">
        <v>854</v>
      </c>
      <c r="D257" s="22" t="s">
        <v>855</v>
      </c>
      <c r="E257" s="23" t="s">
        <v>856</v>
      </c>
      <c r="F257" s="21">
        <v>0.0</v>
      </c>
      <c r="G257" s="26">
        <v>45839.0</v>
      </c>
      <c r="H257" s="44"/>
      <c r="I257" s="40" t="s">
        <v>162</v>
      </c>
      <c r="J257" s="27"/>
      <c r="K257" s="27"/>
      <c r="L257" s="27"/>
      <c r="M257" s="27"/>
      <c r="N257" s="27"/>
      <c r="O257" s="27"/>
      <c r="P257" s="27"/>
      <c r="Q257" s="47"/>
      <c r="R257" s="30">
        <f t="shared" si="1"/>
        <v>0</v>
      </c>
      <c r="S257" s="21" t="str">
        <f>IFERROR(VLOOKUP(L257,'Responsáveis'!$A$3:$B$140,2,FALSE),"NE")</f>
        <v>NE</v>
      </c>
      <c r="T257" s="27"/>
      <c r="U257" s="21" t="s">
        <v>4</v>
      </c>
      <c r="V257" s="31" t="s">
        <v>163</v>
      </c>
      <c r="W257" s="31"/>
      <c r="X257" s="32"/>
      <c r="Y257" s="12"/>
      <c r="Z257" s="12"/>
      <c r="AA257" s="12"/>
      <c r="AB257" s="12"/>
      <c r="AC257" s="12"/>
    </row>
    <row r="258" ht="18.75" customHeight="1">
      <c r="A258" s="21" t="s">
        <v>271</v>
      </c>
      <c r="B258" s="58" t="s">
        <v>272</v>
      </c>
      <c r="C258" s="21" t="s">
        <v>588</v>
      </c>
      <c r="D258" s="22" t="s">
        <v>842</v>
      </c>
      <c r="E258" s="23" t="s">
        <v>857</v>
      </c>
      <c r="F258" s="21">
        <v>0.0</v>
      </c>
      <c r="G258" s="26">
        <v>45840.0</v>
      </c>
      <c r="H258" s="46" t="s">
        <v>858</v>
      </c>
      <c r="I258" s="40" t="s">
        <v>162</v>
      </c>
      <c r="J258" s="27"/>
      <c r="K258" s="27"/>
      <c r="L258" s="27"/>
      <c r="M258" s="27"/>
      <c r="N258" s="27"/>
      <c r="O258" s="27"/>
      <c r="P258" s="27"/>
      <c r="Q258" s="47"/>
      <c r="R258" s="30">
        <f t="shared" si="1"/>
        <v>0</v>
      </c>
      <c r="S258" s="21" t="str">
        <f>IFERROR(VLOOKUP(L258,'Responsáveis'!$A$3:$B$140,2,FALSE),"NE")</f>
        <v>NE</v>
      </c>
      <c r="T258" s="27"/>
      <c r="U258" s="21" t="s">
        <v>48</v>
      </c>
      <c r="V258" s="31" t="s">
        <v>91</v>
      </c>
      <c r="W258" s="31"/>
      <c r="X258" s="32"/>
      <c r="Y258" s="12"/>
      <c r="Z258" s="12"/>
      <c r="AA258" s="12"/>
      <c r="AB258" s="12"/>
      <c r="AC258" s="12"/>
    </row>
    <row r="259" ht="18.75" customHeight="1">
      <c r="A259" s="21" t="s">
        <v>271</v>
      </c>
      <c r="B259" s="21" t="s">
        <v>272</v>
      </c>
      <c r="C259" s="21" t="s">
        <v>859</v>
      </c>
      <c r="D259" s="22" t="s">
        <v>860</v>
      </c>
      <c r="E259" s="23" t="s">
        <v>861</v>
      </c>
      <c r="F259" s="21">
        <v>1.0</v>
      </c>
      <c r="G259" s="26">
        <v>45841.0</v>
      </c>
      <c r="H259" s="46" t="s">
        <v>862</v>
      </c>
      <c r="I259" s="40" t="s">
        <v>162</v>
      </c>
      <c r="J259" s="27"/>
      <c r="K259" s="27"/>
      <c r="L259" s="27"/>
      <c r="M259" s="27"/>
      <c r="N259" s="27"/>
      <c r="O259" s="27"/>
      <c r="P259" s="27"/>
      <c r="Q259" s="47"/>
      <c r="R259" s="30">
        <f t="shared" si="1"/>
        <v>0</v>
      </c>
      <c r="S259" s="21" t="str">
        <f>IFERROR(VLOOKUP(L259,'Responsáveis'!$A$3:$B$140,2,FALSE),"NE")</f>
        <v>NE</v>
      </c>
      <c r="T259" s="27"/>
      <c r="U259" s="21" t="s">
        <v>48</v>
      </c>
      <c r="V259" s="31" t="s">
        <v>91</v>
      </c>
      <c r="W259" s="31"/>
      <c r="X259" s="32"/>
      <c r="Y259" s="12"/>
      <c r="Z259" s="12"/>
      <c r="AA259" s="12"/>
      <c r="AB259" s="12"/>
      <c r="AC259" s="12"/>
    </row>
    <row r="260" ht="18.75" customHeight="1">
      <c r="A260" s="21" t="s">
        <v>271</v>
      </c>
      <c r="B260" s="21" t="s">
        <v>272</v>
      </c>
      <c r="C260" s="21" t="s">
        <v>863</v>
      </c>
      <c r="D260" s="22" t="s">
        <v>842</v>
      </c>
      <c r="E260" s="23" t="s">
        <v>864</v>
      </c>
      <c r="F260" s="21">
        <v>0.0</v>
      </c>
      <c r="G260" s="26">
        <v>45845.0</v>
      </c>
      <c r="H260" s="44"/>
      <c r="I260" s="40" t="s">
        <v>52</v>
      </c>
      <c r="J260" s="26">
        <v>46214.0</v>
      </c>
      <c r="K260" s="21" t="s">
        <v>53</v>
      </c>
      <c r="L260" s="21" t="s">
        <v>95</v>
      </c>
      <c r="M260" s="26">
        <v>46097.0</v>
      </c>
      <c r="N260" s="26">
        <v>46097.0</v>
      </c>
      <c r="O260" s="26">
        <v>46104.0</v>
      </c>
      <c r="P260" s="28">
        <v>0.0</v>
      </c>
      <c r="Q260" s="45">
        <v>71778.4</v>
      </c>
      <c r="R260" s="30">
        <f t="shared" si="1"/>
        <v>804.4200381</v>
      </c>
      <c r="S260" s="21" t="str">
        <f>IFERROR(VLOOKUP(L260,'Responsáveis'!$A$3:$B$140,2,FALSE),"NE")</f>
        <v>Ana</v>
      </c>
      <c r="T260" s="27"/>
      <c r="U260" s="21" t="s">
        <v>48</v>
      </c>
      <c r="V260" s="31" t="s">
        <v>40</v>
      </c>
      <c r="W260" s="31" t="s">
        <v>41</v>
      </c>
      <c r="X260" s="32"/>
      <c r="Y260" s="12"/>
      <c r="Z260" s="12"/>
      <c r="AA260" s="12"/>
      <c r="AB260" s="12"/>
      <c r="AC260" s="12"/>
    </row>
    <row r="261" ht="18.75" customHeight="1">
      <c r="A261" s="21" t="s">
        <v>271</v>
      </c>
      <c r="B261" s="21" t="s">
        <v>272</v>
      </c>
      <c r="C261" s="21" t="s">
        <v>865</v>
      </c>
      <c r="D261" s="22" t="s">
        <v>866</v>
      </c>
      <c r="E261" s="23" t="s">
        <v>867</v>
      </c>
      <c r="F261" s="21">
        <v>2.0</v>
      </c>
      <c r="G261" s="26">
        <v>45852.0</v>
      </c>
      <c r="H261" s="44"/>
      <c r="I261" s="40" t="s">
        <v>162</v>
      </c>
      <c r="J261" s="27"/>
      <c r="K261" s="27"/>
      <c r="L261" s="27"/>
      <c r="M261" s="27"/>
      <c r="N261" s="27"/>
      <c r="O261" s="27"/>
      <c r="P261" s="27"/>
      <c r="Q261" s="47"/>
      <c r="R261" s="30">
        <f t="shared" si="1"/>
        <v>0</v>
      </c>
      <c r="S261" s="21" t="str">
        <f>IFERROR(VLOOKUP(L261,'Responsáveis'!$A$3:$B$140,2,FALSE),"NE")</f>
        <v>NE</v>
      </c>
      <c r="T261" s="27"/>
      <c r="U261" s="21" t="s">
        <v>4</v>
      </c>
      <c r="V261" s="31" t="s">
        <v>163</v>
      </c>
      <c r="W261" s="31"/>
      <c r="X261" s="32"/>
      <c r="Y261" s="12"/>
      <c r="Z261" s="12"/>
      <c r="AA261" s="12"/>
      <c r="AB261" s="12"/>
      <c r="AC261" s="12"/>
    </row>
    <row r="262" ht="18.75" customHeight="1">
      <c r="A262" s="21" t="s">
        <v>271</v>
      </c>
      <c r="B262" s="21" t="s">
        <v>272</v>
      </c>
      <c r="C262" s="21" t="s">
        <v>868</v>
      </c>
      <c r="D262" s="22" t="s">
        <v>866</v>
      </c>
      <c r="E262" s="23" t="s">
        <v>869</v>
      </c>
      <c r="F262" s="21">
        <v>0.0</v>
      </c>
      <c r="G262" s="26">
        <v>45852.0</v>
      </c>
      <c r="H262" s="44"/>
      <c r="I262" s="40" t="s">
        <v>162</v>
      </c>
      <c r="J262" s="27"/>
      <c r="K262" s="27"/>
      <c r="L262" s="27"/>
      <c r="M262" s="27"/>
      <c r="N262" s="27"/>
      <c r="O262" s="27"/>
      <c r="P262" s="27"/>
      <c r="Q262" s="47"/>
      <c r="R262" s="30">
        <f t="shared" si="1"/>
        <v>0</v>
      </c>
      <c r="S262" s="21" t="str">
        <f>IFERROR(VLOOKUP(L262,'Responsáveis'!$A$3:$B$140,2,FALSE),"NE")</f>
        <v>NE</v>
      </c>
      <c r="T262" s="27"/>
      <c r="U262" s="21" t="s">
        <v>4</v>
      </c>
      <c r="V262" s="31" t="s">
        <v>163</v>
      </c>
      <c r="W262" s="31"/>
      <c r="X262" s="32"/>
      <c r="Y262" s="12"/>
      <c r="Z262" s="12"/>
      <c r="AA262" s="12"/>
      <c r="AB262" s="12"/>
      <c r="AC262" s="12"/>
    </row>
    <row r="263" ht="18.75" customHeight="1">
      <c r="A263" s="21" t="s">
        <v>271</v>
      </c>
      <c r="B263" s="21" t="s">
        <v>272</v>
      </c>
      <c r="C263" s="21" t="s">
        <v>870</v>
      </c>
      <c r="D263" s="22" t="s">
        <v>842</v>
      </c>
      <c r="E263" s="23" t="s">
        <v>871</v>
      </c>
      <c r="F263" s="21">
        <v>0.0</v>
      </c>
      <c r="G263" s="26">
        <v>45852.0</v>
      </c>
      <c r="H263" s="44"/>
      <c r="I263" s="40" t="s">
        <v>52</v>
      </c>
      <c r="J263" s="26">
        <v>45856.0</v>
      </c>
      <c r="K263" s="21" t="s">
        <v>53</v>
      </c>
      <c r="L263" s="21" t="s">
        <v>95</v>
      </c>
      <c r="M263" s="26">
        <v>46073.0</v>
      </c>
      <c r="N263" s="26">
        <v>46073.0</v>
      </c>
      <c r="O263" s="26">
        <v>46077.0</v>
      </c>
      <c r="P263" s="28">
        <v>0.0</v>
      </c>
      <c r="Q263" s="45">
        <v>35118.4</v>
      </c>
      <c r="R263" s="30">
        <f t="shared" si="1"/>
        <v>393.5716687</v>
      </c>
      <c r="S263" s="21" t="str">
        <f>IFERROR(VLOOKUP(L263,'Responsáveis'!$A$3:$B$140,2,FALSE),"NE")</f>
        <v>Ana</v>
      </c>
      <c r="T263" s="27"/>
      <c r="U263" s="21" t="s">
        <v>48</v>
      </c>
      <c r="V263" s="31" t="s">
        <v>40</v>
      </c>
      <c r="W263" s="31" t="s">
        <v>41</v>
      </c>
      <c r="X263" s="32"/>
      <c r="Y263" s="12"/>
      <c r="Z263" s="12"/>
      <c r="AA263" s="12"/>
      <c r="AB263" s="12"/>
      <c r="AC263" s="12"/>
    </row>
    <row r="264" ht="18.75" customHeight="1">
      <c r="A264" s="21" t="s">
        <v>271</v>
      </c>
      <c r="B264" s="21" t="s">
        <v>272</v>
      </c>
      <c r="C264" s="21" t="s">
        <v>872</v>
      </c>
      <c r="D264" s="22" t="s">
        <v>842</v>
      </c>
      <c r="E264" s="23" t="s">
        <v>873</v>
      </c>
      <c r="F264" s="21">
        <v>0.0</v>
      </c>
      <c r="G264" s="26">
        <v>45854.0</v>
      </c>
      <c r="H264" s="44"/>
      <c r="I264" s="40" t="s">
        <v>52</v>
      </c>
      <c r="J264" s="26">
        <v>46038.0</v>
      </c>
      <c r="K264" s="21" t="s">
        <v>53</v>
      </c>
      <c r="L264" s="21" t="s">
        <v>95</v>
      </c>
      <c r="M264" s="26">
        <v>46077.0</v>
      </c>
      <c r="N264" s="26">
        <v>46077.0</v>
      </c>
      <c r="O264" s="27"/>
      <c r="P264" s="28">
        <v>0.0</v>
      </c>
      <c r="Q264" s="45">
        <v>30152.15</v>
      </c>
      <c r="R264" s="30">
        <f t="shared" si="1"/>
        <v>337.9149389</v>
      </c>
      <c r="S264" s="21" t="str">
        <f>IFERROR(VLOOKUP(L264,'Responsáveis'!$A$3:$B$140,2,FALSE),"NE")</f>
        <v>Ana</v>
      </c>
      <c r="T264" s="27"/>
      <c r="U264" s="21" t="s">
        <v>48</v>
      </c>
      <c r="V264" s="31" t="s">
        <v>40</v>
      </c>
      <c r="W264" s="31" t="s">
        <v>41</v>
      </c>
      <c r="X264" s="32"/>
      <c r="Y264" s="12"/>
      <c r="Z264" s="12"/>
      <c r="AA264" s="12"/>
      <c r="AB264" s="12"/>
      <c r="AC264" s="12"/>
    </row>
    <row r="265" ht="18.75" customHeight="1">
      <c r="A265" s="21" t="s">
        <v>271</v>
      </c>
      <c r="B265" s="21" t="s">
        <v>272</v>
      </c>
      <c r="C265" s="21" t="s">
        <v>874</v>
      </c>
      <c r="D265" s="22" t="s">
        <v>852</v>
      </c>
      <c r="E265" s="23" t="s">
        <v>875</v>
      </c>
      <c r="F265" s="21">
        <v>0.0</v>
      </c>
      <c r="G265" s="26">
        <v>45854.0</v>
      </c>
      <c r="H265" s="44"/>
      <c r="I265" s="40" t="s">
        <v>162</v>
      </c>
      <c r="J265" s="27"/>
      <c r="K265" s="27"/>
      <c r="L265" s="27"/>
      <c r="M265" s="27"/>
      <c r="N265" s="27"/>
      <c r="O265" s="27"/>
      <c r="P265" s="27"/>
      <c r="Q265" s="47"/>
      <c r="R265" s="30">
        <f t="shared" si="1"/>
        <v>0</v>
      </c>
      <c r="S265" s="21" t="str">
        <f>IFERROR(VLOOKUP(L265,'Responsáveis'!$A$3:$B$140,2,FALSE),"NE")</f>
        <v>NE</v>
      </c>
      <c r="T265" s="27"/>
      <c r="U265" s="21" t="s">
        <v>4</v>
      </c>
      <c r="V265" s="31" t="s">
        <v>163</v>
      </c>
      <c r="W265" s="31"/>
      <c r="X265" s="32"/>
      <c r="Y265" s="12"/>
      <c r="Z265" s="12"/>
      <c r="AA265" s="12"/>
      <c r="AB265" s="12"/>
      <c r="AC265" s="12"/>
    </row>
    <row r="266" ht="18.75" customHeight="1">
      <c r="A266" s="21" t="s">
        <v>271</v>
      </c>
      <c r="B266" s="21" t="s">
        <v>272</v>
      </c>
      <c r="C266" s="21" t="s">
        <v>876</v>
      </c>
      <c r="D266" s="22" t="s">
        <v>877</v>
      </c>
      <c r="E266" s="23" t="s">
        <v>878</v>
      </c>
      <c r="F266" s="21">
        <v>0.0</v>
      </c>
      <c r="G266" s="24">
        <v>45975.0</v>
      </c>
      <c r="H266" s="44"/>
      <c r="I266" s="21" t="s">
        <v>37</v>
      </c>
      <c r="J266" s="26">
        <v>46000.0</v>
      </c>
      <c r="K266" s="21">
        <v>1.0233672E7</v>
      </c>
      <c r="L266" s="21" t="s">
        <v>690</v>
      </c>
      <c r="M266" s="26">
        <v>45995.0</v>
      </c>
      <c r="N266" s="26">
        <v>45995.0</v>
      </c>
      <c r="O266" s="26"/>
      <c r="P266" s="28">
        <v>1.0</v>
      </c>
      <c r="Q266" s="45">
        <v>5717.24</v>
      </c>
      <c r="R266" s="30">
        <f t="shared" si="1"/>
        <v>64.0730696</v>
      </c>
      <c r="S266" s="21" t="str">
        <f>IFERROR(VLOOKUP(L266,'Responsáveis'!$A$3:$B$140,2,FALSE),"NE")</f>
        <v>Jadiel</v>
      </c>
      <c r="T266" s="27"/>
      <c r="U266" s="21" t="s">
        <v>39</v>
      </c>
      <c r="V266" s="31" t="s">
        <v>40</v>
      </c>
      <c r="W266" s="31" t="s">
        <v>41</v>
      </c>
      <c r="X266" s="32"/>
      <c r="Y266" s="12"/>
      <c r="Z266" s="12"/>
      <c r="AA266" s="12"/>
      <c r="AB266" s="12"/>
      <c r="AC266" s="12"/>
    </row>
    <row r="267" ht="18.75" customHeight="1">
      <c r="A267" s="21" t="s">
        <v>271</v>
      </c>
      <c r="B267" s="58" t="s">
        <v>879</v>
      </c>
      <c r="C267" s="21" t="s">
        <v>880</v>
      </c>
      <c r="D267" s="22" t="s">
        <v>823</v>
      </c>
      <c r="E267" s="23" t="s">
        <v>881</v>
      </c>
      <c r="F267" s="21">
        <v>0.0</v>
      </c>
      <c r="G267" s="24">
        <v>45639.0</v>
      </c>
      <c r="H267" s="46" t="s">
        <v>882</v>
      </c>
      <c r="I267" s="40" t="s">
        <v>162</v>
      </c>
      <c r="J267" s="27"/>
      <c r="K267" s="27"/>
      <c r="L267" s="27"/>
      <c r="M267" s="27"/>
      <c r="N267" s="27"/>
      <c r="O267" s="27"/>
      <c r="P267" s="27"/>
      <c r="Q267" s="47"/>
      <c r="R267" s="30">
        <f t="shared" si="1"/>
        <v>0</v>
      </c>
      <c r="S267" s="21" t="str">
        <f>IFERROR(VLOOKUP(L267,'Responsáveis'!$A$3:$B$140,2,FALSE),"NE")</f>
        <v>NE</v>
      </c>
      <c r="T267" s="27"/>
      <c r="U267" s="21" t="s">
        <v>39</v>
      </c>
      <c r="V267" s="31" t="s">
        <v>91</v>
      </c>
      <c r="W267" s="31"/>
      <c r="X267" s="32"/>
      <c r="Y267" s="12"/>
      <c r="Z267" s="12"/>
      <c r="AA267" s="12"/>
      <c r="AB267" s="12"/>
      <c r="AC267" s="12"/>
    </row>
    <row r="268" ht="18.75" customHeight="1">
      <c r="A268" s="21" t="s">
        <v>271</v>
      </c>
      <c r="B268" s="21" t="s">
        <v>879</v>
      </c>
      <c r="C268" s="21" t="s">
        <v>880</v>
      </c>
      <c r="D268" s="22" t="s">
        <v>883</v>
      </c>
      <c r="E268" s="23" t="s">
        <v>884</v>
      </c>
      <c r="F268" s="21">
        <v>0.0</v>
      </c>
      <c r="G268" s="26">
        <v>45664.0</v>
      </c>
      <c r="H268" s="44"/>
      <c r="I268" s="40" t="s">
        <v>162</v>
      </c>
      <c r="J268" s="27"/>
      <c r="K268" s="27"/>
      <c r="L268" s="27"/>
      <c r="M268" s="27"/>
      <c r="N268" s="27"/>
      <c r="O268" s="27"/>
      <c r="P268" s="27"/>
      <c r="Q268" s="47"/>
      <c r="R268" s="30">
        <f t="shared" si="1"/>
        <v>0</v>
      </c>
      <c r="S268" s="21" t="str">
        <f>IFERROR(VLOOKUP(L268,'Responsáveis'!$A$3:$B$140,2,FALSE),"NE")</f>
        <v>NE</v>
      </c>
      <c r="T268" s="27"/>
      <c r="U268" s="21" t="s">
        <v>39</v>
      </c>
      <c r="V268" s="31" t="s">
        <v>91</v>
      </c>
      <c r="W268" s="31"/>
      <c r="X268" s="32"/>
      <c r="Y268" s="12"/>
      <c r="Z268" s="12"/>
      <c r="AA268" s="12"/>
      <c r="AB268" s="12"/>
      <c r="AC268" s="12"/>
    </row>
    <row r="269" ht="18.75" customHeight="1">
      <c r="A269" s="21" t="s">
        <v>271</v>
      </c>
      <c r="B269" s="21" t="s">
        <v>879</v>
      </c>
      <c r="C269" s="21" t="s">
        <v>880</v>
      </c>
      <c r="D269" s="22" t="s">
        <v>885</v>
      </c>
      <c r="E269" s="23" t="s">
        <v>886</v>
      </c>
      <c r="F269" s="21">
        <v>0.0</v>
      </c>
      <c r="G269" s="26">
        <v>45667.0</v>
      </c>
      <c r="H269" s="44"/>
      <c r="I269" s="40" t="s">
        <v>162</v>
      </c>
      <c r="J269" s="27"/>
      <c r="K269" s="27"/>
      <c r="L269" s="27"/>
      <c r="M269" s="27"/>
      <c r="N269" s="27"/>
      <c r="O269" s="27"/>
      <c r="P269" s="27"/>
      <c r="Q269" s="47"/>
      <c r="R269" s="30">
        <f t="shared" si="1"/>
        <v>0</v>
      </c>
      <c r="S269" s="21" t="str">
        <f>IFERROR(VLOOKUP(L269,'Responsáveis'!$A$3:$B$140,2,FALSE),"NE")</f>
        <v>NE</v>
      </c>
      <c r="T269" s="27"/>
      <c r="U269" s="21" t="s">
        <v>39</v>
      </c>
      <c r="V269" s="31" t="s">
        <v>91</v>
      </c>
      <c r="W269" s="31"/>
      <c r="X269" s="32"/>
      <c r="Y269" s="12"/>
      <c r="Z269" s="12"/>
      <c r="AA269" s="12"/>
      <c r="AB269" s="12"/>
      <c r="AC269" s="12"/>
    </row>
    <row r="270" ht="18.75" customHeight="1">
      <c r="A270" s="21" t="s">
        <v>271</v>
      </c>
      <c r="B270" s="21" t="s">
        <v>879</v>
      </c>
      <c r="C270" s="21" t="s">
        <v>887</v>
      </c>
      <c r="D270" s="22" t="s">
        <v>888</v>
      </c>
      <c r="E270" s="23" t="s">
        <v>889</v>
      </c>
      <c r="F270" s="21">
        <v>0.0</v>
      </c>
      <c r="G270" s="26">
        <v>45678.0</v>
      </c>
      <c r="H270" s="46" t="s">
        <v>890</v>
      </c>
      <c r="I270" s="40" t="s">
        <v>162</v>
      </c>
      <c r="J270" s="27"/>
      <c r="K270" s="27"/>
      <c r="L270" s="27"/>
      <c r="M270" s="27"/>
      <c r="N270" s="27"/>
      <c r="O270" s="27"/>
      <c r="P270" s="27"/>
      <c r="Q270" s="47"/>
      <c r="R270" s="30">
        <f t="shared" si="1"/>
        <v>0</v>
      </c>
      <c r="S270" s="21" t="str">
        <f>IFERROR(VLOOKUP(L270,'Responsáveis'!$A$3:$B$140,2,FALSE),"NE")</f>
        <v>NE</v>
      </c>
      <c r="T270" s="27"/>
      <c r="U270" s="21" t="s">
        <v>39</v>
      </c>
      <c r="V270" s="31" t="s">
        <v>91</v>
      </c>
      <c r="W270" s="31"/>
      <c r="X270" s="32"/>
      <c r="Y270" s="12"/>
      <c r="Z270" s="12"/>
      <c r="AA270" s="12"/>
      <c r="AB270" s="12"/>
      <c r="AC270" s="12"/>
    </row>
    <row r="271" ht="18.75" customHeight="1">
      <c r="A271" s="21" t="s">
        <v>271</v>
      </c>
      <c r="B271" s="21" t="s">
        <v>879</v>
      </c>
      <c r="C271" s="21" t="s">
        <v>255</v>
      </c>
      <c r="D271" s="22" t="s">
        <v>891</v>
      </c>
      <c r="E271" s="23" t="s">
        <v>892</v>
      </c>
      <c r="F271" s="21">
        <v>0.0</v>
      </c>
      <c r="G271" s="24">
        <v>46015.0</v>
      </c>
      <c r="H271" s="44"/>
      <c r="I271" s="21" t="s">
        <v>162</v>
      </c>
      <c r="J271" s="27"/>
      <c r="K271" s="21"/>
      <c r="L271" s="27"/>
      <c r="M271" s="27"/>
      <c r="N271" s="27"/>
      <c r="O271" s="27"/>
      <c r="P271" s="27"/>
      <c r="Q271" s="47"/>
      <c r="R271" s="30">
        <f t="shared" si="1"/>
        <v>0</v>
      </c>
      <c r="S271" s="21" t="str">
        <f>IFERROR(VLOOKUP(L271,'Responsáveis'!$A$3:$B$140,2,FALSE),"NE")</f>
        <v>NE</v>
      </c>
      <c r="T271" s="27"/>
      <c r="U271" s="21" t="s">
        <v>4</v>
      </c>
      <c r="V271" s="31" t="s">
        <v>163</v>
      </c>
      <c r="W271" s="33"/>
      <c r="X271" s="32"/>
      <c r="Y271" s="12"/>
      <c r="Z271" s="12"/>
      <c r="AA271" s="12"/>
      <c r="AB271" s="12"/>
      <c r="AC271" s="12"/>
    </row>
    <row r="272" ht="18.75" customHeight="1">
      <c r="A272" s="21" t="s">
        <v>271</v>
      </c>
      <c r="B272" s="58" t="s">
        <v>879</v>
      </c>
      <c r="C272" s="21" t="s">
        <v>893</v>
      </c>
      <c r="D272" s="22" t="s">
        <v>894</v>
      </c>
      <c r="E272" s="23" t="s">
        <v>895</v>
      </c>
      <c r="F272" s="21">
        <v>0.0</v>
      </c>
      <c r="G272" s="26">
        <v>45901.0</v>
      </c>
      <c r="H272" s="46" t="s">
        <v>896</v>
      </c>
      <c r="I272" s="40" t="s">
        <v>162</v>
      </c>
      <c r="J272" s="27"/>
      <c r="K272" s="27"/>
      <c r="L272" s="27"/>
      <c r="M272" s="27"/>
      <c r="N272" s="27"/>
      <c r="O272" s="27"/>
      <c r="P272" s="27"/>
      <c r="Q272" s="47"/>
      <c r="R272" s="30">
        <f t="shared" si="1"/>
        <v>0</v>
      </c>
      <c r="S272" s="21" t="str">
        <f>IFERROR(VLOOKUP(L272,'Responsáveis'!$A$3:$B$140,2,FALSE),"NE")</f>
        <v>NE</v>
      </c>
      <c r="T272" s="27"/>
      <c r="U272" s="21" t="s">
        <v>4</v>
      </c>
      <c r="V272" s="31" t="s">
        <v>163</v>
      </c>
      <c r="W272" s="31"/>
      <c r="X272" s="32"/>
      <c r="Y272" s="12"/>
      <c r="Z272" s="12"/>
      <c r="AA272" s="12"/>
      <c r="AB272" s="12"/>
      <c r="AC272" s="12"/>
    </row>
    <row r="273" ht="18.75" customHeight="1">
      <c r="A273" s="21" t="s">
        <v>271</v>
      </c>
      <c r="B273" s="21" t="s">
        <v>879</v>
      </c>
      <c r="C273" s="21" t="s">
        <v>854</v>
      </c>
      <c r="D273" s="22" t="s">
        <v>897</v>
      </c>
      <c r="E273" s="23" t="s">
        <v>898</v>
      </c>
      <c r="F273" s="21">
        <v>0.0</v>
      </c>
      <c r="G273" s="24">
        <v>45961.0</v>
      </c>
      <c r="H273" s="46" t="s">
        <v>899</v>
      </c>
      <c r="I273" s="40" t="s">
        <v>52</v>
      </c>
      <c r="J273" s="26">
        <v>46029.0</v>
      </c>
      <c r="K273" s="21" t="s">
        <v>53</v>
      </c>
      <c r="L273" s="21" t="s">
        <v>95</v>
      </c>
      <c r="M273" s="26">
        <v>46058.0</v>
      </c>
      <c r="N273" s="26">
        <v>46060.0</v>
      </c>
      <c r="O273" s="26">
        <v>46063.0</v>
      </c>
      <c r="P273" s="28">
        <v>1.0</v>
      </c>
      <c r="Q273" s="45">
        <v>33326.0</v>
      </c>
      <c r="R273" s="30">
        <f t="shared" si="1"/>
        <v>373.4842542</v>
      </c>
      <c r="S273" s="21" t="str">
        <f>IFERROR(VLOOKUP(L273,'Responsáveis'!$A$3:$B$140,2,FALSE),"NE")</f>
        <v>Ana</v>
      </c>
      <c r="T273" s="27"/>
      <c r="U273" s="21" t="s">
        <v>48</v>
      </c>
      <c r="V273" s="31" t="s">
        <v>40</v>
      </c>
      <c r="W273" s="31" t="s">
        <v>41</v>
      </c>
      <c r="X273" s="83">
        <v>1.0</v>
      </c>
      <c r="Y273" s="12"/>
      <c r="Z273" s="12"/>
      <c r="AA273" s="12"/>
      <c r="AB273" s="12"/>
      <c r="AC273" s="12"/>
    </row>
    <row r="274" ht="18.75" customHeight="1">
      <c r="A274" s="21" t="s">
        <v>271</v>
      </c>
      <c r="B274" s="58" t="s">
        <v>879</v>
      </c>
      <c r="C274" s="21" t="s">
        <v>900</v>
      </c>
      <c r="D274" s="22" t="s">
        <v>901</v>
      </c>
      <c r="E274" s="23" t="s">
        <v>902</v>
      </c>
      <c r="F274" s="21">
        <v>0.0</v>
      </c>
      <c r="G274" s="26">
        <v>45965.0</v>
      </c>
      <c r="H274" s="44"/>
      <c r="I274" s="40" t="s">
        <v>37</v>
      </c>
      <c r="J274" s="26">
        <v>45999.0</v>
      </c>
      <c r="K274" s="21">
        <v>1.0233833E7</v>
      </c>
      <c r="L274" s="21" t="s">
        <v>903</v>
      </c>
      <c r="M274" s="24">
        <v>46014.0</v>
      </c>
      <c r="N274" s="24">
        <v>46014.0</v>
      </c>
      <c r="O274" s="24"/>
      <c r="P274" s="28">
        <v>1.0</v>
      </c>
      <c r="Q274" s="45">
        <v>7187.4</v>
      </c>
      <c r="R274" s="30">
        <f t="shared" si="1"/>
        <v>80.54914267</v>
      </c>
      <c r="S274" s="21" t="str">
        <f>IFERROR(VLOOKUP(L274,'Responsáveis'!$A$3:$B$140,2,FALSE),"NE")</f>
        <v>Rudnei</v>
      </c>
      <c r="T274" s="21">
        <v>158.0</v>
      </c>
      <c r="U274" s="21" t="s">
        <v>48</v>
      </c>
      <c r="V274" s="31" t="s">
        <v>40</v>
      </c>
      <c r="W274" s="31" t="s">
        <v>41</v>
      </c>
      <c r="X274" s="32"/>
      <c r="Y274" s="12"/>
      <c r="Z274" s="12"/>
      <c r="AA274" s="12"/>
      <c r="AB274" s="12"/>
      <c r="AC274" s="12"/>
    </row>
    <row r="275" ht="18.75" customHeight="1">
      <c r="A275" s="21" t="s">
        <v>187</v>
      </c>
      <c r="B275" s="21" t="s">
        <v>234</v>
      </c>
      <c r="C275" s="21" t="s">
        <v>197</v>
      </c>
      <c r="D275" s="22" t="s">
        <v>904</v>
      </c>
      <c r="E275" s="21" t="s">
        <v>905</v>
      </c>
      <c r="F275" s="21">
        <v>1.0</v>
      </c>
      <c r="G275" s="26">
        <v>45866.0</v>
      </c>
      <c r="H275" s="46" t="s">
        <v>906</v>
      </c>
      <c r="I275" s="21" t="s">
        <v>99</v>
      </c>
      <c r="J275" s="26">
        <v>45867.0</v>
      </c>
      <c r="K275" s="21" t="s">
        <v>53</v>
      </c>
      <c r="L275" s="21" t="s">
        <v>205</v>
      </c>
      <c r="M275" s="24">
        <v>45990.0</v>
      </c>
      <c r="N275" s="24">
        <v>45990.0</v>
      </c>
      <c r="O275" s="24">
        <v>45990.0</v>
      </c>
      <c r="P275" s="28">
        <v>1.0</v>
      </c>
      <c r="Q275" s="45">
        <v>1066.83</v>
      </c>
      <c r="R275" s="30">
        <f t="shared" si="1"/>
        <v>11.95595652</v>
      </c>
      <c r="S275" s="21" t="str">
        <f>IFERROR(VLOOKUP(L275,'Responsáveis'!$A$3:$B$140,2,FALSE),"NE")</f>
        <v>Ana</v>
      </c>
      <c r="T275" s="27"/>
      <c r="U275" s="21" t="s">
        <v>39</v>
      </c>
      <c r="V275" s="31" t="s">
        <v>40</v>
      </c>
      <c r="W275" s="31"/>
      <c r="X275" s="32"/>
      <c r="Y275" s="12"/>
      <c r="Z275" s="12"/>
      <c r="AA275" s="12"/>
      <c r="AB275" s="12"/>
      <c r="AC275" s="12"/>
    </row>
    <row r="276" ht="18.75" customHeight="1">
      <c r="A276" s="21" t="s">
        <v>187</v>
      </c>
      <c r="B276" s="58" t="s">
        <v>188</v>
      </c>
      <c r="C276" s="21" t="s">
        <v>907</v>
      </c>
      <c r="D276" s="22" t="s">
        <v>306</v>
      </c>
      <c r="E276" s="21" t="s">
        <v>908</v>
      </c>
      <c r="F276" s="21">
        <v>0.0</v>
      </c>
      <c r="G276" s="26">
        <v>46000.0</v>
      </c>
      <c r="H276" s="46" t="s">
        <v>909</v>
      </c>
      <c r="I276" s="40" t="s">
        <v>52</v>
      </c>
      <c r="J276" s="24">
        <v>46006.0</v>
      </c>
      <c r="K276" s="21" t="s">
        <v>53</v>
      </c>
      <c r="L276" s="21" t="s">
        <v>227</v>
      </c>
      <c r="M276" s="26">
        <v>46032.0</v>
      </c>
      <c r="N276" s="26">
        <v>46043.0</v>
      </c>
      <c r="O276" s="26">
        <v>46051.0</v>
      </c>
      <c r="P276" s="28">
        <v>1.0</v>
      </c>
      <c r="Q276" s="45">
        <v>12480.0</v>
      </c>
      <c r="R276" s="30">
        <f t="shared" si="1"/>
        <v>139.8632747</v>
      </c>
      <c r="S276" s="21" t="str">
        <f>IFERROR(VLOOKUP(L276,'Responsáveis'!$A$3:$B$140,2,FALSE),"NE")</f>
        <v>Ana</v>
      </c>
      <c r="T276" s="27"/>
      <c r="U276" s="21" t="s">
        <v>39</v>
      </c>
      <c r="V276" s="31" t="s">
        <v>40</v>
      </c>
      <c r="W276" s="31" t="s">
        <v>41</v>
      </c>
      <c r="X276" s="32"/>
      <c r="Y276" s="12"/>
      <c r="Z276" s="12"/>
      <c r="AA276" s="12"/>
      <c r="AB276" s="12"/>
      <c r="AC276" s="12"/>
    </row>
    <row r="277" ht="18.75" customHeight="1">
      <c r="A277" s="21" t="s">
        <v>271</v>
      </c>
      <c r="B277" s="21" t="s">
        <v>272</v>
      </c>
      <c r="C277" s="21" t="s">
        <v>910</v>
      </c>
      <c r="D277" s="22" t="s">
        <v>842</v>
      </c>
      <c r="E277" s="23" t="s">
        <v>911</v>
      </c>
      <c r="F277" s="21">
        <v>0.0</v>
      </c>
      <c r="G277" s="24">
        <v>45972.0</v>
      </c>
      <c r="H277" s="52"/>
      <c r="I277" s="40" t="s">
        <v>52</v>
      </c>
      <c r="J277" s="26">
        <v>46063.0</v>
      </c>
      <c r="K277" s="21" t="s">
        <v>53</v>
      </c>
      <c r="L277" s="21" t="s">
        <v>64</v>
      </c>
      <c r="M277" s="26">
        <v>46092.0</v>
      </c>
      <c r="N277" s="26">
        <v>46092.0</v>
      </c>
      <c r="O277" s="26">
        <v>46099.0</v>
      </c>
      <c r="P277" s="28">
        <v>0.0</v>
      </c>
      <c r="Q277" s="45">
        <v>22306.07</v>
      </c>
      <c r="R277" s="30">
        <f t="shared" si="1"/>
        <v>249.983974</v>
      </c>
      <c r="S277" s="21" t="str">
        <f>IFERROR(VLOOKUP(L277,'Responsáveis'!$A$3:$B$140,2,FALSE),"NE")</f>
        <v>Jadiel</v>
      </c>
      <c r="T277" s="27"/>
      <c r="U277" s="21" t="s">
        <v>48</v>
      </c>
      <c r="V277" s="31" t="s">
        <v>40</v>
      </c>
      <c r="W277" s="31" t="s">
        <v>41</v>
      </c>
      <c r="X277" s="32"/>
      <c r="Y277" s="12"/>
      <c r="Z277" s="12"/>
      <c r="AA277" s="12"/>
      <c r="AB277" s="12"/>
      <c r="AC277" s="12"/>
    </row>
    <row r="278" ht="18.75" customHeight="1">
      <c r="A278" s="21" t="s">
        <v>271</v>
      </c>
      <c r="B278" s="58" t="s">
        <v>879</v>
      </c>
      <c r="C278" s="22" t="s">
        <v>912</v>
      </c>
      <c r="D278" s="22" t="s">
        <v>913</v>
      </c>
      <c r="E278" s="23" t="s">
        <v>914</v>
      </c>
      <c r="F278" s="21">
        <v>0.0</v>
      </c>
      <c r="G278" s="24">
        <v>45979.0</v>
      </c>
      <c r="H278" s="52"/>
      <c r="I278" s="40" t="s">
        <v>162</v>
      </c>
      <c r="J278" s="27"/>
      <c r="K278" s="27"/>
      <c r="L278" s="27"/>
      <c r="M278" s="27"/>
      <c r="N278" s="27"/>
      <c r="O278" s="27"/>
      <c r="P278" s="27"/>
      <c r="Q278" s="47"/>
      <c r="R278" s="30">
        <f t="shared" si="1"/>
        <v>0</v>
      </c>
      <c r="S278" s="21" t="str">
        <f>IFERROR(VLOOKUP(L278,'Responsáveis'!$A$3:$B$140,2,FALSE),"NE")</f>
        <v>NE</v>
      </c>
      <c r="T278" s="27"/>
      <c r="U278" s="21" t="s">
        <v>48</v>
      </c>
      <c r="V278" s="31" t="s">
        <v>163</v>
      </c>
      <c r="W278" s="31"/>
      <c r="X278" s="32"/>
      <c r="Y278" s="12"/>
      <c r="Z278" s="12"/>
      <c r="AA278" s="12"/>
      <c r="AB278" s="12"/>
      <c r="AC278" s="12"/>
    </row>
    <row r="279" ht="18.75" customHeight="1">
      <c r="A279" s="21" t="s">
        <v>271</v>
      </c>
      <c r="B279" s="21" t="s">
        <v>879</v>
      </c>
      <c r="C279" s="21" t="s">
        <v>915</v>
      </c>
      <c r="D279" s="22" t="s">
        <v>916</v>
      </c>
      <c r="E279" s="23" t="s">
        <v>917</v>
      </c>
      <c r="F279" s="21">
        <v>0.0</v>
      </c>
      <c r="G279" s="26">
        <v>45763.0</v>
      </c>
      <c r="H279" s="46" t="s">
        <v>918</v>
      </c>
      <c r="I279" s="40" t="s">
        <v>162</v>
      </c>
      <c r="J279" s="27"/>
      <c r="K279" s="27"/>
      <c r="L279" s="27"/>
      <c r="M279" s="27"/>
      <c r="N279" s="27"/>
      <c r="O279" s="27"/>
      <c r="P279" s="27"/>
      <c r="Q279" s="47"/>
      <c r="R279" s="30">
        <f t="shared" si="1"/>
        <v>0</v>
      </c>
      <c r="S279" s="21" t="str">
        <f>IFERROR(VLOOKUP(L279,'Responsáveis'!$A$3:$B$140,2,FALSE),"NE")</f>
        <v>NE</v>
      </c>
      <c r="T279" s="27"/>
      <c r="U279" s="21" t="s">
        <v>48</v>
      </c>
      <c r="V279" s="31" t="s">
        <v>91</v>
      </c>
      <c r="W279" s="31"/>
      <c r="X279" s="32"/>
      <c r="Y279" s="12"/>
      <c r="Z279" s="12"/>
      <c r="AA279" s="12"/>
      <c r="AB279" s="12"/>
      <c r="AC279" s="12"/>
    </row>
    <row r="280" ht="18.75" customHeight="1">
      <c r="A280" s="21" t="s">
        <v>31</v>
      </c>
      <c r="B280" s="41" t="s">
        <v>202</v>
      </c>
      <c r="C280" s="21" t="s">
        <v>919</v>
      </c>
      <c r="D280" s="22" t="s">
        <v>920</v>
      </c>
      <c r="E280" s="23" t="s">
        <v>921</v>
      </c>
      <c r="F280" s="21">
        <v>0.0</v>
      </c>
      <c r="G280" s="26">
        <v>46031.0</v>
      </c>
      <c r="H280" s="46" t="s">
        <v>922</v>
      </c>
      <c r="I280" s="21" t="s">
        <v>52</v>
      </c>
      <c r="J280" s="26">
        <v>46032.0</v>
      </c>
      <c r="K280" s="21" t="s">
        <v>53</v>
      </c>
      <c r="L280" s="21" t="s">
        <v>95</v>
      </c>
      <c r="M280" s="26">
        <v>46067.0</v>
      </c>
      <c r="N280" s="26">
        <v>46067.0</v>
      </c>
      <c r="O280" s="26">
        <v>46069.0</v>
      </c>
      <c r="P280" s="28">
        <v>1.0</v>
      </c>
      <c r="Q280" s="45">
        <v>17646.0</v>
      </c>
      <c r="R280" s="30">
        <f t="shared" si="1"/>
        <v>197.7586014</v>
      </c>
      <c r="S280" s="21" t="str">
        <f>IFERROR(VLOOKUP(L280,'Responsáveis'!$A$3:$B$140,2,FALSE),"NE")</f>
        <v>Ana</v>
      </c>
      <c r="T280" s="27"/>
      <c r="U280" s="21" t="s">
        <v>39</v>
      </c>
      <c r="V280" s="31" t="s">
        <v>40</v>
      </c>
      <c r="W280" s="31" t="s">
        <v>41</v>
      </c>
      <c r="X280" s="53">
        <v>2.0</v>
      </c>
      <c r="Y280" s="12"/>
      <c r="Z280" s="12"/>
      <c r="AA280" s="12"/>
      <c r="AB280" s="12"/>
      <c r="AC280" s="12"/>
    </row>
    <row r="281" ht="18.75" customHeight="1">
      <c r="A281" s="21" t="s">
        <v>219</v>
      </c>
      <c r="B281" s="21" t="s">
        <v>220</v>
      </c>
      <c r="C281" s="21" t="s">
        <v>197</v>
      </c>
      <c r="D281" s="22" t="s">
        <v>923</v>
      </c>
      <c r="E281" s="21" t="s">
        <v>924</v>
      </c>
      <c r="F281" s="21">
        <v>0.0</v>
      </c>
      <c r="G281" s="26">
        <v>46035.0</v>
      </c>
      <c r="H281" s="44"/>
      <c r="I281" s="21" t="s">
        <v>52</v>
      </c>
      <c r="J281" s="26">
        <v>46035.0</v>
      </c>
      <c r="K281" s="21" t="s">
        <v>53</v>
      </c>
      <c r="L281" s="21" t="s">
        <v>227</v>
      </c>
      <c r="M281" s="26">
        <v>46038.0</v>
      </c>
      <c r="N281" s="26">
        <v>46038.0</v>
      </c>
      <c r="O281" s="26">
        <v>46057.0</v>
      </c>
      <c r="P281" s="28">
        <v>1.0</v>
      </c>
      <c r="Q281" s="45">
        <v>2325.0</v>
      </c>
      <c r="R281" s="30">
        <f t="shared" si="1"/>
        <v>26.05625911</v>
      </c>
      <c r="S281" s="21" t="str">
        <f>IFERROR(VLOOKUP(L281,'Responsáveis'!$A$3:$B$140,2,FALSE),"NE")</f>
        <v>Ana</v>
      </c>
      <c r="T281" s="27"/>
      <c r="U281" s="21" t="s">
        <v>39</v>
      </c>
      <c r="V281" s="31" t="s">
        <v>91</v>
      </c>
      <c r="W281" s="31" t="s">
        <v>41</v>
      </c>
      <c r="X281" s="32"/>
      <c r="Y281" s="12"/>
      <c r="Z281" s="12"/>
      <c r="AA281" s="12"/>
      <c r="AB281" s="12"/>
      <c r="AC281" s="12"/>
    </row>
    <row r="282" ht="18.75" customHeight="1">
      <c r="A282" s="21" t="s">
        <v>31</v>
      </c>
      <c r="B282" s="50" t="s">
        <v>925</v>
      </c>
      <c r="C282" s="21" t="s">
        <v>926</v>
      </c>
      <c r="D282" s="22" t="s">
        <v>927</v>
      </c>
      <c r="E282" s="23" t="s">
        <v>928</v>
      </c>
      <c r="F282" s="21">
        <v>0.0</v>
      </c>
      <c r="G282" s="24">
        <v>46002.0</v>
      </c>
      <c r="H282" s="46" t="s">
        <v>929</v>
      </c>
      <c r="I282" s="21" t="s">
        <v>37</v>
      </c>
      <c r="J282" s="26">
        <v>46028.0</v>
      </c>
      <c r="K282" s="21">
        <v>1.0234994E7</v>
      </c>
      <c r="L282" s="21" t="s">
        <v>38</v>
      </c>
      <c r="M282" s="26">
        <v>46063.0</v>
      </c>
      <c r="N282" s="26">
        <v>46063.0</v>
      </c>
      <c r="O282" s="26">
        <v>46068.0</v>
      </c>
      <c r="P282" s="28">
        <v>1.0</v>
      </c>
      <c r="Q282" s="45">
        <v>1696.64</v>
      </c>
      <c r="R282" s="30">
        <f t="shared" si="1"/>
        <v>19.01423288</v>
      </c>
      <c r="S282" s="21" t="str">
        <f>IFERROR(VLOOKUP(L282,'Responsáveis'!$A$3:$B$140,2,FALSE),"NE")</f>
        <v>jadiel</v>
      </c>
      <c r="T282" s="27"/>
      <c r="U282" s="21" t="s">
        <v>39</v>
      </c>
      <c r="V282" s="31" t="s">
        <v>40</v>
      </c>
      <c r="W282" s="33"/>
      <c r="X282" s="32"/>
      <c r="Y282" s="12"/>
      <c r="Z282" s="12"/>
      <c r="AA282" s="12"/>
      <c r="AB282" s="12"/>
      <c r="AC282" s="12"/>
    </row>
    <row r="283" ht="18.75" customHeight="1">
      <c r="A283" s="21" t="s">
        <v>31</v>
      </c>
      <c r="B283" s="50" t="s">
        <v>925</v>
      </c>
      <c r="C283" s="21" t="s">
        <v>930</v>
      </c>
      <c r="D283" s="22" t="s">
        <v>43</v>
      </c>
      <c r="E283" s="23" t="s">
        <v>931</v>
      </c>
      <c r="F283" s="21">
        <v>0.0</v>
      </c>
      <c r="G283" s="24">
        <v>46013.0</v>
      </c>
      <c r="H283" s="46" t="s">
        <v>932</v>
      </c>
      <c r="I283" s="21" t="s">
        <v>37</v>
      </c>
      <c r="J283" s="26">
        <v>46059.0</v>
      </c>
      <c r="K283" s="21"/>
      <c r="L283" s="21" t="s">
        <v>47</v>
      </c>
      <c r="M283" s="26">
        <v>46104.0</v>
      </c>
      <c r="N283" s="26">
        <v>46106.0</v>
      </c>
      <c r="O283" s="27"/>
      <c r="P283" s="28">
        <v>0.0</v>
      </c>
      <c r="Q283" s="45">
        <v>193960.24</v>
      </c>
      <c r="R283" s="30">
        <f t="shared" si="1"/>
        <v>2173.711084</v>
      </c>
      <c r="S283" s="21" t="str">
        <f>IFERROR(VLOOKUP(L283,'Responsáveis'!$A$3:$B$140,2,FALSE),"NE")</f>
        <v>Rudnei</v>
      </c>
      <c r="T283" s="27"/>
      <c r="U283" s="21" t="s">
        <v>48</v>
      </c>
      <c r="V283" s="31" t="s">
        <v>40</v>
      </c>
      <c r="W283" s="33"/>
      <c r="X283" s="32"/>
      <c r="Y283" s="12"/>
      <c r="Z283" s="12"/>
      <c r="AA283" s="12"/>
      <c r="AB283" s="12"/>
      <c r="AC283" s="12"/>
    </row>
    <row r="284" ht="18.75" customHeight="1">
      <c r="A284" s="21" t="s">
        <v>31</v>
      </c>
      <c r="B284" s="84" t="s">
        <v>925</v>
      </c>
      <c r="C284" s="21" t="s">
        <v>933</v>
      </c>
      <c r="D284" s="22" t="s">
        <v>934</v>
      </c>
      <c r="E284" s="23" t="s">
        <v>935</v>
      </c>
      <c r="F284" s="21">
        <v>1.0</v>
      </c>
      <c r="G284" s="24">
        <v>46014.0</v>
      </c>
      <c r="H284" s="46" t="s">
        <v>936</v>
      </c>
      <c r="I284" s="21" t="s">
        <v>46</v>
      </c>
      <c r="J284" s="26">
        <v>46059.0</v>
      </c>
      <c r="K284" s="21">
        <v>1.0237324E7</v>
      </c>
      <c r="L284" s="21" t="s">
        <v>937</v>
      </c>
      <c r="M284" s="26">
        <v>46096.0</v>
      </c>
      <c r="N284" s="26">
        <v>46132.0</v>
      </c>
      <c r="O284" s="26">
        <v>46142.0</v>
      </c>
      <c r="P284" s="28">
        <v>0.2</v>
      </c>
      <c r="Q284" s="45">
        <v>238000.0</v>
      </c>
      <c r="R284" s="30">
        <f t="shared" si="1"/>
        <v>2667.264373</v>
      </c>
      <c r="S284" s="21" t="str">
        <f>IFERROR(VLOOKUP(L284,'Responsáveis'!$A$3:$B$140,2,FALSE),"NE")</f>
        <v>Rudnei</v>
      </c>
      <c r="T284" s="27"/>
      <c r="U284" s="21" t="s">
        <v>48</v>
      </c>
      <c r="V284" s="31" t="s">
        <v>40</v>
      </c>
      <c r="W284" s="33"/>
      <c r="X284" s="85">
        <v>1.0</v>
      </c>
      <c r="Y284" s="12"/>
      <c r="Z284" s="12"/>
      <c r="AA284" s="12"/>
      <c r="AB284" s="12"/>
      <c r="AC284" s="12"/>
    </row>
    <row r="285" ht="18.75" customHeight="1">
      <c r="A285" s="21" t="s">
        <v>31</v>
      </c>
      <c r="B285" s="84" t="s">
        <v>925</v>
      </c>
      <c r="C285" s="21" t="s">
        <v>933</v>
      </c>
      <c r="D285" s="22" t="s">
        <v>934</v>
      </c>
      <c r="E285" s="23" t="s">
        <v>938</v>
      </c>
      <c r="F285" s="21">
        <v>1.0</v>
      </c>
      <c r="G285" s="24">
        <v>46014.0</v>
      </c>
      <c r="H285" s="46" t="s">
        <v>939</v>
      </c>
      <c r="I285" s="21" t="s">
        <v>46</v>
      </c>
      <c r="J285" s="26">
        <v>46059.0</v>
      </c>
      <c r="K285" s="21">
        <v>1.0237324E7</v>
      </c>
      <c r="L285" s="21" t="s">
        <v>937</v>
      </c>
      <c r="M285" s="26">
        <v>46096.0</v>
      </c>
      <c r="N285" s="26">
        <v>46132.0</v>
      </c>
      <c r="O285" s="26">
        <v>46142.0</v>
      </c>
      <c r="P285" s="28">
        <v>0.2</v>
      </c>
      <c r="Q285" s="45">
        <v>238000.0</v>
      </c>
      <c r="R285" s="30">
        <f t="shared" si="1"/>
        <v>2667.264373</v>
      </c>
      <c r="S285" s="21" t="str">
        <f>IFERROR(VLOOKUP(L285,'Responsáveis'!$A$3:$B$140,2,FALSE),"NE")</f>
        <v>Rudnei</v>
      </c>
      <c r="T285" s="27"/>
      <c r="U285" s="21" t="s">
        <v>48</v>
      </c>
      <c r="V285" s="31" t="s">
        <v>40</v>
      </c>
      <c r="W285" s="33"/>
      <c r="X285" s="85">
        <v>1.0</v>
      </c>
      <c r="Y285" s="12"/>
      <c r="Z285" s="12"/>
      <c r="AA285" s="12"/>
      <c r="AB285" s="12"/>
      <c r="AC285" s="12"/>
    </row>
    <row r="286" ht="18.75" customHeight="1">
      <c r="A286" s="21" t="s">
        <v>31</v>
      </c>
      <c r="B286" s="50" t="s">
        <v>925</v>
      </c>
      <c r="C286" s="21" t="s">
        <v>940</v>
      </c>
      <c r="D286" s="22" t="s">
        <v>941</v>
      </c>
      <c r="E286" s="23" t="s">
        <v>942</v>
      </c>
      <c r="F286" s="21">
        <v>0.0</v>
      </c>
      <c r="G286" s="24">
        <v>46014.0</v>
      </c>
      <c r="H286" s="46" t="s">
        <v>943</v>
      </c>
      <c r="I286" s="21" t="s">
        <v>37</v>
      </c>
      <c r="J286" s="26">
        <v>46056.0</v>
      </c>
      <c r="K286" s="27"/>
      <c r="L286" s="21" t="s">
        <v>354</v>
      </c>
      <c r="M286" s="26">
        <v>46101.0</v>
      </c>
      <c r="N286" s="26">
        <v>46101.0</v>
      </c>
      <c r="O286" s="26">
        <v>46101.0</v>
      </c>
      <c r="P286" s="28">
        <v>0.0</v>
      </c>
      <c r="Q286" s="45">
        <v>183551.24</v>
      </c>
      <c r="R286" s="30">
        <f t="shared" si="1"/>
        <v>2057.057492</v>
      </c>
      <c r="S286" s="21" t="str">
        <f>IFERROR(VLOOKUP(L286,'Responsáveis'!$A$3:$B$140,2,FALSE),"NE")</f>
        <v>jadiel</v>
      </c>
      <c r="T286" s="27"/>
      <c r="U286" s="21" t="s">
        <v>48</v>
      </c>
      <c r="V286" s="31" t="s">
        <v>40</v>
      </c>
      <c r="W286" s="33"/>
      <c r="X286" s="32"/>
      <c r="Y286" s="12"/>
      <c r="Z286" s="12"/>
      <c r="AA286" s="12"/>
      <c r="AB286" s="12"/>
      <c r="AC286" s="12"/>
    </row>
    <row r="287" ht="18.75" customHeight="1">
      <c r="A287" s="21" t="s">
        <v>31</v>
      </c>
      <c r="B287" s="50" t="s">
        <v>925</v>
      </c>
      <c r="C287" s="21" t="s">
        <v>944</v>
      </c>
      <c r="D287" s="22" t="s">
        <v>945</v>
      </c>
      <c r="E287" s="23" t="s">
        <v>946</v>
      </c>
      <c r="F287" s="21">
        <v>1.0</v>
      </c>
      <c r="G287" s="24">
        <v>46014.0</v>
      </c>
      <c r="H287" s="46" t="s">
        <v>947</v>
      </c>
      <c r="I287" s="21" t="s">
        <v>46</v>
      </c>
      <c r="J287" s="26">
        <v>46042.0</v>
      </c>
      <c r="K287" s="21">
        <v>1.023612E7</v>
      </c>
      <c r="L287" s="21" t="s">
        <v>113</v>
      </c>
      <c r="M287" s="26">
        <v>46091.0</v>
      </c>
      <c r="N287" s="26">
        <v>46118.0</v>
      </c>
      <c r="O287" s="26">
        <v>46128.0</v>
      </c>
      <c r="P287" s="28">
        <v>0.0</v>
      </c>
      <c r="Q287" s="45">
        <v>380714.4</v>
      </c>
      <c r="R287" s="30">
        <f t="shared" si="1"/>
        <v>4266.663678</v>
      </c>
      <c r="S287" s="21" t="str">
        <f>IFERROR(VLOOKUP(L287,'Responsáveis'!$A$3:$B$140,2,FALSE),"NE")</f>
        <v>Rudnei</v>
      </c>
      <c r="T287" s="27"/>
      <c r="U287" s="21" t="s">
        <v>48</v>
      </c>
      <c r="V287" s="31" t="s">
        <v>40</v>
      </c>
      <c r="W287" s="33"/>
      <c r="X287" s="85">
        <v>1.0</v>
      </c>
      <c r="Y287" s="12"/>
      <c r="Z287" s="12"/>
      <c r="AA287" s="12"/>
      <c r="AB287" s="12"/>
      <c r="AC287" s="12"/>
    </row>
    <row r="288" ht="18.75" customHeight="1">
      <c r="A288" s="21" t="s">
        <v>31</v>
      </c>
      <c r="B288" s="50" t="s">
        <v>925</v>
      </c>
      <c r="C288" s="21" t="s">
        <v>948</v>
      </c>
      <c r="D288" s="22" t="s">
        <v>949</v>
      </c>
      <c r="E288" s="23" t="s">
        <v>950</v>
      </c>
      <c r="F288" s="21">
        <v>0.0</v>
      </c>
      <c r="G288" s="24">
        <v>46014.0</v>
      </c>
      <c r="H288" s="46" t="s">
        <v>951</v>
      </c>
      <c r="I288" s="21" t="s">
        <v>46</v>
      </c>
      <c r="J288" s="26">
        <v>46051.0</v>
      </c>
      <c r="K288" s="21">
        <v>1.0236103E7</v>
      </c>
      <c r="L288" s="21" t="s">
        <v>113</v>
      </c>
      <c r="M288" s="26">
        <v>46091.0</v>
      </c>
      <c r="N288" s="26">
        <v>46118.0</v>
      </c>
      <c r="O288" s="26">
        <v>46128.0</v>
      </c>
      <c r="P288" s="28">
        <v>0.0</v>
      </c>
      <c r="Q288" s="45">
        <v>413820.0</v>
      </c>
      <c r="R288" s="30">
        <f t="shared" si="1"/>
        <v>4637.677911</v>
      </c>
      <c r="S288" s="21" t="str">
        <f>IFERROR(VLOOKUP(L288,'Responsáveis'!$A$3:$B$140,2,FALSE),"NE")</f>
        <v>Rudnei</v>
      </c>
      <c r="T288" s="27"/>
      <c r="U288" s="21" t="s">
        <v>48</v>
      </c>
      <c r="V288" s="31" t="s">
        <v>40</v>
      </c>
      <c r="W288" s="33"/>
      <c r="X288" s="85">
        <v>1.0</v>
      </c>
      <c r="Y288" s="12"/>
      <c r="Z288" s="12"/>
      <c r="AA288" s="12"/>
      <c r="AB288" s="12"/>
      <c r="AC288" s="12"/>
    </row>
    <row r="289" ht="18.75" customHeight="1">
      <c r="A289" s="21" t="s">
        <v>31</v>
      </c>
      <c r="B289" s="50" t="s">
        <v>925</v>
      </c>
      <c r="C289" s="21" t="s">
        <v>952</v>
      </c>
      <c r="D289" s="22" t="s">
        <v>953</v>
      </c>
      <c r="E289" s="23" t="s">
        <v>954</v>
      </c>
      <c r="F289" s="21">
        <v>0.0</v>
      </c>
      <c r="G289" s="24">
        <v>46014.0</v>
      </c>
      <c r="H289" s="46" t="s">
        <v>955</v>
      </c>
      <c r="I289" s="21" t="s">
        <v>37</v>
      </c>
      <c r="J289" s="26">
        <v>46057.0</v>
      </c>
      <c r="K289" s="27"/>
      <c r="L289" s="21" t="s">
        <v>95</v>
      </c>
      <c r="M289" s="26">
        <v>46094.0</v>
      </c>
      <c r="N289" s="26">
        <v>46094.0</v>
      </c>
      <c r="O289" s="26">
        <v>46094.0</v>
      </c>
      <c r="P289" s="28">
        <v>0.0</v>
      </c>
      <c r="Q289" s="45">
        <v>83210.54</v>
      </c>
      <c r="R289" s="30">
        <f t="shared" si="1"/>
        <v>932.5399529</v>
      </c>
      <c r="S289" s="21" t="str">
        <f>IFERROR(VLOOKUP(L289,'Responsáveis'!$A$3:$B$140,2,FALSE),"NE")</f>
        <v>Ana</v>
      </c>
      <c r="T289" s="27"/>
      <c r="U289" s="21" t="s">
        <v>48</v>
      </c>
      <c r="V289" s="31" t="s">
        <v>40</v>
      </c>
      <c r="W289" s="33"/>
      <c r="X289" s="32"/>
      <c r="Y289" s="12"/>
      <c r="Z289" s="12"/>
      <c r="AA289" s="12"/>
      <c r="AB289" s="12"/>
      <c r="AC289" s="12"/>
    </row>
    <row r="290" ht="18.75" customHeight="1">
      <c r="A290" s="21" t="s">
        <v>31</v>
      </c>
      <c r="B290" s="50" t="s">
        <v>925</v>
      </c>
      <c r="C290" s="21" t="s">
        <v>952</v>
      </c>
      <c r="D290" s="22" t="s">
        <v>956</v>
      </c>
      <c r="E290" s="23" t="s">
        <v>957</v>
      </c>
      <c r="F290" s="21">
        <v>0.0</v>
      </c>
      <c r="G290" s="24">
        <v>46014.0</v>
      </c>
      <c r="H290" s="46" t="s">
        <v>958</v>
      </c>
      <c r="I290" s="21" t="s">
        <v>46</v>
      </c>
      <c r="J290" s="26">
        <v>46058.0</v>
      </c>
      <c r="K290" s="27"/>
      <c r="L290" s="21" t="s">
        <v>350</v>
      </c>
      <c r="M290" s="26">
        <v>46090.0</v>
      </c>
      <c r="N290" s="26">
        <v>46099.0</v>
      </c>
      <c r="O290" s="26">
        <v>46099.0</v>
      </c>
      <c r="P290" s="28">
        <v>0.0</v>
      </c>
      <c r="Q290" s="45">
        <v>65000.0</v>
      </c>
      <c r="R290" s="30">
        <f t="shared" si="1"/>
        <v>728.4545556</v>
      </c>
      <c r="S290" s="21" t="str">
        <f>IFERROR(VLOOKUP(L290,'Responsáveis'!$A$3:$B$140,2,FALSE),"NE")</f>
        <v>Rudnei</v>
      </c>
      <c r="T290" s="27"/>
      <c r="U290" s="21" t="s">
        <v>48</v>
      </c>
      <c r="V290" s="31" t="s">
        <v>40</v>
      </c>
      <c r="W290" s="33"/>
      <c r="X290" s="32"/>
      <c r="Y290" s="12"/>
      <c r="Z290" s="12"/>
      <c r="AA290" s="12"/>
      <c r="AB290" s="12"/>
      <c r="AC290" s="12"/>
    </row>
    <row r="291" ht="18.75" customHeight="1">
      <c r="A291" s="21" t="s">
        <v>31</v>
      </c>
      <c r="B291" s="50" t="s">
        <v>925</v>
      </c>
      <c r="C291" s="21" t="s">
        <v>959</v>
      </c>
      <c r="D291" s="22" t="s">
        <v>956</v>
      </c>
      <c r="E291" s="23" t="s">
        <v>960</v>
      </c>
      <c r="F291" s="21">
        <v>0.0</v>
      </c>
      <c r="G291" s="24">
        <v>46014.0</v>
      </c>
      <c r="H291" s="46" t="s">
        <v>961</v>
      </c>
      <c r="I291" s="21" t="s">
        <v>37</v>
      </c>
      <c r="J291" s="21" t="s">
        <v>962</v>
      </c>
      <c r="K291" s="27"/>
      <c r="L291" s="21" t="s">
        <v>372</v>
      </c>
      <c r="M291" s="26">
        <v>46094.0</v>
      </c>
      <c r="N291" s="26">
        <v>46094.0</v>
      </c>
      <c r="O291" s="26">
        <v>46094.0</v>
      </c>
      <c r="P291" s="28">
        <v>0.0</v>
      </c>
      <c r="Q291" s="45">
        <v>152400.0</v>
      </c>
      <c r="R291" s="30">
        <f t="shared" si="1"/>
        <v>1707.945758</v>
      </c>
      <c r="S291" s="21" t="str">
        <f>IFERROR(VLOOKUP(L291,'Responsáveis'!$A$3:$B$140,2,FALSE),"NE")</f>
        <v>Rudnei</v>
      </c>
      <c r="T291" s="27"/>
      <c r="U291" s="21" t="s">
        <v>48</v>
      </c>
      <c r="V291" s="31" t="s">
        <v>40</v>
      </c>
      <c r="W291" s="33"/>
      <c r="X291" s="32"/>
      <c r="Y291" s="12"/>
      <c r="Z291" s="12"/>
      <c r="AA291" s="12"/>
      <c r="AB291" s="12"/>
      <c r="AC291" s="12"/>
    </row>
    <row r="292" ht="18.75" customHeight="1">
      <c r="A292" s="21" t="s">
        <v>31</v>
      </c>
      <c r="B292" s="84" t="s">
        <v>925</v>
      </c>
      <c r="C292" s="21" t="s">
        <v>963</v>
      </c>
      <c r="D292" s="22" t="s">
        <v>964</v>
      </c>
      <c r="E292" s="23" t="s">
        <v>965</v>
      </c>
      <c r="F292" s="21">
        <v>0.0</v>
      </c>
      <c r="G292" s="24">
        <v>46014.0</v>
      </c>
      <c r="H292" s="46" t="s">
        <v>966</v>
      </c>
      <c r="I292" s="21" t="s">
        <v>162</v>
      </c>
      <c r="J292" s="27"/>
      <c r="K292" s="27"/>
      <c r="L292" s="27"/>
      <c r="M292" s="27"/>
      <c r="N292" s="27"/>
      <c r="O292" s="27"/>
      <c r="P292" s="27"/>
      <c r="Q292" s="47"/>
      <c r="R292" s="30">
        <f t="shared" si="1"/>
        <v>0</v>
      </c>
      <c r="S292" s="21" t="str">
        <f>IFERROR(VLOOKUP(L292,'Responsáveis'!$A$3:$B$140,2,FALSE),"NE")</f>
        <v>NE</v>
      </c>
      <c r="T292" s="27"/>
      <c r="U292" s="21" t="s">
        <v>48</v>
      </c>
      <c r="V292" s="31" t="s">
        <v>163</v>
      </c>
      <c r="W292" s="33"/>
      <c r="X292" s="32"/>
      <c r="Y292" s="12"/>
      <c r="Z292" s="12"/>
      <c r="AA292" s="12"/>
      <c r="AB292" s="12"/>
      <c r="AC292" s="12"/>
    </row>
    <row r="293" ht="18.75" customHeight="1">
      <c r="A293" s="21" t="s">
        <v>31</v>
      </c>
      <c r="B293" s="84" t="s">
        <v>925</v>
      </c>
      <c r="C293" s="21" t="s">
        <v>963</v>
      </c>
      <c r="D293" s="22" t="s">
        <v>967</v>
      </c>
      <c r="E293" s="23" t="s">
        <v>968</v>
      </c>
      <c r="F293" s="21">
        <v>0.0</v>
      </c>
      <c r="G293" s="24">
        <v>46014.0</v>
      </c>
      <c r="H293" s="46" t="s">
        <v>969</v>
      </c>
      <c r="I293" s="21" t="s">
        <v>46</v>
      </c>
      <c r="J293" s="26">
        <v>46057.0</v>
      </c>
      <c r="K293" s="27"/>
      <c r="L293" s="21" t="s">
        <v>227</v>
      </c>
      <c r="M293" s="26">
        <v>46087.0</v>
      </c>
      <c r="N293" s="26">
        <v>46087.0</v>
      </c>
      <c r="O293" s="26">
        <v>46087.0</v>
      </c>
      <c r="P293" s="28">
        <v>0.6</v>
      </c>
      <c r="Q293" s="45">
        <v>48279.0</v>
      </c>
      <c r="R293" s="30">
        <f t="shared" si="1"/>
        <v>541.062423</v>
      </c>
      <c r="S293" s="21" t="str">
        <f>IFERROR(VLOOKUP(L293,'Responsáveis'!$A$3:$B$140,2,FALSE),"NE")</f>
        <v>Ana</v>
      </c>
      <c r="T293" s="27"/>
      <c r="U293" s="21" t="s">
        <v>48</v>
      </c>
      <c r="V293" s="31" t="s">
        <v>40</v>
      </c>
      <c r="W293" s="31" t="s">
        <v>41</v>
      </c>
      <c r="X293" s="32"/>
      <c r="Y293" s="12"/>
      <c r="Z293" s="12"/>
      <c r="AA293" s="12"/>
      <c r="AB293" s="12"/>
      <c r="AC293" s="12"/>
    </row>
    <row r="294" ht="18.75" customHeight="1">
      <c r="A294" s="21" t="s">
        <v>31</v>
      </c>
      <c r="B294" s="58" t="s">
        <v>282</v>
      </c>
      <c r="C294" s="21" t="s">
        <v>970</v>
      </c>
      <c r="D294" s="22" t="s">
        <v>971</v>
      </c>
      <c r="E294" s="23" t="s">
        <v>972</v>
      </c>
      <c r="F294" s="21">
        <v>0.0</v>
      </c>
      <c r="G294" s="26">
        <v>45762.0</v>
      </c>
      <c r="H294" s="44"/>
      <c r="I294" s="40" t="s">
        <v>162</v>
      </c>
      <c r="J294" s="27"/>
      <c r="K294" s="27"/>
      <c r="L294" s="27"/>
      <c r="M294" s="27"/>
      <c r="N294" s="27"/>
      <c r="O294" s="27"/>
      <c r="P294" s="27"/>
      <c r="Q294" s="47"/>
      <c r="R294" s="30">
        <f t="shared" si="1"/>
        <v>0</v>
      </c>
      <c r="S294" s="21" t="str">
        <f>IFERROR(VLOOKUP(L294,'Responsáveis'!$A$3:$B$140,2,FALSE),"NE")</f>
        <v>NE</v>
      </c>
      <c r="T294" s="27"/>
      <c r="U294" s="21" t="s">
        <v>39</v>
      </c>
      <c r="V294" s="31" t="s">
        <v>91</v>
      </c>
      <c r="W294" s="31"/>
      <c r="X294" s="32"/>
      <c r="Y294" s="12"/>
      <c r="Z294" s="12"/>
      <c r="AA294" s="12"/>
      <c r="AB294" s="12"/>
      <c r="AC294" s="12"/>
    </row>
    <row r="295" ht="18.75" customHeight="1">
      <c r="A295" s="21" t="s">
        <v>31</v>
      </c>
      <c r="B295" s="58" t="s">
        <v>282</v>
      </c>
      <c r="C295" s="21" t="s">
        <v>197</v>
      </c>
      <c r="D295" s="22" t="s">
        <v>973</v>
      </c>
      <c r="E295" s="23" t="s">
        <v>974</v>
      </c>
      <c r="F295" s="21">
        <v>0.0</v>
      </c>
      <c r="G295" s="26">
        <v>45784.0</v>
      </c>
      <c r="H295" s="44"/>
      <c r="I295" s="40" t="s">
        <v>162</v>
      </c>
      <c r="J295" s="27"/>
      <c r="K295" s="27"/>
      <c r="L295" s="27"/>
      <c r="M295" s="27"/>
      <c r="N295" s="27"/>
      <c r="O295" s="27"/>
      <c r="P295" s="27"/>
      <c r="Q295" s="47"/>
      <c r="R295" s="30">
        <f t="shared" si="1"/>
        <v>0</v>
      </c>
      <c r="S295" s="21" t="str">
        <f>IFERROR(VLOOKUP(L295,'Responsáveis'!$A$3:$B$140,2,FALSE),"NE")</f>
        <v>NE</v>
      </c>
      <c r="T295" s="27"/>
      <c r="U295" s="21" t="s">
        <v>39</v>
      </c>
      <c r="V295" s="31" t="s">
        <v>91</v>
      </c>
      <c r="W295" s="31"/>
      <c r="X295" s="32"/>
      <c r="Y295" s="12"/>
      <c r="Z295" s="12"/>
      <c r="AA295" s="12"/>
      <c r="AB295" s="12"/>
      <c r="AC295" s="12"/>
    </row>
    <row r="296" ht="18.75" customHeight="1">
      <c r="A296" s="21" t="s">
        <v>31</v>
      </c>
      <c r="B296" s="21" t="s">
        <v>282</v>
      </c>
      <c r="C296" s="21" t="s">
        <v>970</v>
      </c>
      <c r="D296" s="22" t="s">
        <v>975</v>
      </c>
      <c r="E296" s="23" t="s">
        <v>976</v>
      </c>
      <c r="F296" s="21">
        <v>1.0</v>
      </c>
      <c r="G296" s="26">
        <v>45797.0</v>
      </c>
      <c r="H296" s="46" t="s">
        <v>977</v>
      </c>
      <c r="I296" s="40" t="s">
        <v>162</v>
      </c>
      <c r="J296" s="27"/>
      <c r="K296" s="27"/>
      <c r="L296" s="27"/>
      <c r="M296" s="27"/>
      <c r="N296" s="27"/>
      <c r="O296" s="27"/>
      <c r="P296" s="27"/>
      <c r="Q296" s="47"/>
      <c r="R296" s="30">
        <f t="shared" si="1"/>
        <v>0</v>
      </c>
      <c r="S296" s="21" t="str">
        <f>IFERROR(VLOOKUP(L296,'Responsáveis'!$A$3:$B$140,2,FALSE),"NE")</f>
        <v>NE</v>
      </c>
      <c r="T296" s="27"/>
      <c r="U296" s="21" t="s">
        <v>48</v>
      </c>
      <c r="V296" s="31" t="s">
        <v>91</v>
      </c>
      <c r="W296" s="31"/>
      <c r="X296" s="32"/>
      <c r="Y296" s="12"/>
      <c r="Z296" s="12"/>
      <c r="AA296" s="12"/>
      <c r="AB296" s="12"/>
      <c r="AC296" s="12"/>
    </row>
    <row r="297" ht="18.75" customHeight="1">
      <c r="A297" s="21" t="s">
        <v>31</v>
      </c>
      <c r="B297" s="21" t="s">
        <v>282</v>
      </c>
      <c r="C297" s="21" t="s">
        <v>970</v>
      </c>
      <c r="D297" s="22" t="s">
        <v>978</v>
      </c>
      <c r="E297" s="23" t="s">
        <v>979</v>
      </c>
      <c r="F297" s="21">
        <v>0.0</v>
      </c>
      <c r="G297" s="26">
        <v>45813.0</v>
      </c>
      <c r="H297" s="52"/>
      <c r="I297" s="40" t="s">
        <v>162</v>
      </c>
      <c r="J297" s="27"/>
      <c r="K297" s="27"/>
      <c r="L297" s="27"/>
      <c r="M297" s="27"/>
      <c r="N297" s="27"/>
      <c r="O297" s="27"/>
      <c r="P297" s="27"/>
      <c r="Q297" s="47"/>
      <c r="R297" s="30">
        <f t="shared" si="1"/>
        <v>0</v>
      </c>
      <c r="S297" s="21" t="str">
        <f>IFERROR(VLOOKUP(L297,'Responsáveis'!$A$3:$B$140,2,FALSE),"NE")</f>
        <v>NE</v>
      </c>
      <c r="T297" s="27"/>
      <c r="U297" s="21" t="s">
        <v>48</v>
      </c>
      <c r="V297" s="31" t="s">
        <v>91</v>
      </c>
      <c r="W297" s="31"/>
      <c r="X297" s="32"/>
      <c r="Y297" s="12"/>
      <c r="Z297" s="12"/>
      <c r="AA297" s="12"/>
      <c r="AB297" s="12"/>
      <c r="AC297" s="12"/>
    </row>
    <row r="298" ht="18.75" customHeight="1">
      <c r="A298" s="21" t="s">
        <v>31</v>
      </c>
      <c r="B298" s="58" t="s">
        <v>980</v>
      </c>
      <c r="C298" s="21" t="s">
        <v>197</v>
      </c>
      <c r="D298" s="22" t="s">
        <v>981</v>
      </c>
      <c r="E298" s="23" t="s">
        <v>982</v>
      </c>
      <c r="F298" s="21">
        <v>1.0</v>
      </c>
      <c r="G298" s="26">
        <v>45554.0</v>
      </c>
      <c r="H298" s="52"/>
      <c r="I298" s="40" t="s">
        <v>162</v>
      </c>
      <c r="J298" s="27"/>
      <c r="K298" s="27"/>
      <c r="L298" s="27"/>
      <c r="M298" s="27"/>
      <c r="N298" s="27"/>
      <c r="O298" s="27"/>
      <c r="P298" s="27"/>
      <c r="Q298" s="47"/>
      <c r="R298" s="30">
        <f t="shared" si="1"/>
        <v>0</v>
      </c>
      <c r="S298" s="21" t="str">
        <f>IFERROR(VLOOKUP(L298,'Responsáveis'!$A$3:$B$140,2,FALSE),"NE")</f>
        <v>NE</v>
      </c>
      <c r="T298" s="27"/>
      <c r="U298" s="21" t="s">
        <v>39</v>
      </c>
      <c r="V298" s="31" t="s">
        <v>91</v>
      </c>
      <c r="W298" s="31"/>
      <c r="X298" s="32"/>
      <c r="Y298" s="12"/>
      <c r="Z298" s="12"/>
      <c r="AA298" s="12"/>
      <c r="AB298" s="12"/>
      <c r="AC298" s="12"/>
    </row>
    <row r="299" ht="18.75" customHeight="1">
      <c r="A299" s="21" t="s">
        <v>31</v>
      </c>
      <c r="B299" s="21" t="s">
        <v>202</v>
      </c>
      <c r="C299" s="21" t="s">
        <v>983</v>
      </c>
      <c r="D299" s="22" t="s">
        <v>971</v>
      </c>
      <c r="E299" s="23" t="s">
        <v>984</v>
      </c>
      <c r="F299" s="21">
        <v>1.0</v>
      </c>
      <c r="G299" s="24">
        <v>45971.0</v>
      </c>
      <c r="H299" s="46" t="s">
        <v>985</v>
      </c>
      <c r="I299" s="40" t="s">
        <v>37</v>
      </c>
      <c r="J299" s="26">
        <v>45993.0</v>
      </c>
      <c r="K299" s="21">
        <v>1.0233483E7</v>
      </c>
      <c r="L299" s="21" t="s">
        <v>90</v>
      </c>
      <c r="M299" s="26">
        <v>46037.0</v>
      </c>
      <c r="N299" s="26">
        <v>46059.0</v>
      </c>
      <c r="O299" s="21"/>
      <c r="P299" s="28">
        <v>1.0</v>
      </c>
      <c r="Q299" s="45">
        <v>18603.75</v>
      </c>
      <c r="R299" s="30">
        <f t="shared" si="1"/>
        <v>208.4920991</v>
      </c>
      <c r="S299" s="21" t="str">
        <f>IFERROR(VLOOKUP(L299,'Responsáveis'!$A$3:$B$140,2,FALSE),"NE")</f>
        <v>Ana</v>
      </c>
      <c r="T299" s="27"/>
      <c r="U299" s="21" t="s">
        <v>48</v>
      </c>
      <c r="V299" s="31" t="s">
        <v>40</v>
      </c>
      <c r="W299" s="31"/>
      <c r="X299" s="53">
        <v>2.0</v>
      </c>
      <c r="Y299" s="12"/>
      <c r="Z299" s="12"/>
      <c r="AA299" s="12"/>
      <c r="AB299" s="12"/>
      <c r="AC299" s="12"/>
    </row>
    <row r="300" ht="18.75" customHeight="1">
      <c r="A300" s="21" t="s">
        <v>187</v>
      </c>
      <c r="B300" s="58" t="s">
        <v>234</v>
      </c>
      <c r="C300" s="21" t="s">
        <v>197</v>
      </c>
      <c r="D300" s="22" t="s">
        <v>198</v>
      </c>
      <c r="E300" s="21" t="s">
        <v>986</v>
      </c>
      <c r="F300" s="21">
        <v>0.0</v>
      </c>
      <c r="G300" s="24">
        <v>46009.0</v>
      </c>
      <c r="H300" s="44"/>
      <c r="I300" s="40" t="s">
        <v>52</v>
      </c>
      <c r="J300" s="24">
        <v>46015.0</v>
      </c>
      <c r="K300" s="21" t="s">
        <v>53</v>
      </c>
      <c r="L300" s="21" t="s">
        <v>95</v>
      </c>
      <c r="M300" s="26">
        <v>46042.0</v>
      </c>
      <c r="N300" s="26">
        <v>46048.0</v>
      </c>
      <c r="O300" s="26">
        <v>46051.0</v>
      </c>
      <c r="P300" s="28">
        <v>1.0</v>
      </c>
      <c r="Q300" s="45">
        <v>16960.0</v>
      </c>
      <c r="R300" s="30">
        <f t="shared" si="1"/>
        <v>190.0706041</v>
      </c>
      <c r="S300" s="21" t="str">
        <f>IFERROR(VLOOKUP(L300,'Responsáveis'!$A$3:$B$140,2,FALSE),"NE")</f>
        <v>Ana</v>
      </c>
      <c r="T300" s="27"/>
      <c r="U300" s="21" t="s">
        <v>39</v>
      </c>
      <c r="V300" s="31" t="s">
        <v>40</v>
      </c>
      <c r="W300" s="31" t="s">
        <v>41</v>
      </c>
      <c r="X300" s="32"/>
      <c r="Y300" s="12"/>
      <c r="Z300" s="12"/>
      <c r="AA300" s="12"/>
      <c r="AB300" s="12"/>
      <c r="AC300" s="12"/>
    </row>
    <row r="301" ht="18.75" customHeight="1">
      <c r="A301" s="21" t="s">
        <v>31</v>
      </c>
      <c r="B301" s="21" t="s">
        <v>202</v>
      </c>
      <c r="C301" s="21" t="s">
        <v>983</v>
      </c>
      <c r="D301" s="22" t="s">
        <v>987</v>
      </c>
      <c r="E301" s="23" t="s">
        <v>988</v>
      </c>
      <c r="F301" s="21">
        <v>0.0</v>
      </c>
      <c r="G301" s="24">
        <v>45971.0</v>
      </c>
      <c r="H301" s="46" t="s">
        <v>989</v>
      </c>
      <c r="I301" s="40" t="s">
        <v>46</v>
      </c>
      <c r="J301" s="26">
        <v>46045.0</v>
      </c>
      <c r="K301" s="21">
        <v>1.0235058E7</v>
      </c>
      <c r="L301" s="21" t="s">
        <v>90</v>
      </c>
      <c r="M301" s="26">
        <v>46068.0</v>
      </c>
      <c r="N301" s="26">
        <v>46068.0</v>
      </c>
      <c r="O301" s="27"/>
      <c r="P301" s="28">
        <v>0.9</v>
      </c>
      <c r="Q301" s="45">
        <v>128865.0</v>
      </c>
      <c r="R301" s="30">
        <f t="shared" si="1"/>
        <v>1444.189174</v>
      </c>
      <c r="S301" s="21" t="str">
        <f>IFERROR(VLOOKUP(L301,'Responsáveis'!$A$3:$B$140,2,FALSE),"NE")</f>
        <v>Ana</v>
      </c>
      <c r="T301" s="27"/>
      <c r="U301" s="21" t="s">
        <v>48</v>
      </c>
      <c r="V301" s="31" t="s">
        <v>40</v>
      </c>
      <c r="W301" s="31" t="s">
        <v>41</v>
      </c>
      <c r="X301" s="53">
        <v>2.0</v>
      </c>
      <c r="Y301" s="12"/>
      <c r="Z301" s="12"/>
      <c r="AA301" s="12"/>
      <c r="AB301" s="12"/>
      <c r="AC301" s="12"/>
    </row>
    <row r="302" ht="18.75" customHeight="1">
      <c r="A302" s="21" t="s">
        <v>187</v>
      </c>
      <c r="B302" s="21" t="s">
        <v>188</v>
      </c>
      <c r="C302" s="21" t="s">
        <v>990</v>
      </c>
      <c r="D302" s="22" t="s">
        <v>991</v>
      </c>
      <c r="E302" s="21" t="s">
        <v>992</v>
      </c>
      <c r="F302" s="21">
        <v>0.0</v>
      </c>
      <c r="G302" s="24">
        <v>46009.0</v>
      </c>
      <c r="H302" s="44"/>
      <c r="I302" s="40" t="s">
        <v>52</v>
      </c>
      <c r="J302" s="24">
        <v>46010.0</v>
      </c>
      <c r="K302" s="21" t="s">
        <v>53</v>
      </c>
      <c r="L302" s="21" t="s">
        <v>95</v>
      </c>
      <c r="M302" s="26">
        <v>46032.0</v>
      </c>
      <c r="N302" s="26">
        <v>46049.0</v>
      </c>
      <c r="O302" s="26">
        <v>46037.0</v>
      </c>
      <c r="P302" s="28">
        <v>1.0</v>
      </c>
      <c r="Q302" s="45">
        <v>8780.0</v>
      </c>
      <c r="R302" s="30">
        <f t="shared" si="1"/>
        <v>98.39739998</v>
      </c>
      <c r="S302" s="21" t="str">
        <f>IFERROR(VLOOKUP(L302,'Responsáveis'!$A$3:$B$140,2,FALSE),"NE")</f>
        <v>Ana</v>
      </c>
      <c r="T302" s="27"/>
      <c r="U302" s="21" t="s">
        <v>39</v>
      </c>
      <c r="V302" s="31" t="s">
        <v>40</v>
      </c>
      <c r="W302" s="31" t="s">
        <v>41</v>
      </c>
      <c r="X302" s="32"/>
      <c r="Y302" s="12"/>
      <c r="Z302" s="12"/>
      <c r="AA302" s="12"/>
      <c r="AB302" s="12"/>
      <c r="AC302" s="12"/>
    </row>
    <row r="303" ht="18.75" customHeight="1">
      <c r="A303" s="21" t="s">
        <v>31</v>
      </c>
      <c r="B303" s="76" t="s">
        <v>202</v>
      </c>
      <c r="C303" s="50" t="s">
        <v>993</v>
      </c>
      <c r="D303" s="51" t="s">
        <v>487</v>
      </c>
      <c r="E303" s="23" t="s">
        <v>994</v>
      </c>
      <c r="F303" s="21">
        <v>0.0</v>
      </c>
      <c r="G303" s="24">
        <v>45971.0</v>
      </c>
      <c r="H303" s="46" t="s">
        <v>995</v>
      </c>
      <c r="I303" s="40" t="s">
        <v>46</v>
      </c>
      <c r="J303" s="26">
        <v>45996.0</v>
      </c>
      <c r="K303" s="21">
        <v>1.023506E7</v>
      </c>
      <c r="L303" s="21" t="s">
        <v>354</v>
      </c>
      <c r="M303" s="26">
        <v>46068.0</v>
      </c>
      <c r="N303" s="26">
        <v>46069.0</v>
      </c>
      <c r="O303" s="27"/>
      <c r="P303" s="28">
        <v>1.0</v>
      </c>
      <c r="Q303" s="45">
        <v>30237.9</v>
      </c>
      <c r="R303" s="30">
        <f t="shared" si="1"/>
        <v>338.8759386</v>
      </c>
      <c r="S303" s="21" t="str">
        <f>IFERROR(VLOOKUP(L303,'Responsáveis'!$A$3:$B$140,2,FALSE),"NE")</f>
        <v>jadiel</v>
      </c>
      <c r="T303" s="27"/>
      <c r="U303" s="21" t="s">
        <v>48</v>
      </c>
      <c r="V303" s="31" t="s">
        <v>40</v>
      </c>
      <c r="W303" s="31" t="s">
        <v>41</v>
      </c>
      <c r="X303" s="53">
        <v>2.0</v>
      </c>
      <c r="Y303" s="12"/>
      <c r="Z303" s="12"/>
      <c r="AA303" s="12"/>
      <c r="AB303" s="12"/>
      <c r="AC303" s="12"/>
    </row>
    <row r="304" ht="18.75" customHeight="1">
      <c r="A304" s="21" t="s">
        <v>271</v>
      </c>
      <c r="B304" s="21" t="s">
        <v>272</v>
      </c>
      <c r="C304" s="21" t="s">
        <v>996</v>
      </c>
      <c r="D304" s="22" t="s">
        <v>997</v>
      </c>
      <c r="E304" s="21" t="s">
        <v>998</v>
      </c>
      <c r="F304" s="21">
        <v>0.0</v>
      </c>
      <c r="G304" s="24">
        <v>46013.0</v>
      </c>
      <c r="H304" s="44"/>
      <c r="I304" s="40" t="s">
        <v>52</v>
      </c>
      <c r="J304" s="24">
        <v>46014.0</v>
      </c>
      <c r="K304" s="21" t="s">
        <v>53</v>
      </c>
      <c r="L304" s="21" t="s">
        <v>95</v>
      </c>
      <c r="M304" s="26">
        <v>46042.0</v>
      </c>
      <c r="N304" s="26">
        <v>46051.0</v>
      </c>
      <c r="O304" s="26">
        <v>46052.0</v>
      </c>
      <c r="P304" s="28">
        <v>1.0</v>
      </c>
      <c r="Q304" s="45">
        <v>10300.0</v>
      </c>
      <c r="R304" s="30">
        <f t="shared" si="1"/>
        <v>115.4320296</v>
      </c>
      <c r="S304" s="21" t="str">
        <f>IFERROR(VLOOKUP(L304,'Responsáveis'!$A$3:$B$140,2,FALSE),"NE")</f>
        <v>Ana</v>
      </c>
      <c r="T304" s="27"/>
      <c r="U304" s="21" t="s">
        <v>39</v>
      </c>
      <c r="V304" s="31" t="s">
        <v>208</v>
      </c>
      <c r="W304" s="31" t="s">
        <v>41</v>
      </c>
      <c r="X304" s="32"/>
      <c r="Y304" s="12"/>
      <c r="Z304" s="12"/>
      <c r="AA304" s="12"/>
      <c r="AB304" s="12"/>
      <c r="AC304" s="12"/>
    </row>
    <row r="305" ht="18.75" customHeight="1">
      <c r="A305" s="21" t="s">
        <v>31</v>
      </c>
      <c r="B305" s="41" t="s">
        <v>202</v>
      </c>
      <c r="C305" s="50" t="s">
        <v>999</v>
      </c>
      <c r="D305" s="51" t="s">
        <v>1000</v>
      </c>
      <c r="E305" s="23" t="s">
        <v>1001</v>
      </c>
      <c r="F305" s="21">
        <v>0.0</v>
      </c>
      <c r="G305" s="24">
        <v>45971.0</v>
      </c>
      <c r="H305" s="46" t="s">
        <v>1002</v>
      </c>
      <c r="I305" s="40" t="s">
        <v>162</v>
      </c>
      <c r="J305" s="27"/>
      <c r="K305" s="27"/>
      <c r="L305" s="27"/>
      <c r="M305" s="27"/>
      <c r="N305" s="27"/>
      <c r="O305" s="27"/>
      <c r="P305" s="28"/>
      <c r="Q305" s="47"/>
      <c r="R305" s="30">
        <f t="shared" si="1"/>
        <v>0</v>
      </c>
      <c r="S305" s="21" t="str">
        <f>IFERROR(VLOOKUP(L305,'Responsáveis'!$A$3:$B$140,2,FALSE),"NE")</f>
        <v>NE</v>
      </c>
      <c r="T305" s="27"/>
      <c r="U305" s="21" t="s">
        <v>48</v>
      </c>
      <c r="V305" s="31" t="s">
        <v>91</v>
      </c>
      <c r="W305" s="31"/>
      <c r="X305" s="53">
        <v>2.0</v>
      </c>
      <c r="Y305" s="12"/>
      <c r="Z305" s="12"/>
      <c r="AA305" s="12"/>
      <c r="AB305" s="12"/>
      <c r="AC305" s="12"/>
    </row>
    <row r="306" ht="18.75" customHeight="1">
      <c r="A306" s="21" t="s">
        <v>195</v>
      </c>
      <c r="B306" s="21" t="s">
        <v>196</v>
      </c>
      <c r="C306" s="21" t="s">
        <v>277</v>
      </c>
      <c r="D306" s="22" t="s">
        <v>1003</v>
      </c>
      <c r="E306" s="23" t="s">
        <v>1004</v>
      </c>
      <c r="F306" s="21">
        <v>0.0</v>
      </c>
      <c r="G306" s="26">
        <v>45918.0</v>
      </c>
      <c r="H306" s="46" t="s">
        <v>1005</v>
      </c>
      <c r="I306" s="40" t="s">
        <v>46</v>
      </c>
      <c r="J306" s="26">
        <v>45965.0</v>
      </c>
      <c r="K306" s="21">
        <v>1.0232053E7</v>
      </c>
      <c r="L306" s="21" t="s">
        <v>1006</v>
      </c>
      <c r="M306" s="24">
        <v>46011.0</v>
      </c>
      <c r="N306" s="21" t="s">
        <v>1007</v>
      </c>
      <c r="O306" s="24">
        <v>46011.0</v>
      </c>
      <c r="P306" s="28">
        <v>0.0</v>
      </c>
      <c r="Q306" s="47">
        <v>6086.12</v>
      </c>
      <c r="R306" s="30">
        <f t="shared" si="1"/>
        <v>68.20710523</v>
      </c>
      <c r="S306" s="21" t="str">
        <f>IFERROR(VLOOKUP(L306,'Responsáveis'!$A$3:$B$140,2,FALSE),"NE")</f>
        <v>Ana</v>
      </c>
      <c r="T306" s="27"/>
      <c r="U306" s="21" t="s">
        <v>4</v>
      </c>
      <c r="V306" s="31" t="s">
        <v>91</v>
      </c>
      <c r="W306" s="31" t="s">
        <v>41</v>
      </c>
      <c r="X306" s="32"/>
      <c r="Y306" s="12"/>
      <c r="Z306" s="12"/>
      <c r="AA306" s="12"/>
      <c r="AB306" s="12"/>
      <c r="AC306" s="12"/>
    </row>
    <row r="307" ht="18.75" customHeight="1">
      <c r="A307" s="21" t="s">
        <v>195</v>
      </c>
      <c r="B307" s="21" t="s">
        <v>196</v>
      </c>
      <c r="C307" s="21" t="s">
        <v>1008</v>
      </c>
      <c r="D307" s="22" t="s">
        <v>1009</v>
      </c>
      <c r="E307" s="23" t="s">
        <v>1010</v>
      </c>
      <c r="F307" s="21">
        <v>0.0</v>
      </c>
      <c r="G307" s="26">
        <v>45938.0</v>
      </c>
      <c r="H307" s="46" t="s">
        <v>1011</v>
      </c>
      <c r="I307" s="40" t="s">
        <v>37</v>
      </c>
      <c r="J307" s="26">
        <v>46049.0</v>
      </c>
      <c r="K307" s="21">
        <v>1.0232288E7</v>
      </c>
      <c r="L307" s="21" t="s">
        <v>1012</v>
      </c>
      <c r="M307" s="26">
        <v>46376.0</v>
      </c>
      <c r="N307" s="48">
        <v>46066.0</v>
      </c>
      <c r="O307" s="26"/>
      <c r="P307" s="28">
        <v>1.0</v>
      </c>
      <c r="Q307" s="45">
        <v>54115.13</v>
      </c>
      <c r="R307" s="30">
        <f t="shared" si="1"/>
        <v>606.467892</v>
      </c>
      <c r="S307" s="21" t="str">
        <f>IFERROR(VLOOKUP(L307,'Responsáveis'!$A$3:$B$140,2,FALSE),"NE")</f>
        <v>Jadiel</v>
      </c>
      <c r="T307" s="27"/>
      <c r="U307" s="21" t="s">
        <v>1013</v>
      </c>
      <c r="V307" s="31" t="s">
        <v>40</v>
      </c>
      <c r="W307" s="31" t="s">
        <v>41</v>
      </c>
      <c r="X307" s="32"/>
      <c r="Y307" s="12"/>
      <c r="Z307" s="12"/>
      <c r="AA307" s="12"/>
      <c r="AB307" s="12"/>
      <c r="AC307" s="12"/>
    </row>
    <row r="308" ht="18.75" customHeight="1">
      <c r="A308" s="21" t="s">
        <v>219</v>
      </c>
      <c r="B308" s="21" t="s">
        <v>220</v>
      </c>
      <c r="C308" s="21" t="s">
        <v>1014</v>
      </c>
      <c r="D308" s="22" t="s">
        <v>1015</v>
      </c>
      <c r="E308" s="23" t="s">
        <v>1016</v>
      </c>
      <c r="F308" s="21">
        <v>2.0</v>
      </c>
      <c r="G308" s="24">
        <v>46009.0</v>
      </c>
      <c r="H308" s="46" t="s">
        <v>1017</v>
      </c>
      <c r="I308" s="40" t="s">
        <v>52</v>
      </c>
      <c r="J308" s="24">
        <v>46003.0</v>
      </c>
      <c r="K308" s="21" t="s">
        <v>53</v>
      </c>
      <c r="L308" s="21" t="s">
        <v>354</v>
      </c>
      <c r="M308" s="86" t="s">
        <v>1018</v>
      </c>
      <c r="N308" s="86" t="s">
        <v>1018</v>
      </c>
      <c r="O308" s="26">
        <v>46065.0</v>
      </c>
      <c r="P308" s="28">
        <v>0.0</v>
      </c>
      <c r="Q308" s="45">
        <v>110000.0</v>
      </c>
      <c r="R308" s="30">
        <f t="shared" si="1"/>
        <v>1232.769248</v>
      </c>
      <c r="S308" s="21" t="str">
        <f>IFERROR(VLOOKUP(L308,'Responsáveis'!$A$3:$B$140,2,FALSE),"NE")</f>
        <v>jadiel</v>
      </c>
      <c r="T308" s="27"/>
      <c r="U308" s="21" t="s">
        <v>48</v>
      </c>
      <c r="V308" s="31" t="s">
        <v>40</v>
      </c>
      <c r="W308" s="31" t="s">
        <v>41</v>
      </c>
      <c r="X308" s="32"/>
      <c r="Y308" s="12"/>
      <c r="Z308" s="12"/>
      <c r="AA308" s="12"/>
      <c r="AB308" s="12"/>
      <c r="AC308" s="12"/>
    </row>
    <row r="309" ht="18.75" customHeight="1">
      <c r="A309" s="21" t="s">
        <v>219</v>
      </c>
      <c r="B309" s="21" t="s">
        <v>220</v>
      </c>
      <c r="C309" s="21" t="s">
        <v>1019</v>
      </c>
      <c r="D309" s="22" t="s">
        <v>1020</v>
      </c>
      <c r="E309" s="23" t="s">
        <v>1021</v>
      </c>
      <c r="F309" s="21">
        <v>2.0</v>
      </c>
      <c r="G309" s="26">
        <v>45997.0</v>
      </c>
      <c r="H309" s="46" t="s">
        <v>1022</v>
      </c>
      <c r="I309" s="40" t="s">
        <v>52</v>
      </c>
      <c r="J309" s="24">
        <v>46002.0</v>
      </c>
      <c r="K309" s="21" t="s">
        <v>53</v>
      </c>
      <c r="L309" s="21" t="s">
        <v>64</v>
      </c>
      <c r="M309" s="26">
        <v>46054.0</v>
      </c>
      <c r="N309" s="26">
        <v>46071.0</v>
      </c>
      <c r="O309" s="26">
        <v>46065.0</v>
      </c>
      <c r="P309" s="28">
        <v>0.95</v>
      </c>
      <c r="Q309" s="45">
        <v>268443.0</v>
      </c>
      <c r="R309" s="30">
        <f t="shared" si="1"/>
        <v>3008.438866</v>
      </c>
      <c r="S309" s="21" t="str">
        <f>IFERROR(VLOOKUP(L309,'Responsáveis'!$A$3:$B$140,2,FALSE),"NE")</f>
        <v>Jadiel</v>
      </c>
      <c r="T309" s="27"/>
      <c r="U309" s="21" t="s">
        <v>39</v>
      </c>
      <c r="V309" s="31" t="s">
        <v>40</v>
      </c>
      <c r="W309" s="31" t="s">
        <v>41</v>
      </c>
      <c r="X309" s="32"/>
      <c r="Y309" s="12"/>
      <c r="Z309" s="12"/>
      <c r="AA309" s="12"/>
      <c r="AB309" s="12"/>
      <c r="AC309" s="12"/>
    </row>
    <row r="310" ht="18.75" customHeight="1">
      <c r="A310" s="21" t="s">
        <v>31</v>
      </c>
      <c r="B310" s="41" t="s">
        <v>202</v>
      </c>
      <c r="C310" s="50" t="s">
        <v>500</v>
      </c>
      <c r="D310" s="51" t="s">
        <v>703</v>
      </c>
      <c r="E310" s="23" t="s">
        <v>1023</v>
      </c>
      <c r="F310" s="21">
        <v>2.0</v>
      </c>
      <c r="G310" s="24">
        <v>45971.0</v>
      </c>
      <c r="H310" s="46" t="s">
        <v>1024</v>
      </c>
      <c r="I310" s="40" t="s">
        <v>37</v>
      </c>
      <c r="J310" s="24">
        <v>45975.0</v>
      </c>
      <c r="K310" s="21">
        <v>1.0232806E7</v>
      </c>
      <c r="L310" s="21" t="s">
        <v>113</v>
      </c>
      <c r="M310" s="24">
        <v>46011.0</v>
      </c>
      <c r="N310" s="48">
        <v>46031.0</v>
      </c>
      <c r="O310" s="24"/>
      <c r="P310" s="28">
        <v>1.0</v>
      </c>
      <c r="Q310" s="45">
        <v>158397.06</v>
      </c>
      <c r="R310" s="30">
        <f t="shared" si="1"/>
        <v>1775.154769</v>
      </c>
      <c r="S310" s="21" t="str">
        <f>IFERROR(VLOOKUP(L310,'Responsáveis'!$A$3:$B$140,2,FALSE),"NE")</f>
        <v>Rudnei</v>
      </c>
      <c r="T310" s="21" t="s">
        <v>1025</v>
      </c>
      <c r="U310" s="21" t="s">
        <v>39</v>
      </c>
      <c r="V310" s="31" t="s">
        <v>40</v>
      </c>
      <c r="W310" s="31" t="s">
        <v>41</v>
      </c>
      <c r="X310" s="32"/>
      <c r="Y310" s="12"/>
      <c r="Z310" s="12"/>
      <c r="AA310" s="12"/>
      <c r="AB310" s="12"/>
      <c r="AC310" s="12"/>
    </row>
    <row r="311" ht="18.75" customHeight="1">
      <c r="A311" s="21" t="s">
        <v>31</v>
      </c>
      <c r="B311" s="41" t="s">
        <v>202</v>
      </c>
      <c r="C311" s="21" t="s">
        <v>206</v>
      </c>
      <c r="D311" s="22" t="s">
        <v>1026</v>
      </c>
      <c r="E311" s="23" t="s">
        <v>1027</v>
      </c>
      <c r="F311" s="21">
        <v>0.0</v>
      </c>
      <c r="G311" s="24">
        <v>45972.0</v>
      </c>
      <c r="H311" s="46" t="s">
        <v>1028</v>
      </c>
      <c r="I311" s="40" t="s">
        <v>52</v>
      </c>
      <c r="J311" s="24">
        <v>45972.0</v>
      </c>
      <c r="K311" s="21" t="s">
        <v>53</v>
      </c>
      <c r="L311" s="21" t="s">
        <v>64</v>
      </c>
      <c r="M311" s="24">
        <v>46018.0</v>
      </c>
      <c r="N311" s="24">
        <v>46036.0</v>
      </c>
      <c r="O311" s="48">
        <v>46048.0</v>
      </c>
      <c r="P311" s="28">
        <v>1.0</v>
      </c>
      <c r="Q311" s="45">
        <v>72224.47</v>
      </c>
      <c r="R311" s="30">
        <f t="shared" si="1"/>
        <v>809.4191415</v>
      </c>
      <c r="S311" s="21" t="str">
        <f>IFERROR(VLOOKUP(L311,'Responsáveis'!$A$3:$B$140,2,FALSE),"NE")</f>
        <v>Jadiel</v>
      </c>
      <c r="T311" s="27"/>
      <c r="U311" s="21" t="s">
        <v>48</v>
      </c>
      <c r="V311" s="31" t="s">
        <v>250</v>
      </c>
      <c r="W311" s="31" t="s">
        <v>41</v>
      </c>
      <c r="X311" s="32"/>
      <c r="Y311" s="12"/>
      <c r="Z311" s="12"/>
      <c r="AA311" s="12"/>
      <c r="AB311" s="12"/>
      <c r="AC311" s="12"/>
    </row>
    <row r="312" ht="18.75" customHeight="1">
      <c r="A312" s="21" t="s">
        <v>31</v>
      </c>
      <c r="B312" s="41" t="s">
        <v>202</v>
      </c>
      <c r="C312" s="21" t="s">
        <v>1029</v>
      </c>
      <c r="D312" s="22" t="s">
        <v>1026</v>
      </c>
      <c r="E312" s="23" t="s">
        <v>1030</v>
      </c>
      <c r="F312" s="21">
        <v>0.0</v>
      </c>
      <c r="G312" s="24">
        <v>45972.0</v>
      </c>
      <c r="H312" s="46" t="s">
        <v>1031</v>
      </c>
      <c r="I312" s="40" t="s">
        <v>52</v>
      </c>
      <c r="J312" s="24">
        <v>45972.0</v>
      </c>
      <c r="K312" s="21" t="s">
        <v>53</v>
      </c>
      <c r="L312" s="21" t="s">
        <v>64</v>
      </c>
      <c r="M312" s="24">
        <v>46017.0</v>
      </c>
      <c r="N312" s="24">
        <v>46036.0</v>
      </c>
      <c r="O312" s="48">
        <v>46048.0</v>
      </c>
      <c r="P312" s="28">
        <v>1.0</v>
      </c>
      <c r="Q312" s="45">
        <v>149966.44</v>
      </c>
      <c r="R312" s="30">
        <f t="shared" si="1"/>
        <v>1680.672868</v>
      </c>
      <c r="S312" s="21" t="str">
        <f>IFERROR(VLOOKUP(L312,'Responsáveis'!$A$3:$B$140,2,FALSE),"NE")</f>
        <v>Jadiel</v>
      </c>
      <c r="T312" s="27"/>
      <c r="U312" s="21" t="s">
        <v>48</v>
      </c>
      <c r="V312" s="31" t="s">
        <v>250</v>
      </c>
      <c r="W312" s="31" t="s">
        <v>41</v>
      </c>
      <c r="X312" s="32"/>
      <c r="Y312" s="12"/>
      <c r="Z312" s="12"/>
      <c r="AA312" s="12"/>
      <c r="AB312" s="12"/>
      <c r="AC312" s="12"/>
    </row>
    <row r="313" ht="18.75" customHeight="1">
      <c r="A313" s="21" t="s">
        <v>31</v>
      </c>
      <c r="B313" s="41" t="s">
        <v>202</v>
      </c>
      <c r="C313" s="21" t="s">
        <v>1032</v>
      </c>
      <c r="D313" s="22" t="s">
        <v>1033</v>
      </c>
      <c r="E313" s="23" t="s">
        <v>1034</v>
      </c>
      <c r="F313" s="21">
        <v>1.0</v>
      </c>
      <c r="G313" s="24">
        <v>45973.0</v>
      </c>
      <c r="H313" s="46" t="s">
        <v>1035</v>
      </c>
      <c r="I313" s="40" t="s">
        <v>46</v>
      </c>
      <c r="J313" s="26">
        <v>45999.0</v>
      </c>
      <c r="K313" s="21">
        <v>1.0233827E7</v>
      </c>
      <c r="L313" s="21" t="s">
        <v>276</v>
      </c>
      <c r="M313" s="26">
        <v>46054.0</v>
      </c>
      <c r="N313" s="26">
        <v>46059.0</v>
      </c>
      <c r="O313" s="26">
        <v>46065.0</v>
      </c>
      <c r="P313" s="28">
        <v>1.0</v>
      </c>
      <c r="Q313" s="45">
        <v>126178.8</v>
      </c>
      <c r="R313" s="30">
        <f t="shared" si="1"/>
        <v>1414.084949</v>
      </c>
      <c r="S313" s="21" t="str">
        <f>IFERROR(VLOOKUP(L313,'Responsáveis'!$A$3:$B$140,2,FALSE),"NE")</f>
        <v>jadiel</v>
      </c>
      <c r="T313" s="21">
        <v>23299.0</v>
      </c>
      <c r="U313" s="21" t="s">
        <v>48</v>
      </c>
      <c r="V313" s="31" t="s">
        <v>40</v>
      </c>
      <c r="W313" s="31" t="s">
        <v>41</v>
      </c>
      <c r="X313" s="87">
        <v>3.0</v>
      </c>
      <c r="Y313" s="12"/>
      <c r="Z313" s="12"/>
      <c r="AA313" s="12"/>
      <c r="AB313" s="12"/>
      <c r="AC313" s="12"/>
    </row>
    <row r="314" ht="18.75" customHeight="1">
      <c r="A314" s="21" t="s">
        <v>31</v>
      </c>
      <c r="B314" s="76" t="s">
        <v>202</v>
      </c>
      <c r="C314" s="21" t="s">
        <v>500</v>
      </c>
      <c r="D314" s="22" t="s">
        <v>1036</v>
      </c>
      <c r="E314" s="23" t="s">
        <v>1037</v>
      </c>
      <c r="F314" s="21">
        <v>0.0</v>
      </c>
      <c r="G314" s="24">
        <v>45973.0</v>
      </c>
      <c r="H314" s="46" t="s">
        <v>1038</v>
      </c>
      <c r="I314" s="40" t="s">
        <v>52</v>
      </c>
      <c r="J314" s="24">
        <v>45973.0</v>
      </c>
      <c r="K314" s="21" t="s">
        <v>53</v>
      </c>
      <c r="L314" s="21" t="s">
        <v>95</v>
      </c>
      <c r="M314" s="24">
        <v>46019.0</v>
      </c>
      <c r="N314" s="24">
        <v>46019.0</v>
      </c>
      <c r="O314" s="48">
        <v>46036.0</v>
      </c>
      <c r="P314" s="28">
        <v>1.0</v>
      </c>
      <c r="Q314" s="45">
        <v>215194.0</v>
      </c>
      <c r="R314" s="30">
        <f t="shared" si="1"/>
        <v>2411.677687</v>
      </c>
      <c r="S314" s="21" t="str">
        <f>IFERROR(VLOOKUP(L314,'Responsáveis'!$A$3:$B$140,2,FALSE),"NE")</f>
        <v>Ana</v>
      </c>
      <c r="T314" s="27"/>
      <c r="U314" s="21" t="s">
        <v>48</v>
      </c>
      <c r="V314" s="31" t="s">
        <v>208</v>
      </c>
      <c r="W314" s="31" t="s">
        <v>41</v>
      </c>
      <c r="X314" s="32"/>
      <c r="Y314" s="12"/>
      <c r="Z314" s="12"/>
      <c r="AA314" s="12"/>
      <c r="AB314" s="12"/>
      <c r="AC314" s="12"/>
    </row>
    <row r="315" ht="18.75" customHeight="1">
      <c r="A315" s="21" t="s">
        <v>219</v>
      </c>
      <c r="B315" s="58" t="s">
        <v>220</v>
      </c>
      <c r="C315" s="21" t="s">
        <v>1039</v>
      </c>
      <c r="D315" s="22" t="s">
        <v>366</v>
      </c>
      <c r="E315" s="23" t="s">
        <v>1040</v>
      </c>
      <c r="F315" s="21">
        <v>0.0</v>
      </c>
      <c r="G315" s="24">
        <v>45975.0</v>
      </c>
      <c r="H315" s="46" t="s">
        <v>1041</v>
      </c>
      <c r="I315" s="40" t="s">
        <v>52</v>
      </c>
      <c r="J315" s="24">
        <v>45986.0</v>
      </c>
      <c r="K315" s="21" t="s">
        <v>53</v>
      </c>
      <c r="L315" s="21" t="s">
        <v>227</v>
      </c>
      <c r="M315" s="26">
        <v>46037.0</v>
      </c>
      <c r="N315" s="26">
        <v>46038.0</v>
      </c>
      <c r="O315" s="26">
        <v>46051.0</v>
      </c>
      <c r="P315" s="28">
        <v>1.0</v>
      </c>
      <c r="Q315" s="45">
        <v>21850.0</v>
      </c>
      <c r="R315" s="30">
        <f t="shared" si="1"/>
        <v>244.8728006</v>
      </c>
      <c r="S315" s="21" t="str">
        <f>IFERROR(VLOOKUP(L315,'Responsáveis'!$A$3:$B$140,2,FALSE),"NE")</f>
        <v>Ana</v>
      </c>
      <c r="T315" s="27"/>
      <c r="U315" s="21" t="s">
        <v>48</v>
      </c>
      <c r="V315" s="31" t="s">
        <v>208</v>
      </c>
      <c r="W315" s="31" t="s">
        <v>41</v>
      </c>
      <c r="X315" s="32"/>
      <c r="Y315" s="12"/>
      <c r="Z315" s="12"/>
      <c r="AA315" s="12"/>
      <c r="AB315" s="12"/>
      <c r="AC315" s="12"/>
    </row>
    <row r="316" ht="18.75" customHeight="1">
      <c r="A316" s="21" t="s">
        <v>31</v>
      </c>
      <c r="B316" s="41" t="s">
        <v>202</v>
      </c>
      <c r="C316" s="21" t="s">
        <v>500</v>
      </c>
      <c r="D316" s="22" t="s">
        <v>1036</v>
      </c>
      <c r="E316" s="23" t="s">
        <v>1042</v>
      </c>
      <c r="F316" s="21">
        <v>0.0</v>
      </c>
      <c r="G316" s="24">
        <v>45975.0</v>
      </c>
      <c r="H316" s="46" t="s">
        <v>1043</v>
      </c>
      <c r="I316" s="40" t="s">
        <v>46</v>
      </c>
      <c r="J316" s="24">
        <v>45981.0</v>
      </c>
      <c r="K316" s="21" t="s">
        <v>53</v>
      </c>
      <c r="L316" s="21" t="s">
        <v>95</v>
      </c>
      <c r="M316" s="26">
        <v>46025.0</v>
      </c>
      <c r="N316" s="26">
        <v>46035.0</v>
      </c>
      <c r="O316" s="26">
        <v>46048.0</v>
      </c>
      <c r="P316" s="28">
        <v>1.0</v>
      </c>
      <c r="Q316" s="45">
        <v>389472.0</v>
      </c>
      <c r="R316" s="30">
        <f t="shared" si="1"/>
        <v>4364.810041</v>
      </c>
      <c r="S316" s="21" t="str">
        <f>IFERROR(VLOOKUP(L316,'Responsáveis'!$A$3:$B$140,2,FALSE),"NE")</f>
        <v>Ana</v>
      </c>
      <c r="T316" s="27"/>
      <c r="U316" s="21" t="s">
        <v>48</v>
      </c>
      <c r="V316" s="31" t="s">
        <v>208</v>
      </c>
      <c r="W316" s="31" t="s">
        <v>41</v>
      </c>
      <c r="X316" s="32"/>
      <c r="Y316" s="12"/>
      <c r="Z316" s="12"/>
      <c r="AA316" s="12"/>
      <c r="AB316" s="12"/>
      <c r="AC316" s="12"/>
    </row>
    <row r="317" ht="18.75" customHeight="1">
      <c r="A317" s="21" t="s">
        <v>219</v>
      </c>
      <c r="B317" s="58" t="s">
        <v>220</v>
      </c>
      <c r="C317" s="21" t="s">
        <v>674</v>
      </c>
      <c r="D317" s="22" t="s">
        <v>1044</v>
      </c>
      <c r="E317" s="23" t="s">
        <v>1045</v>
      </c>
      <c r="F317" s="21">
        <v>0.0</v>
      </c>
      <c r="G317" s="26">
        <v>45995.0</v>
      </c>
      <c r="H317" s="46" t="s">
        <v>1046</v>
      </c>
      <c r="I317" s="40" t="s">
        <v>52</v>
      </c>
      <c r="J317" s="24">
        <v>46006.0</v>
      </c>
      <c r="K317" s="21" t="s">
        <v>53</v>
      </c>
      <c r="L317" s="21" t="s">
        <v>227</v>
      </c>
      <c r="M317" s="26">
        <v>46032.0</v>
      </c>
      <c r="N317" s="26">
        <v>46045.0</v>
      </c>
      <c r="O317" s="26">
        <v>46051.0</v>
      </c>
      <c r="P317" s="28">
        <v>1.0</v>
      </c>
      <c r="Q317" s="45">
        <v>8600.0</v>
      </c>
      <c r="R317" s="30">
        <f t="shared" si="1"/>
        <v>96.38014121</v>
      </c>
      <c r="S317" s="21" t="str">
        <f>IFERROR(VLOOKUP(L317,'Responsáveis'!$A$3:$B$140,2,FALSE),"NE")</f>
        <v>Ana</v>
      </c>
      <c r="T317" s="27"/>
      <c r="U317" s="21" t="s">
        <v>39</v>
      </c>
      <c r="V317" s="31" t="s">
        <v>40</v>
      </c>
      <c r="W317" s="31" t="s">
        <v>41</v>
      </c>
      <c r="X317" s="32"/>
      <c r="Y317" s="12"/>
      <c r="Z317" s="12"/>
      <c r="AA317" s="12"/>
      <c r="AB317" s="12"/>
      <c r="AC317" s="12"/>
    </row>
    <row r="318" ht="18.75" customHeight="1">
      <c r="A318" s="21" t="s">
        <v>31</v>
      </c>
      <c r="B318" s="41" t="s">
        <v>202</v>
      </c>
      <c r="C318" s="21" t="s">
        <v>197</v>
      </c>
      <c r="D318" s="22" t="s">
        <v>1047</v>
      </c>
      <c r="E318" s="23" t="s">
        <v>1048</v>
      </c>
      <c r="F318" s="21">
        <v>0.0</v>
      </c>
      <c r="G318" s="24"/>
      <c r="H318" s="46" t="s">
        <v>1049</v>
      </c>
      <c r="I318" s="40" t="s">
        <v>37</v>
      </c>
      <c r="J318" s="24">
        <v>46003.0</v>
      </c>
      <c r="K318" s="21">
        <v>1.023367E7</v>
      </c>
      <c r="L318" s="21" t="s">
        <v>778</v>
      </c>
      <c r="M318" s="26">
        <v>46024.0</v>
      </c>
      <c r="N318" s="26">
        <v>46024.0</v>
      </c>
      <c r="O318" s="26"/>
      <c r="P318" s="28">
        <v>1.0</v>
      </c>
      <c r="Q318" s="45">
        <v>60489.25</v>
      </c>
      <c r="R318" s="30">
        <f t="shared" si="1"/>
        <v>677.9026112</v>
      </c>
      <c r="S318" s="21" t="str">
        <f>IFERROR(VLOOKUP(L318,'Responsáveis'!$A$3:$B$140,2,FALSE),"NE")</f>
        <v>Jadiel</v>
      </c>
      <c r="T318" s="21">
        <v>13761.0</v>
      </c>
      <c r="U318" s="21" t="s">
        <v>48</v>
      </c>
      <c r="V318" s="31" t="s">
        <v>208</v>
      </c>
      <c r="W318" s="31"/>
      <c r="X318" s="32"/>
      <c r="Y318" s="12"/>
      <c r="Z318" s="12"/>
      <c r="AA318" s="12"/>
      <c r="AB318" s="12"/>
      <c r="AC318" s="12"/>
    </row>
    <row r="319" ht="18.75" customHeight="1">
      <c r="A319" s="21" t="s">
        <v>31</v>
      </c>
      <c r="B319" s="41" t="s">
        <v>202</v>
      </c>
      <c r="C319" s="21" t="s">
        <v>1050</v>
      </c>
      <c r="D319" s="22" t="s">
        <v>1026</v>
      </c>
      <c r="E319" s="23" t="s">
        <v>1051</v>
      </c>
      <c r="F319" s="21">
        <v>0.0</v>
      </c>
      <c r="G319" s="24">
        <v>45989.0</v>
      </c>
      <c r="H319" s="46" t="s">
        <v>1052</v>
      </c>
      <c r="I319" s="21" t="s">
        <v>52</v>
      </c>
      <c r="J319" s="24">
        <v>46007.0</v>
      </c>
      <c r="K319" s="21">
        <v>1.0234144E7</v>
      </c>
      <c r="L319" s="21" t="s">
        <v>690</v>
      </c>
      <c r="M319" s="26">
        <v>46034.0</v>
      </c>
      <c r="N319" s="26">
        <v>46038.0</v>
      </c>
      <c r="O319" s="26">
        <v>46044.0</v>
      </c>
      <c r="P319" s="28">
        <v>1.0</v>
      </c>
      <c r="Q319" s="45">
        <v>54450.0</v>
      </c>
      <c r="R319" s="30">
        <f t="shared" si="1"/>
        <v>610.2207778</v>
      </c>
      <c r="S319" s="21" t="str">
        <f>IFERROR(VLOOKUP(L319,'Responsáveis'!$A$3:$B$140,2,FALSE),"NE")</f>
        <v>Jadiel</v>
      </c>
      <c r="T319" s="27"/>
      <c r="U319" s="21" t="s">
        <v>48</v>
      </c>
      <c r="V319" s="31" t="s">
        <v>208</v>
      </c>
      <c r="W319" s="31" t="s">
        <v>41</v>
      </c>
      <c r="X319" s="32"/>
      <c r="Y319" s="12"/>
      <c r="Z319" s="12"/>
      <c r="AA319" s="12"/>
      <c r="AB319" s="12"/>
      <c r="AC319" s="12"/>
    </row>
    <row r="320" ht="18.75" customHeight="1">
      <c r="A320" s="21" t="s">
        <v>219</v>
      </c>
      <c r="B320" s="58" t="s">
        <v>220</v>
      </c>
      <c r="C320" s="21" t="s">
        <v>1039</v>
      </c>
      <c r="D320" s="22" t="s">
        <v>1053</v>
      </c>
      <c r="E320" s="23" t="s">
        <v>1054</v>
      </c>
      <c r="F320" s="21">
        <v>0.0</v>
      </c>
      <c r="G320" s="24">
        <v>46009.0</v>
      </c>
      <c r="H320" s="44"/>
      <c r="I320" s="40" t="s">
        <v>52</v>
      </c>
      <c r="J320" s="24">
        <v>46014.0</v>
      </c>
      <c r="K320" s="21" t="s">
        <v>53</v>
      </c>
      <c r="L320" s="21" t="s">
        <v>95</v>
      </c>
      <c r="M320" s="26">
        <v>46029.0</v>
      </c>
      <c r="N320" s="26">
        <v>46036.0</v>
      </c>
      <c r="O320" s="26">
        <v>46043.0</v>
      </c>
      <c r="P320" s="28">
        <v>1.0</v>
      </c>
      <c r="Q320" s="45">
        <v>4780.0</v>
      </c>
      <c r="R320" s="30">
        <f t="shared" si="1"/>
        <v>53.56942732</v>
      </c>
      <c r="S320" s="21" t="str">
        <f>IFERROR(VLOOKUP(L320,'Responsáveis'!$A$3:$B$140,2,FALSE),"NE")</f>
        <v>Ana</v>
      </c>
      <c r="T320" s="27"/>
      <c r="U320" s="21" t="s">
        <v>39</v>
      </c>
      <c r="V320" s="31" t="s">
        <v>208</v>
      </c>
      <c r="W320" s="31" t="s">
        <v>41</v>
      </c>
      <c r="X320" s="32"/>
      <c r="Y320" s="12"/>
      <c r="Z320" s="12"/>
      <c r="AA320" s="12"/>
      <c r="AB320" s="12"/>
      <c r="AC320" s="12"/>
    </row>
    <row r="321" ht="18.75" customHeight="1">
      <c r="A321" s="21" t="s">
        <v>219</v>
      </c>
      <c r="B321" s="21" t="s">
        <v>225</v>
      </c>
      <c r="C321" s="21" t="s">
        <v>1055</v>
      </c>
      <c r="D321" s="22" t="s">
        <v>366</v>
      </c>
      <c r="E321" s="23" t="s">
        <v>1056</v>
      </c>
      <c r="F321" s="21">
        <v>0.0</v>
      </c>
      <c r="G321" s="24">
        <v>46009.0</v>
      </c>
      <c r="H321" s="44"/>
      <c r="I321" s="40" t="s">
        <v>52</v>
      </c>
      <c r="J321" s="24">
        <v>46015.0</v>
      </c>
      <c r="K321" s="21" t="s">
        <v>53</v>
      </c>
      <c r="L321" s="21" t="s">
        <v>95</v>
      </c>
      <c r="M321" s="26">
        <v>46028.0</v>
      </c>
      <c r="N321" s="26">
        <v>46028.0</v>
      </c>
      <c r="O321" s="26">
        <v>46043.0</v>
      </c>
      <c r="P321" s="28">
        <v>1.0</v>
      </c>
      <c r="Q321" s="45">
        <v>260.0</v>
      </c>
      <c r="R321" s="30">
        <f t="shared" si="1"/>
        <v>2.913818223</v>
      </c>
      <c r="S321" s="21" t="str">
        <f>IFERROR(VLOOKUP(L321,'Responsáveis'!$A$3:$B$140,2,FALSE),"NE")</f>
        <v>Ana</v>
      </c>
      <c r="T321" s="27"/>
      <c r="U321" s="21" t="s">
        <v>48</v>
      </c>
      <c r="V321" s="31" t="s">
        <v>208</v>
      </c>
      <c r="W321" s="31" t="s">
        <v>41</v>
      </c>
      <c r="X321" s="32"/>
      <c r="Y321" s="12"/>
      <c r="Z321" s="12"/>
      <c r="AA321" s="12"/>
      <c r="AB321" s="12"/>
      <c r="AC321" s="12"/>
    </row>
    <row r="322" ht="18.75" customHeight="1">
      <c r="A322" s="21" t="s">
        <v>271</v>
      </c>
      <c r="B322" s="21" t="s">
        <v>272</v>
      </c>
      <c r="C322" s="21" t="s">
        <v>887</v>
      </c>
      <c r="D322" s="22" t="s">
        <v>1057</v>
      </c>
      <c r="E322" s="23" t="s">
        <v>1058</v>
      </c>
      <c r="F322" s="21">
        <v>0.0</v>
      </c>
      <c r="G322" s="26">
        <v>45876.0</v>
      </c>
      <c r="H322" s="44"/>
      <c r="I322" s="40" t="s">
        <v>52</v>
      </c>
      <c r="J322" s="26">
        <v>45884.0</v>
      </c>
      <c r="K322" s="21" t="s">
        <v>53</v>
      </c>
      <c r="L322" s="21" t="s">
        <v>95</v>
      </c>
      <c r="M322" s="26">
        <v>45677.0</v>
      </c>
      <c r="N322" s="26">
        <v>46042.0</v>
      </c>
      <c r="O322" s="26">
        <v>46051.0</v>
      </c>
      <c r="P322" s="28">
        <v>1.0</v>
      </c>
      <c r="Q322" s="45">
        <v>2820.0</v>
      </c>
      <c r="R322" s="30">
        <f t="shared" si="1"/>
        <v>31.60372072</v>
      </c>
      <c r="S322" s="21" t="str">
        <f>IFERROR(VLOOKUP(L322,'Responsáveis'!$A$3:$B$140,2,FALSE),"NE")</f>
        <v>Ana</v>
      </c>
      <c r="T322" s="27"/>
      <c r="U322" s="21" t="s">
        <v>48</v>
      </c>
      <c r="V322" s="31" t="s">
        <v>208</v>
      </c>
      <c r="W322" s="31" t="s">
        <v>41</v>
      </c>
      <c r="X322" s="32"/>
      <c r="Y322" s="12"/>
      <c r="Z322" s="12"/>
      <c r="AA322" s="12"/>
      <c r="AB322" s="12"/>
      <c r="AC322" s="12"/>
    </row>
    <row r="323" ht="18.75" customHeight="1">
      <c r="A323" s="21" t="s">
        <v>271</v>
      </c>
      <c r="B323" s="21" t="s">
        <v>272</v>
      </c>
      <c r="C323" s="21" t="s">
        <v>876</v>
      </c>
      <c r="D323" s="22" t="s">
        <v>43</v>
      </c>
      <c r="E323" s="23" t="s">
        <v>1059</v>
      </c>
      <c r="F323" s="21">
        <v>1.0</v>
      </c>
      <c r="G323" s="26">
        <v>45932.0</v>
      </c>
      <c r="H323" s="46" t="s">
        <v>1060</v>
      </c>
      <c r="I323" s="40" t="s">
        <v>46</v>
      </c>
      <c r="J323" s="24">
        <v>46008.0</v>
      </c>
      <c r="K323" s="21">
        <v>1.023429E7</v>
      </c>
      <c r="L323" s="21" t="s">
        <v>95</v>
      </c>
      <c r="M323" s="26">
        <v>46037.0</v>
      </c>
      <c r="N323" s="26">
        <v>46039.0</v>
      </c>
      <c r="O323" s="26">
        <v>46051.0</v>
      </c>
      <c r="P323" s="28">
        <v>1.0</v>
      </c>
      <c r="Q323" s="45">
        <v>209374.71</v>
      </c>
      <c r="R323" s="30">
        <f t="shared" si="1"/>
        <v>2346.460944</v>
      </c>
      <c r="S323" s="21" t="str">
        <f>IFERROR(VLOOKUP(L323,'Responsáveis'!$A$3:$B$140,2,FALSE),"NE")</f>
        <v>Ana</v>
      </c>
      <c r="T323" s="27"/>
      <c r="U323" s="21" t="s">
        <v>48</v>
      </c>
      <c r="V323" s="31" t="s">
        <v>208</v>
      </c>
      <c r="W323" s="31"/>
      <c r="X323" s="32"/>
      <c r="Y323" s="12"/>
      <c r="Z323" s="12"/>
      <c r="AA323" s="12"/>
      <c r="AB323" s="12"/>
      <c r="AC323" s="12"/>
    </row>
    <row r="324" ht="18.75" customHeight="1">
      <c r="A324" s="21" t="s">
        <v>31</v>
      </c>
      <c r="B324" s="41" t="s">
        <v>202</v>
      </c>
      <c r="C324" s="21" t="s">
        <v>197</v>
      </c>
      <c r="D324" s="22" t="s">
        <v>1061</v>
      </c>
      <c r="E324" s="23" t="s">
        <v>1062</v>
      </c>
      <c r="F324" s="21">
        <v>2.0</v>
      </c>
      <c r="G324" s="24">
        <v>45989.0</v>
      </c>
      <c r="H324" s="46" t="s">
        <v>1063</v>
      </c>
      <c r="I324" s="21" t="s">
        <v>37</v>
      </c>
      <c r="J324" s="26">
        <v>46041.0</v>
      </c>
      <c r="K324" s="21">
        <v>1.0235691E7</v>
      </c>
      <c r="L324" s="21" t="s">
        <v>1064</v>
      </c>
      <c r="M324" s="26">
        <v>46032.0</v>
      </c>
      <c r="N324" s="26">
        <v>46073.0</v>
      </c>
      <c r="O324" s="27"/>
      <c r="P324" s="28">
        <v>1.0</v>
      </c>
      <c r="Q324" s="45">
        <v>435698.08</v>
      </c>
      <c r="R324" s="30">
        <f t="shared" si="1"/>
        <v>4882.865404</v>
      </c>
      <c r="S324" s="21" t="str">
        <f>IFERROR(VLOOKUP(L324,'Responsáveis'!$A$3:$B$140,2,FALSE),"NE")</f>
        <v>Ana</v>
      </c>
      <c r="T324" s="27"/>
      <c r="U324" s="21" t="s">
        <v>48</v>
      </c>
      <c r="V324" s="31" t="s">
        <v>40</v>
      </c>
      <c r="W324" s="33"/>
      <c r="X324" s="53">
        <v>2.0</v>
      </c>
      <c r="Y324" s="12"/>
      <c r="Z324" s="12"/>
      <c r="AA324" s="12"/>
      <c r="AB324" s="12"/>
      <c r="AC324" s="12"/>
    </row>
    <row r="325" ht="18.75" customHeight="1">
      <c r="A325" s="21" t="s">
        <v>271</v>
      </c>
      <c r="B325" s="21" t="s">
        <v>272</v>
      </c>
      <c r="C325" s="21" t="s">
        <v>1065</v>
      </c>
      <c r="D325" s="22" t="s">
        <v>1066</v>
      </c>
      <c r="E325" s="23" t="s">
        <v>1067</v>
      </c>
      <c r="F325" s="21">
        <v>0.0</v>
      </c>
      <c r="G325" s="24">
        <v>45985.0</v>
      </c>
      <c r="H325" s="46" t="s">
        <v>1068</v>
      </c>
      <c r="I325" s="21" t="s">
        <v>37</v>
      </c>
      <c r="J325" s="26">
        <v>46024.0</v>
      </c>
      <c r="K325" s="21">
        <v>1.0234511E7</v>
      </c>
      <c r="L325" s="21" t="s">
        <v>38</v>
      </c>
      <c r="M325" s="26">
        <v>46038.0</v>
      </c>
      <c r="N325" s="26">
        <v>46055.0</v>
      </c>
      <c r="O325" s="26">
        <v>46055.0</v>
      </c>
      <c r="P325" s="28">
        <v>1.0</v>
      </c>
      <c r="Q325" s="45">
        <v>4427.8</v>
      </c>
      <c r="R325" s="30">
        <f t="shared" si="1"/>
        <v>49.62232433</v>
      </c>
      <c r="S325" s="21" t="str">
        <f>IFERROR(VLOOKUP(L325,'Responsáveis'!$A$3:$B$140,2,FALSE),"NE")</f>
        <v>jadiel</v>
      </c>
      <c r="T325" s="21">
        <v>34677.0</v>
      </c>
      <c r="U325" s="21" t="s">
        <v>48</v>
      </c>
      <c r="V325" s="31" t="s">
        <v>40</v>
      </c>
      <c r="W325" s="31"/>
      <c r="X325" s="32"/>
      <c r="Y325" s="12"/>
      <c r="Z325" s="12"/>
      <c r="AA325" s="12"/>
      <c r="AB325" s="12"/>
      <c r="AC325" s="12"/>
    </row>
    <row r="326" ht="18.75" customHeight="1">
      <c r="A326" s="21" t="s">
        <v>271</v>
      </c>
      <c r="B326" s="21" t="s">
        <v>272</v>
      </c>
      <c r="C326" s="21" t="s">
        <v>996</v>
      </c>
      <c r="D326" s="22" t="s">
        <v>1069</v>
      </c>
      <c r="E326" s="23" t="s">
        <v>1070</v>
      </c>
      <c r="F326" s="21">
        <v>0.0</v>
      </c>
      <c r="G326" s="24">
        <v>46007.0</v>
      </c>
      <c r="H326" s="46" t="s">
        <v>1071</v>
      </c>
      <c r="I326" s="40" t="s">
        <v>52</v>
      </c>
      <c r="J326" s="24">
        <v>46013.0</v>
      </c>
      <c r="K326" s="21" t="s">
        <v>53</v>
      </c>
      <c r="L326" s="21" t="s">
        <v>95</v>
      </c>
      <c r="M326" s="26">
        <v>46046.0</v>
      </c>
      <c r="N326" s="26">
        <v>46057.0</v>
      </c>
      <c r="O326" s="26">
        <v>46051.0</v>
      </c>
      <c r="P326" s="28">
        <v>1.0</v>
      </c>
      <c r="Q326" s="45">
        <v>11500.0</v>
      </c>
      <c r="R326" s="30">
        <f t="shared" si="1"/>
        <v>128.8804214</v>
      </c>
      <c r="S326" s="21" t="str">
        <f>IFERROR(VLOOKUP(L326,'Responsáveis'!$A$3:$B$140,2,FALSE),"NE")</f>
        <v>Ana</v>
      </c>
      <c r="T326" s="27"/>
      <c r="U326" s="21" t="s">
        <v>48</v>
      </c>
      <c r="V326" s="31" t="s">
        <v>40</v>
      </c>
      <c r="W326" s="31" t="s">
        <v>41</v>
      </c>
      <c r="X326" s="83">
        <v>1.0</v>
      </c>
      <c r="Y326" s="12"/>
      <c r="Z326" s="12"/>
      <c r="AA326" s="12"/>
      <c r="AB326" s="12"/>
      <c r="AC326" s="12"/>
    </row>
    <row r="327" ht="18.75" customHeight="1">
      <c r="A327" s="21" t="s">
        <v>31</v>
      </c>
      <c r="B327" s="41" t="s">
        <v>202</v>
      </c>
      <c r="C327" s="21" t="s">
        <v>1072</v>
      </c>
      <c r="D327" s="22" t="s">
        <v>1073</v>
      </c>
      <c r="E327" s="23" t="s">
        <v>1074</v>
      </c>
      <c r="F327" s="21">
        <v>0.0</v>
      </c>
      <c r="G327" s="26">
        <v>45992.0</v>
      </c>
      <c r="H327" s="46" t="s">
        <v>1075</v>
      </c>
      <c r="I327" s="21" t="s">
        <v>37</v>
      </c>
      <c r="J327" s="26">
        <v>46042.0</v>
      </c>
      <c r="K327" s="21">
        <v>1.0235743E7</v>
      </c>
      <c r="L327" s="21" t="s">
        <v>113</v>
      </c>
      <c r="M327" s="26">
        <v>46071.0</v>
      </c>
      <c r="N327" s="26">
        <v>46071.0</v>
      </c>
      <c r="O327" s="26"/>
      <c r="P327" s="28">
        <v>0.0</v>
      </c>
      <c r="Q327" s="45">
        <v>51313.68</v>
      </c>
      <c r="R327" s="30">
        <f t="shared" si="1"/>
        <v>575.072061</v>
      </c>
      <c r="S327" s="21" t="str">
        <f>IFERROR(VLOOKUP(L327,'Responsáveis'!$A$3:$B$140,2,FALSE),"NE")</f>
        <v>Rudnei</v>
      </c>
      <c r="T327" s="27"/>
      <c r="U327" s="21" t="s">
        <v>48</v>
      </c>
      <c r="V327" s="31" t="s">
        <v>40</v>
      </c>
      <c r="W327" s="33"/>
      <c r="X327" s="87">
        <v>3.0</v>
      </c>
      <c r="Y327" s="12"/>
      <c r="Z327" s="12"/>
      <c r="AA327" s="12"/>
      <c r="AB327" s="12"/>
      <c r="AC327" s="12"/>
    </row>
    <row r="328" ht="18.75" customHeight="1">
      <c r="A328" s="21" t="s">
        <v>31</v>
      </c>
      <c r="B328" s="41" t="s">
        <v>202</v>
      </c>
      <c r="C328" s="21" t="s">
        <v>1076</v>
      </c>
      <c r="D328" s="22" t="s">
        <v>1077</v>
      </c>
      <c r="E328" s="23" t="s">
        <v>1078</v>
      </c>
      <c r="F328" s="21">
        <v>0.0</v>
      </c>
      <c r="G328" s="26">
        <v>45993.0</v>
      </c>
      <c r="H328" s="46" t="s">
        <v>1079</v>
      </c>
      <c r="I328" s="21" t="s">
        <v>46</v>
      </c>
      <c r="J328" s="26">
        <v>46036.0</v>
      </c>
      <c r="K328" s="27"/>
      <c r="L328" s="21" t="s">
        <v>47</v>
      </c>
      <c r="M328" s="26">
        <v>46080.0</v>
      </c>
      <c r="N328" s="26">
        <v>46080.0</v>
      </c>
      <c r="O328" s="27"/>
      <c r="P328" s="28">
        <v>0.4</v>
      </c>
      <c r="Q328" s="45">
        <v>7426.44</v>
      </c>
      <c r="R328" s="30">
        <f t="shared" si="1"/>
        <v>83.22806231</v>
      </c>
      <c r="S328" s="21" t="str">
        <f>IFERROR(VLOOKUP(L328,'Responsáveis'!$A$3:$B$140,2,FALSE),"NE")</f>
        <v>Rudnei</v>
      </c>
      <c r="T328" s="27"/>
      <c r="U328" s="21" t="s">
        <v>48</v>
      </c>
      <c r="V328" s="31" t="s">
        <v>40</v>
      </c>
      <c r="W328" s="33"/>
      <c r="X328" s="87">
        <v>3.0</v>
      </c>
      <c r="Y328" s="12"/>
      <c r="Z328" s="12"/>
      <c r="AA328" s="12"/>
      <c r="AB328" s="12"/>
      <c r="AC328" s="12"/>
    </row>
    <row r="329" ht="18.75" customHeight="1">
      <c r="A329" s="21" t="s">
        <v>31</v>
      </c>
      <c r="B329" s="41" t="s">
        <v>202</v>
      </c>
      <c r="C329" s="21" t="s">
        <v>1080</v>
      </c>
      <c r="D329" s="22" t="s">
        <v>1081</v>
      </c>
      <c r="E329" s="23" t="s">
        <v>1082</v>
      </c>
      <c r="F329" s="21">
        <v>0.0</v>
      </c>
      <c r="G329" s="24">
        <v>46002.0</v>
      </c>
      <c r="H329" s="46" t="s">
        <v>1083</v>
      </c>
      <c r="I329" s="21" t="s">
        <v>46</v>
      </c>
      <c r="J329" s="26">
        <v>46042.0</v>
      </c>
      <c r="K329" s="21">
        <v>1.0235733E7</v>
      </c>
      <c r="L329" s="21" t="s">
        <v>276</v>
      </c>
      <c r="M329" s="26">
        <v>46065.0</v>
      </c>
      <c r="N329" s="26">
        <v>46078.0</v>
      </c>
      <c r="O329" s="26"/>
      <c r="P329" s="28">
        <v>0.6</v>
      </c>
      <c r="Q329" s="45">
        <v>72600.0</v>
      </c>
      <c r="R329" s="30">
        <f t="shared" si="1"/>
        <v>813.6277037</v>
      </c>
      <c r="S329" s="21" t="str">
        <f>IFERROR(VLOOKUP(L329,'Responsáveis'!$A$3:$B$140,2,FALSE),"NE")</f>
        <v>jadiel</v>
      </c>
      <c r="T329" s="27"/>
      <c r="U329" s="21" t="s">
        <v>48</v>
      </c>
      <c r="V329" s="31" t="s">
        <v>40</v>
      </c>
      <c r="W329" s="31" t="s">
        <v>41</v>
      </c>
      <c r="X329" s="87">
        <v>3.0</v>
      </c>
      <c r="Y329" s="12"/>
      <c r="Z329" s="12"/>
      <c r="AA329" s="12"/>
      <c r="AB329" s="12"/>
      <c r="AC329" s="12"/>
    </row>
    <row r="330" ht="18.75" customHeight="1">
      <c r="A330" s="21" t="s">
        <v>31</v>
      </c>
      <c r="B330" s="41" t="s">
        <v>202</v>
      </c>
      <c r="C330" s="21" t="s">
        <v>1084</v>
      </c>
      <c r="D330" s="22" t="s">
        <v>539</v>
      </c>
      <c r="E330" s="23" t="s">
        <v>1085</v>
      </c>
      <c r="F330" s="21">
        <v>0.0</v>
      </c>
      <c r="G330" s="24">
        <v>45973.0</v>
      </c>
      <c r="H330" s="46" t="s">
        <v>1086</v>
      </c>
      <c r="I330" s="21" t="s">
        <v>162</v>
      </c>
      <c r="J330" s="27"/>
      <c r="K330" s="27"/>
      <c r="L330" s="27"/>
      <c r="M330" s="27"/>
      <c r="N330" s="27"/>
      <c r="O330" s="27"/>
      <c r="P330" s="27"/>
      <c r="Q330" s="47"/>
      <c r="R330" s="30">
        <f t="shared" si="1"/>
        <v>0</v>
      </c>
      <c r="S330" s="21" t="str">
        <f>IFERROR(VLOOKUP(L330,'Responsáveis'!$A$3:$B$140,2,FALSE),"NE")</f>
        <v>NE</v>
      </c>
      <c r="T330" s="27"/>
      <c r="U330" s="21" t="s">
        <v>48</v>
      </c>
      <c r="V330" s="31" t="s">
        <v>163</v>
      </c>
      <c r="W330" s="33"/>
      <c r="X330" s="53">
        <v>2.0</v>
      </c>
      <c r="Y330" s="12"/>
      <c r="Z330" s="12"/>
      <c r="AA330" s="12"/>
      <c r="AB330" s="12"/>
      <c r="AC330" s="12"/>
    </row>
    <row r="331" ht="18.75" customHeight="1">
      <c r="A331" s="21" t="s">
        <v>31</v>
      </c>
      <c r="B331" s="41" t="s">
        <v>202</v>
      </c>
      <c r="C331" s="21" t="s">
        <v>1084</v>
      </c>
      <c r="D331" s="22" t="s">
        <v>1087</v>
      </c>
      <c r="E331" s="23" t="s">
        <v>1088</v>
      </c>
      <c r="F331" s="21">
        <v>0.0</v>
      </c>
      <c r="G331" s="24">
        <v>46006.0</v>
      </c>
      <c r="H331" s="46" t="s">
        <v>1089</v>
      </c>
      <c r="I331" s="21" t="s">
        <v>37</v>
      </c>
      <c r="J331" s="26">
        <v>46038.0</v>
      </c>
      <c r="K331" s="21">
        <v>1.023563E7</v>
      </c>
      <c r="L331" s="21" t="s">
        <v>227</v>
      </c>
      <c r="M331" s="26">
        <v>46031.0</v>
      </c>
      <c r="N331" s="26">
        <v>46031.0</v>
      </c>
      <c r="O331" s="26"/>
      <c r="P331" s="28">
        <v>1.0</v>
      </c>
      <c r="Q331" s="45">
        <v>16362.24</v>
      </c>
      <c r="R331" s="30">
        <f t="shared" si="1"/>
        <v>183.3715118</v>
      </c>
      <c r="S331" s="21" t="str">
        <f>IFERROR(VLOOKUP(L331,'Responsáveis'!$A$3:$B$140,2,FALSE),"NE")</f>
        <v>Ana</v>
      </c>
      <c r="T331" s="27"/>
      <c r="U331" s="21" t="s">
        <v>39</v>
      </c>
      <c r="V331" s="31" t="s">
        <v>40</v>
      </c>
      <c r="W331" s="33"/>
      <c r="X331" s="32"/>
      <c r="Y331" s="12"/>
      <c r="Z331" s="12"/>
      <c r="AA331" s="12"/>
      <c r="AB331" s="12"/>
      <c r="AC331" s="12"/>
    </row>
    <row r="332" ht="18.75" customHeight="1">
      <c r="A332" s="21" t="s">
        <v>31</v>
      </c>
      <c r="B332" s="41" t="s">
        <v>202</v>
      </c>
      <c r="C332" s="21" t="s">
        <v>500</v>
      </c>
      <c r="D332" s="22" t="s">
        <v>1090</v>
      </c>
      <c r="E332" s="23" t="s">
        <v>1091</v>
      </c>
      <c r="F332" s="21">
        <v>0.0</v>
      </c>
      <c r="G332" s="24">
        <v>46006.0</v>
      </c>
      <c r="H332" s="44"/>
      <c r="I332" s="21" t="s">
        <v>46</v>
      </c>
      <c r="J332" s="26">
        <v>46037.0</v>
      </c>
      <c r="K332" s="21">
        <v>1.0235661E7</v>
      </c>
      <c r="L332" s="21" t="s">
        <v>47</v>
      </c>
      <c r="M332" s="26">
        <v>46056.0</v>
      </c>
      <c r="N332" s="26">
        <v>46056.0</v>
      </c>
      <c r="O332" s="27"/>
      <c r="P332" s="28">
        <v>1.0</v>
      </c>
      <c r="Q332" s="45">
        <v>1324.22</v>
      </c>
      <c r="R332" s="30">
        <f t="shared" si="1"/>
        <v>14.84052449</v>
      </c>
      <c r="S332" s="21" t="str">
        <f>IFERROR(VLOOKUP(L332,'Responsáveis'!$A$3:$B$140,2,FALSE),"NE")</f>
        <v>Rudnei</v>
      </c>
      <c r="T332" s="21">
        <v>20.0</v>
      </c>
      <c r="U332" s="21" t="s">
        <v>39</v>
      </c>
      <c r="V332" s="31" t="s">
        <v>40</v>
      </c>
      <c r="W332" s="31" t="s">
        <v>55</v>
      </c>
      <c r="X332" s="87">
        <v>3.0</v>
      </c>
      <c r="Y332" s="12"/>
      <c r="Z332" s="12"/>
      <c r="AA332" s="12"/>
      <c r="AB332" s="12"/>
      <c r="AC332" s="12"/>
    </row>
    <row r="333" ht="18.75" customHeight="1">
      <c r="A333" s="21" t="s">
        <v>31</v>
      </c>
      <c r="B333" s="41" t="s">
        <v>202</v>
      </c>
      <c r="C333" s="21" t="s">
        <v>500</v>
      </c>
      <c r="D333" s="22" t="s">
        <v>1090</v>
      </c>
      <c r="E333" s="23" t="s">
        <v>1092</v>
      </c>
      <c r="F333" s="21">
        <v>0.0</v>
      </c>
      <c r="G333" s="24">
        <v>46006.0</v>
      </c>
      <c r="H333" s="46" t="s">
        <v>1089</v>
      </c>
      <c r="I333" s="21" t="s">
        <v>46</v>
      </c>
      <c r="J333" s="26">
        <v>46037.0</v>
      </c>
      <c r="K333" s="21">
        <v>1.0235661E7</v>
      </c>
      <c r="L333" s="21" t="s">
        <v>47</v>
      </c>
      <c r="M333" s="26">
        <v>46056.0</v>
      </c>
      <c r="N333" s="26">
        <v>46056.0</v>
      </c>
      <c r="O333" s="27"/>
      <c r="P333" s="28">
        <v>1.0</v>
      </c>
      <c r="Q333" s="45">
        <v>1380.0</v>
      </c>
      <c r="R333" s="30">
        <f t="shared" si="1"/>
        <v>15.46565057</v>
      </c>
      <c r="S333" s="21" t="str">
        <f>IFERROR(VLOOKUP(L333,'Responsáveis'!$A$3:$B$140,2,FALSE),"NE")</f>
        <v>Rudnei</v>
      </c>
      <c r="T333" s="21">
        <v>20.0</v>
      </c>
      <c r="U333" s="21" t="s">
        <v>39</v>
      </c>
      <c r="V333" s="31" t="s">
        <v>40</v>
      </c>
      <c r="W333" s="31" t="s">
        <v>55</v>
      </c>
      <c r="X333" s="87">
        <v>3.0</v>
      </c>
      <c r="Y333" s="12"/>
      <c r="Z333" s="12"/>
      <c r="AA333" s="12"/>
      <c r="AB333" s="12"/>
      <c r="AC333" s="12"/>
    </row>
    <row r="334" ht="18.75" customHeight="1">
      <c r="A334" s="21" t="s">
        <v>31</v>
      </c>
      <c r="B334" s="41" t="s">
        <v>202</v>
      </c>
      <c r="C334" s="21" t="s">
        <v>1093</v>
      </c>
      <c r="D334" s="22" t="s">
        <v>1094</v>
      </c>
      <c r="E334" s="23" t="s">
        <v>1095</v>
      </c>
      <c r="F334" s="21">
        <v>0.0</v>
      </c>
      <c r="G334" s="24">
        <v>46006.0</v>
      </c>
      <c r="H334" s="46" t="s">
        <v>1096</v>
      </c>
      <c r="I334" s="21" t="s">
        <v>37</v>
      </c>
      <c r="J334" s="26">
        <v>46038.0</v>
      </c>
      <c r="K334" s="21">
        <v>1.0235634E7</v>
      </c>
      <c r="L334" s="21" t="s">
        <v>227</v>
      </c>
      <c r="M334" s="26">
        <v>46031.0</v>
      </c>
      <c r="N334" s="26">
        <v>46031.0</v>
      </c>
      <c r="O334" s="27"/>
      <c r="P334" s="28">
        <v>1.0</v>
      </c>
      <c r="Q334" s="45">
        <v>5735.4</v>
      </c>
      <c r="R334" s="30">
        <f t="shared" si="1"/>
        <v>64.27658859</v>
      </c>
      <c r="S334" s="21" t="str">
        <f>IFERROR(VLOOKUP(L334,'Responsáveis'!$A$3:$B$140,2,FALSE),"NE")</f>
        <v>Ana</v>
      </c>
      <c r="T334" s="27"/>
      <c r="U334" s="21" t="s">
        <v>39</v>
      </c>
      <c r="V334" s="31" t="s">
        <v>163</v>
      </c>
      <c r="W334" s="33"/>
      <c r="X334" s="32"/>
      <c r="Y334" s="12"/>
      <c r="Z334" s="12"/>
      <c r="AA334" s="12"/>
      <c r="AB334" s="12"/>
      <c r="AC334" s="12"/>
    </row>
    <row r="335" ht="18.75" customHeight="1">
      <c r="A335" s="21" t="s">
        <v>31</v>
      </c>
      <c r="B335" s="41" t="s">
        <v>202</v>
      </c>
      <c r="C335" s="21" t="s">
        <v>1097</v>
      </c>
      <c r="D335" s="22" t="s">
        <v>1094</v>
      </c>
      <c r="E335" s="23" t="s">
        <v>1098</v>
      </c>
      <c r="F335" s="21">
        <v>0.0</v>
      </c>
      <c r="G335" s="24">
        <v>46006.0</v>
      </c>
      <c r="H335" s="46" t="s">
        <v>1096</v>
      </c>
      <c r="I335" s="21" t="s">
        <v>37</v>
      </c>
      <c r="J335" s="26">
        <v>46038.0</v>
      </c>
      <c r="K335" s="21">
        <v>1.0235634E7</v>
      </c>
      <c r="L335" s="21" t="s">
        <v>227</v>
      </c>
      <c r="M335" s="26">
        <v>46031.0</v>
      </c>
      <c r="N335" s="26">
        <v>46031.0</v>
      </c>
      <c r="O335" s="27"/>
      <c r="P335" s="28">
        <v>1.0</v>
      </c>
      <c r="Q335" s="45">
        <v>4691.78</v>
      </c>
      <c r="R335" s="30">
        <f t="shared" si="1"/>
        <v>52.58074639</v>
      </c>
      <c r="S335" s="21" t="str">
        <f>IFERROR(VLOOKUP(L335,'Responsáveis'!$A$3:$B$140,2,FALSE),"NE")</f>
        <v>Ana</v>
      </c>
      <c r="T335" s="27"/>
      <c r="U335" s="21" t="s">
        <v>39</v>
      </c>
      <c r="V335" s="31" t="s">
        <v>163</v>
      </c>
      <c r="W335" s="33"/>
      <c r="X335" s="32"/>
      <c r="Y335" s="12"/>
      <c r="Z335" s="12"/>
      <c r="AA335" s="12"/>
      <c r="AB335" s="12"/>
      <c r="AC335" s="12"/>
    </row>
    <row r="336" ht="18.75" customHeight="1">
      <c r="A336" s="21" t="s">
        <v>31</v>
      </c>
      <c r="B336" s="41" t="s">
        <v>202</v>
      </c>
      <c r="C336" s="21" t="s">
        <v>1099</v>
      </c>
      <c r="D336" s="22" t="s">
        <v>1094</v>
      </c>
      <c r="E336" s="23" t="s">
        <v>1100</v>
      </c>
      <c r="F336" s="21">
        <v>0.0</v>
      </c>
      <c r="G336" s="24">
        <v>46007.0</v>
      </c>
      <c r="H336" s="46" t="s">
        <v>1101</v>
      </c>
      <c r="I336" s="21" t="s">
        <v>37</v>
      </c>
      <c r="J336" s="26">
        <v>46038.0</v>
      </c>
      <c r="K336" s="21">
        <v>1.0235634E7</v>
      </c>
      <c r="L336" s="21" t="s">
        <v>227</v>
      </c>
      <c r="M336" s="26">
        <v>46031.0</v>
      </c>
      <c r="N336" s="26">
        <v>46036.0</v>
      </c>
      <c r="O336" s="26"/>
      <c r="P336" s="28">
        <v>1.0</v>
      </c>
      <c r="Q336" s="45">
        <v>6182.85</v>
      </c>
      <c r="R336" s="30">
        <f t="shared" si="1"/>
        <v>69.29115768</v>
      </c>
      <c r="S336" s="21" t="str">
        <f>IFERROR(VLOOKUP(L336,'Responsáveis'!$A$3:$B$140,2,FALSE),"NE")</f>
        <v>Ana</v>
      </c>
      <c r="T336" s="27"/>
      <c r="U336" s="21" t="s">
        <v>39</v>
      </c>
      <c r="V336" s="31" t="s">
        <v>40</v>
      </c>
      <c r="W336" s="33"/>
      <c r="X336" s="32"/>
      <c r="Y336" s="12"/>
      <c r="Z336" s="12"/>
      <c r="AA336" s="12"/>
      <c r="AB336" s="12"/>
      <c r="AC336" s="12"/>
    </row>
    <row r="337" ht="18.75" customHeight="1">
      <c r="A337" s="21" t="s">
        <v>31</v>
      </c>
      <c r="B337" s="41" t="s">
        <v>202</v>
      </c>
      <c r="C337" s="21" t="s">
        <v>1099</v>
      </c>
      <c r="D337" s="22" t="s">
        <v>1094</v>
      </c>
      <c r="E337" s="23" t="s">
        <v>1102</v>
      </c>
      <c r="F337" s="21">
        <v>0.0</v>
      </c>
      <c r="G337" s="24">
        <v>46007.0</v>
      </c>
      <c r="H337" s="46" t="s">
        <v>1101</v>
      </c>
      <c r="I337" s="21" t="s">
        <v>37</v>
      </c>
      <c r="J337" s="26">
        <v>46038.0</v>
      </c>
      <c r="K337" s="21">
        <v>1.0235634E7</v>
      </c>
      <c r="L337" s="21" t="s">
        <v>227</v>
      </c>
      <c r="M337" s="26">
        <v>46031.0</v>
      </c>
      <c r="N337" s="26">
        <v>46036.0</v>
      </c>
      <c r="O337" s="27"/>
      <c r="P337" s="28">
        <v>1.0</v>
      </c>
      <c r="Q337" s="45">
        <v>2967.53</v>
      </c>
      <c r="R337" s="30">
        <f t="shared" si="1"/>
        <v>33.25708842</v>
      </c>
      <c r="S337" s="21" t="str">
        <f>IFERROR(VLOOKUP(L337,'Responsáveis'!$A$3:$B$140,2,FALSE),"NE")</f>
        <v>Ana</v>
      </c>
      <c r="T337" s="27"/>
      <c r="U337" s="21" t="s">
        <v>39</v>
      </c>
      <c r="V337" s="31" t="s">
        <v>40</v>
      </c>
      <c r="W337" s="33"/>
      <c r="X337" s="32"/>
      <c r="Y337" s="12"/>
      <c r="Z337" s="12"/>
      <c r="AA337" s="12"/>
      <c r="AB337" s="12"/>
      <c r="AC337" s="12"/>
    </row>
    <row r="338" ht="18.75" customHeight="1">
      <c r="A338" s="21" t="s">
        <v>31</v>
      </c>
      <c r="B338" s="41" t="s">
        <v>202</v>
      </c>
      <c r="C338" s="21" t="s">
        <v>1103</v>
      </c>
      <c r="D338" s="22" t="s">
        <v>1104</v>
      </c>
      <c r="E338" s="23" t="s">
        <v>1105</v>
      </c>
      <c r="F338" s="21">
        <v>0.0</v>
      </c>
      <c r="G338" s="24">
        <v>46007.0</v>
      </c>
      <c r="H338" s="46" t="s">
        <v>1106</v>
      </c>
      <c r="I338" s="21" t="s">
        <v>37</v>
      </c>
      <c r="J338" s="26">
        <v>46038.0</v>
      </c>
      <c r="K338" s="21">
        <v>1.0235634E7</v>
      </c>
      <c r="L338" s="21" t="s">
        <v>227</v>
      </c>
      <c r="M338" s="26">
        <v>46031.0</v>
      </c>
      <c r="N338" s="26">
        <v>46035.0</v>
      </c>
      <c r="O338" s="27"/>
      <c r="P338" s="28">
        <v>1.0</v>
      </c>
      <c r="Q338" s="45">
        <v>4247.1</v>
      </c>
      <c r="R338" s="30">
        <f t="shared" si="1"/>
        <v>47.59722067</v>
      </c>
      <c r="S338" s="21" t="str">
        <f>IFERROR(VLOOKUP(L338,'Responsáveis'!$A$3:$B$140,2,FALSE),"NE")</f>
        <v>Ana</v>
      </c>
      <c r="T338" s="27"/>
      <c r="U338" s="21" t="s">
        <v>39</v>
      </c>
      <c r="V338" s="31" t="s">
        <v>40</v>
      </c>
      <c r="W338" s="33"/>
      <c r="X338" s="32"/>
      <c r="Y338" s="12"/>
      <c r="Z338" s="12"/>
      <c r="AA338" s="12"/>
      <c r="AB338" s="12"/>
      <c r="AC338" s="12"/>
    </row>
    <row r="339" ht="18.75" customHeight="1">
      <c r="A339" s="21" t="s">
        <v>31</v>
      </c>
      <c r="B339" s="41" t="s">
        <v>202</v>
      </c>
      <c r="C339" s="21" t="s">
        <v>1107</v>
      </c>
      <c r="D339" s="22" t="s">
        <v>1104</v>
      </c>
      <c r="E339" s="23" t="s">
        <v>1108</v>
      </c>
      <c r="F339" s="21">
        <v>0.0</v>
      </c>
      <c r="G339" s="24">
        <v>46018.0</v>
      </c>
      <c r="H339" s="46" t="s">
        <v>1109</v>
      </c>
      <c r="I339" s="21" t="s">
        <v>37</v>
      </c>
      <c r="J339" s="26">
        <v>46038.0</v>
      </c>
      <c r="K339" s="21">
        <v>1.0235631E7</v>
      </c>
      <c r="L339" s="21" t="s">
        <v>227</v>
      </c>
      <c r="M339" s="26">
        <v>46035.0</v>
      </c>
      <c r="N339" s="26">
        <v>46038.0</v>
      </c>
      <c r="O339" s="26"/>
      <c r="P339" s="28">
        <v>1.0</v>
      </c>
      <c r="Q339" s="45">
        <v>31543.15</v>
      </c>
      <c r="R339" s="30">
        <f t="shared" si="1"/>
        <v>353.5038664</v>
      </c>
      <c r="S339" s="21" t="str">
        <f>IFERROR(VLOOKUP(L339,'Responsáveis'!$A$3:$B$140,2,FALSE),"NE")</f>
        <v>Ana</v>
      </c>
      <c r="T339" s="27"/>
      <c r="U339" s="21" t="s">
        <v>48</v>
      </c>
      <c r="V339" s="31" t="s">
        <v>40</v>
      </c>
      <c r="W339" s="33"/>
      <c r="X339" s="32"/>
      <c r="Y339" s="12"/>
      <c r="Z339" s="12"/>
      <c r="AA339" s="12"/>
      <c r="AB339" s="12"/>
      <c r="AC339" s="12"/>
    </row>
    <row r="340" ht="18.75" customHeight="1">
      <c r="A340" s="21" t="s">
        <v>31</v>
      </c>
      <c r="B340" s="50" t="s">
        <v>202</v>
      </c>
      <c r="C340" s="21" t="s">
        <v>1110</v>
      </c>
      <c r="D340" s="22" t="s">
        <v>34</v>
      </c>
      <c r="E340" s="23" t="s">
        <v>1111</v>
      </c>
      <c r="F340" s="21">
        <v>0.0</v>
      </c>
      <c r="G340" s="24">
        <v>46007.0</v>
      </c>
      <c r="H340" s="46" t="s">
        <v>1112</v>
      </c>
      <c r="I340" s="21" t="s">
        <v>37</v>
      </c>
      <c r="J340" s="26">
        <v>46042.0</v>
      </c>
      <c r="K340" s="21">
        <v>1.0235738E7</v>
      </c>
      <c r="L340" s="21" t="s">
        <v>113</v>
      </c>
      <c r="M340" s="26">
        <v>46066.0</v>
      </c>
      <c r="N340" s="26">
        <v>46073.0</v>
      </c>
      <c r="O340" s="27"/>
      <c r="P340" s="28">
        <v>1.0</v>
      </c>
      <c r="Q340" s="45">
        <v>24332.56</v>
      </c>
      <c r="R340" s="30">
        <f t="shared" si="1"/>
        <v>272.6948336</v>
      </c>
      <c r="S340" s="21" t="str">
        <f>IFERROR(VLOOKUP(L340,'Responsáveis'!$A$3:$B$140,2,FALSE),"NE")</f>
        <v>Rudnei</v>
      </c>
      <c r="T340" s="21">
        <v>7947.0</v>
      </c>
      <c r="U340" s="21" t="s">
        <v>39</v>
      </c>
      <c r="V340" s="31" t="s">
        <v>40</v>
      </c>
      <c r="W340" s="33"/>
      <c r="X340" s="87">
        <v>3.0</v>
      </c>
      <c r="Y340" s="12"/>
      <c r="Z340" s="12"/>
      <c r="AA340" s="12"/>
      <c r="AB340" s="12"/>
      <c r="AC340" s="12"/>
    </row>
    <row r="341" ht="18.75" customHeight="1">
      <c r="A341" s="21" t="s">
        <v>31</v>
      </c>
      <c r="B341" s="21" t="s">
        <v>202</v>
      </c>
      <c r="C341" s="21" t="s">
        <v>268</v>
      </c>
      <c r="D341" s="22" t="s">
        <v>1113</v>
      </c>
      <c r="E341" s="23" t="s">
        <v>1114</v>
      </c>
      <c r="F341" s="21">
        <v>1.0</v>
      </c>
      <c r="G341" s="24">
        <v>45940.0</v>
      </c>
      <c r="H341" s="46" t="s">
        <v>1115</v>
      </c>
      <c r="I341" s="40" t="s">
        <v>46</v>
      </c>
      <c r="J341" s="26">
        <v>45968.0</v>
      </c>
      <c r="K341" s="21">
        <v>1.0232409E7</v>
      </c>
      <c r="L341" s="21" t="s">
        <v>59</v>
      </c>
      <c r="M341" s="26">
        <v>46004.0</v>
      </c>
      <c r="N341" s="26">
        <v>46010.0</v>
      </c>
      <c r="O341" s="48">
        <v>46036.0</v>
      </c>
      <c r="P341" s="28">
        <v>1.0</v>
      </c>
      <c r="Q341" s="45">
        <v>194743.74</v>
      </c>
      <c r="R341" s="30">
        <f t="shared" si="1"/>
        <v>2182.491763</v>
      </c>
      <c r="S341" s="21" t="str">
        <f>IFERROR(VLOOKUP(L341,'Responsáveis'!$A$3:$B$140,2,FALSE),"NE")</f>
        <v>Rudnei</v>
      </c>
      <c r="T341" s="21">
        <v>438.0</v>
      </c>
      <c r="U341" s="21" t="s">
        <v>48</v>
      </c>
      <c r="V341" s="31" t="s">
        <v>40</v>
      </c>
      <c r="W341" s="31" t="s">
        <v>41</v>
      </c>
      <c r="X341" s="32"/>
      <c r="Y341" s="12"/>
      <c r="Z341" s="12"/>
      <c r="AA341" s="12"/>
      <c r="AB341" s="12"/>
      <c r="AC341" s="12"/>
    </row>
    <row r="342" ht="18.75" customHeight="1">
      <c r="A342" s="21" t="s">
        <v>31</v>
      </c>
      <c r="B342" s="41" t="s">
        <v>202</v>
      </c>
      <c r="C342" s="21" t="s">
        <v>1116</v>
      </c>
      <c r="D342" s="22" t="s">
        <v>1117</v>
      </c>
      <c r="E342" s="23" t="s">
        <v>1118</v>
      </c>
      <c r="F342" s="21">
        <v>1.0</v>
      </c>
      <c r="G342" s="26">
        <v>45964.0</v>
      </c>
      <c r="H342" s="46" t="s">
        <v>1119</v>
      </c>
      <c r="I342" s="40" t="s">
        <v>46</v>
      </c>
      <c r="J342" s="26">
        <v>45967.0</v>
      </c>
      <c r="K342" s="21">
        <v>1.0232322E7</v>
      </c>
      <c r="L342" s="21" t="s">
        <v>431</v>
      </c>
      <c r="M342" s="24">
        <v>46003.0</v>
      </c>
      <c r="N342" s="26">
        <v>46038.0</v>
      </c>
      <c r="O342" s="48">
        <v>46046.0</v>
      </c>
      <c r="P342" s="28">
        <v>1.0</v>
      </c>
      <c r="Q342" s="45">
        <v>317179.78</v>
      </c>
      <c r="R342" s="30">
        <f t="shared" si="1"/>
        <v>3554.631626</v>
      </c>
      <c r="S342" s="21" t="str">
        <f>IFERROR(VLOOKUP(L342,'Responsáveis'!$A$3:$B$140,2,FALSE),"NE")</f>
        <v>Rudnei</v>
      </c>
      <c r="T342" s="27"/>
      <c r="U342" s="21" t="s">
        <v>48</v>
      </c>
      <c r="V342" s="31" t="s">
        <v>208</v>
      </c>
      <c r="W342" s="31" t="s">
        <v>55</v>
      </c>
      <c r="X342" s="32"/>
      <c r="Y342" s="12"/>
      <c r="Z342" s="12"/>
      <c r="AA342" s="12"/>
      <c r="AB342" s="12"/>
      <c r="AC342" s="12"/>
    </row>
    <row r="343" ht="18.75" customHeight="1">
      <c r="A343" s="21" t="s">
        <v>31</v>
      </c>
      <c r="B343" s="21" t="s">
        <v>202</v>
      </c>
      <c r="C343" s="21" t="s">
        <v>1120</v>
      </c>
      <c r="D343" s="22" t="s">
        <v>130</v>
      </c>
      <c r="E343" s="23" t="s">
        <v>1121</v>
      </c>
      <c r="F343" s="21">
        <v>2.0</v>
      </c>
      <c r="G343" s="24">
        <v>45961.0</v>
      </c>
      <c r="H343" s="46" t="s">
        <v>1122</v>
      </c>
      <c r="I343" s="40" t="s">
        <v>37</v>
      </c>
      <c r="J343" s="26">
        <v>45996.0</v>
      </c>
      <c r="K343" s="21">
        <v>1.0233778E7</v>
      </c>
      <c r="L343" s="21" t="s">
        <v>1123</v>
      </c>
      <c r="M343" s="26">
        <v>46028.0</v>
      </c>
      <c r="N343" s="26">
        <v>46059.0</v>
      </c>
      <c r="O343" s="26"/>
      <c r="P343" s="28">
        <v>1.0</v>
      </c>
      <c r="Q343" s="45">
        <v>142664.46</v>
      </c>
      <c r="R343" s="30">
        <f t="shared" si="1"/>
        <v>1598.839628</v>
      </c>
      <c r="S343" s="21" t="str">
        <f>IFERROR(VLOOKUP(L343,'Responsáveis'!$A$3:$B$140,2,FALSE),"NE")</f>
        <v>Jadiel</v>
      </c>
      <c r="T343" s="27"/>
      <c r="U343" s="21" t="s">
        <v>48</v>
      </c>
      <c r="V343" s="31" t="s">
        <v>250</v>
      </c>
      <c r="W343" s="31"/>
      <c r="X343" s="53">
        <v>2.0</v>
      </c>
      <c r="Y343" s="12"/>
      <c r="Z343" s="12"/>
      <c r="AA343" s="12"/>
      <c r="AB343" s="12"/>
      <c r="AC343" s="12"/>
    </row>
    <row r="344" ht="18.75" customHeight="1">
      <c r="A344" s="21" t="s">
        <v>31</v>
      </c>
      <c r="B344" s="58" t="s">
        <v>202</v>
      </c>
      <c r="C344" s="21" t="s">
        <v>1124</v>
      </c>
      <c r="D344" s="22" t="s">
        <v>96</v>
      </c>
      <c r="E344" s="23" t="s">
        <v>1125</v>
      </c>
      <c r="F344" s="21">
        <v>0.0</v>
      </c>
      <c r="G344" s="24">
        <v>45961.0</v>
      </c>
      <c r="H344" s="46" t="s">
        <v>1126</v>
      </c>
      <c r="I344" s="40" t="s">
        <v>46</v>
      </c>
      <c r="J344" s="26">
        <v>45962.0</v>
      </c>
      <c r="K344" s="61" t="s">
        <v>53</v>
      </c>
      <c r="L344" s="21" t="s">
        <v>95</v>
      </c>
      <c r="M344" s="24">
        <v>46009.0</v>
      </c>
      <c r="N344" s="24">
        <v>46051.0</v>
      </c>
      <c r="O344" s="48">
        <v>46051.0</v>
      </c>
      <c r="P344" s="28">
        <v>1.0</v>
      </c>
      <c r="Q344" s="45">
        <v>17780.0</v>
      </c>
      <c r="R344" s="30">
        <f t="shared" si="1"/>
        <v>199.2603385</v>
      </c>
      <c r="S344" s="21" t="str">
        <f>IFERROR(VLOOKUP(L344,'Responsáveis'!$A$3:$B$140,2,FALSE),"NE")</f>
        <v>Ana</v>
      </c>
      <c r="T344" s="27"/>
      <c r="U344" s="21" t="s">
        <v>48</v>
      </c>
      <c r="V344" s="31" t="s">
        <v>40</v>
      </c>
      <c r="W344" s="31" t="s">
        <v>55</v>
      </c>
      <c r="X344" s="53">
        <v>2.0</v>
      </c>
      <c r="Y344" s="12"/>
      <c r="Z344" s="12"/>
      <c r="AA344" s="12"/>
      <c r="AB344" s="12"/>
      <c r="AC344" s="12"/>
    </row>
    <row r="345" ht="18.75" customHeight="1">
      <c r="A345" s="21" t="s">
        <v>271</v>
      </c>
      <c r="B345" s="21" t="s">
        <v>879</v>
      </c>
      <c r="C345" s="21" t="s">
        <v>1127</v>
      </c>
      <c r="D345" s="22" t="s">
        <v>842</v>
      </c>
      <c r="E345" s="23" t="s">
        <v>1128</v>
      </c>
      <c r="F345" s="21">
        <v>0.0</v>
      </c>
      <c r="G345" s="26">
        <v>45967.0</v>
      </c>
      <c r="H345" s="46" t="s">
        <v>1129</v>
      </c>
      <c r="I345" s="40" t="s">
        <v>52</v>
      </c>
      <c r="J345" s="26">
        <v>46361.0</v>
      </c>
      <c r="K345" s="21" t="s">
        <v>53</v>
      </c>
      <c r="L345" s="21" t="s">
        <v>64</v>
      </c>
      <c r="M345" s="26">
        <v>46057.0</v>
      </c>
      <c r="N345" s="26">
        <v>46066.0</v>
      </c>
      <c r="O345" s="26">
        <v>46062.0</v>
      </c>
      <c r="P345" s="28">
        <v>1.0</v>
      </c>
      <c r="Q345" s="45">
        <v>20100.0</v>
      </c>
      <c r="R345" s="30">
        <f t="shared" si="1"/>
        <v>225.2605626</v>
      </c>
      <c r="S345" s="21" t="str">
        <f>IFERROR(VLOOKUP(L345,'Responsáveis'!$A$3:$B$140,2,FALSE),"NE")</f>
        <v>Jadiel</v>
      </c>
      <c r="T345" s="27"/>
      <c r="U345" s="21" t="s">
        <v>48</v>
      </c>
      <c r="V345" s="31" t="s">
        <v>40</v>
      </c>
      <c r="W345" s="31" t="s">
        <v>41</v>
      </c>
      <c r="X345" s="32"/>
      <c r="Y345" s="12"/>
      <c r="Z345" s="12"/>
      <c r="AA345" s="12"/>
      <c r="AB345" s="12"/>
      <c r="AC345" s="12"/>
    </row>
    <row r="346" ht="18.75" customHeight="1">
      <c r="A346" s="21" t="s">
        <v>31</v>
      </c>
      <c r="B346" s="21" t="s">
        <v>202</v>
      </c>
      <c r="C346" s="21" t="s">
        <v>1130</v>
      </c>
      <c r="D346" s="22" t="s">
        <v>1131</v>
      </c>
      <c r="E346" s="23" t="s">
        <v>1132</v>
      </c>
      <c r="F346" s="21">
        <v>0.0</v>
      </c>
      <c r="G346" s="24">
        <v>45961.0</v>
      </c>
      <c r="H346" s="44"/>
      <c r="I346" s="40" t="s">
        <v>52</v>
      </c>
      <c r="J346" s="26">
        <v>45999.0</v>
      </c>
      <c r="K346" s="21">
        <v>1.0233794E7</v>
      </c>
      <c r="L346" s="21" t="s">
        <v>690</v>
      </c>
      <c r="M346" s="26">
        <v>46032.0</v>
      </c>
      <c r="N346" s="26">
        <v>46038.0</v>
      </c>
      <c r="O346" s="27"/>
      <c r="P346" s="28">
        <v>1.0</v>
      </c>
      <c r="Q346" s="45">
        <v>74415.0</v>
      </c>
      <c r="R346" s="30">
        <f t="shared" si="1"/>
        <v>833.9683963</v>
      </c>
      <c r="S346" s="21" t="str">
        <f>IFERROR(VLOOKUP(L346,'Responsáveis'!$A$3:$B$140,2,FALSE),"NE")</f>
        <v>Jadiel</v>
      </c>
      <c r="T346" s="27"/>
      <c r="U346" s="21" t="s">
        <v>48</v>
      </c>
      <c r="V346" s="31" t="s">
        <v>40</v>
      </c>
      <c r="W346" s="31" t="s">
        <v>41</v>
      </c>
      <c r="X346" s="53">
        <v>2.0</v>
      </c>
      <c r="Y346" s="12"/>
      <c r="Z346" s="12"/>
      <c r="AA346" s="12"/>
      <c r="AB346" s="12"/>
      <c r="AC346" s="12"/>
    </row>
    <row r="347" ht="18.75" customHeight="1">
      <c r="A347" s="21" t="s">
        <v>31</v>
      </c>
      <c r="B347" s="21" t="s">
        <v>202</v>
      </c>
      <c r="C347" s="21" t="s">
        <v>1133</v>
      </c>
      <c r="D347" s="22" t="s">
        <v>1131</v>
      </c>
      <c r="E347" s="23" t="s">
        <v>1134</v>
      </c>
      <c r="F347" s="21">
        <v>0.0</v>
      </c>
      <c r="G347" s="26">
        <v>45964.0</v>
      </c>
      <c r="H347" s="44"/>
      <c r="I347" s="40" t="s">
        <v>52</v>
      </c>
      <c r="J347" s="26">
        <v>45999.0</v>
      </c>
      <c r="K347" s="21">
        <v>1.0233794E7</v>
      </c>
      <c r="L347" s="21" t="s">
        <v>690</v>
      </c>
      <c r="M347" s="26">
        <v>46032.0</v>
      </c>
      <c r="N347" s="26">
        <v>46038.0</v>
      </c>
      <c r="O347" s="27"/>
      <c r="P347" s="28">
        <v>1.0</v>
      </c>
      <c r="Q347" s="45">
        <v>65340.0</v>
      </c>
      <c r="R347" s="30">
        <f t="shared" si="1"/>
        <v>732.2649333</v>
      </c>
      <c r="S347" s="21" t="str">
        <f>IFERROR(VLOOKUP(L347,'Responsáveis'!$A$3:$B$140,2,FALSE),"NE")</f>
        <v>Jadiel</v>
      </c>
      <c r="T347" s="27"/>
      <c r="U347" s="21" t="s">
        <v>48</v>
      </c>
      <c r="V347" s="31" t="s">
        <v>40</v>
      </c>
      <c r="W347" s="31" t="s">
        <v>41</v>
      </c>
      <c r="X347" s="53">
        <v>2.0</v>
      </c>
      <c r="Y347" s="12"/>
      <c r="Z347" s="12"/>
      <c r="AA347" s="12"/>
      <c r="AB347" s="12"/>
      <c r="AC347" s="12"/>
    </row>
    <row r="348" ht="18.75" customHeight="1">
      <c r="A348" s="21" t="s">
        <v>31</v>
      </c>
      <c r="B348" s="21" t="s">
        <v>202</v>
      </c>
      <c r="C348" s="21" t="s">
        <v>1135</v>
      </c>
      <c r="D348" s="22" t="s">
        <v>1136</v>
      </c>
      <c r="E348" s="23" t="s">
        <v>1137</v>
      </c>
      <c r="F348" s="21">
        <v>0.0</v>
      </c>
      <c r="G348" s="26">
        <v>45964.0</v>
      </c>
      <c r="H348" s="46" t="s">
        <v>1138</v>
      </c>
      <c r="I348" s="40" t="s">
        <v>46</v>
      </c>
      <c r="J348" s="26">
        <v>46036.0</v>
      </c>
      <c r="K348" s="27"/>
      <c r="L348" s="21" t="s">
        <v>47</v>
      </c>
      <c r="M348" s="26">
        <v>46080.0</v>
      </c>
      <c r="N348" s="26">
        <v>46080.0</v>
      </c>
      <c r="O348" s="27"/>
      <c r="P348" s="28">
        <v>0.4</v>
      </c>
      <c r="Q348" s="47"/>
      <c r="R348" s="30">
        <f t="shared" si="1"/>
        <v>0</v>
      </c>
      <c r="S348" s="21" t="str">
        <f>IFERROR(VLOOKUP(L348,'Responsáveis'!$A$3:$B$140,2,FALSE),"NE")</f>
        <v>Rudnei</v>
      </c>
      <c r="T348" s="27"/>
      <c r="U348" s="21" t="s">
        <v>48</v>
      </c>
      <c r="V348" s="31" t="s">
        <v>40</v>
      </c>
      <c r="W348" s="31"/>
      <c r="X348" s="32"/>
      <c r="Y348" s="12"/>
      <c r="Z348" s="12"/>
      <c r="AA348" s="12"/>
      <c r="AB348" s="12"/>
      <c r="AC348" s="12"/>
    </row>
    <row r="349" ht="18.75" customHeight="1">
      <c r="A349" s="21" t="s">
        <v>31</v>
      </c>
      <c r="B349" s="21" t="s">
        <v>202</v>
      </c>
      <c r="C349" s="21" t="s">
        <v>1130</v>
      </c>
      <c r="D349" s="22" t="s">
        <v>96</v>
      </c>
      <c r="E349" s="23" t="s">
        <v>1139</v>
      </c>
      <c r="F349" s="21">
        <v>0.0</v>
      </c>
      <c r="G349" s="26">
        <v>45964.0</v>
      </c>
      <c r="H349" s="46" t="s">
        <v>1140</v>
      </c>
      <c r="I349" s="40" t="s">
        <v>46</v>
      </c>
      <c r="J349" s="24">
        <v>45971.0</v>
      </c>
      <c r="K349" s="21" t="s">
        <v>53</v>
      </c>
      <c r="L349" s="21" t="s">
        <v>95</v>
      </c>
      <c r="M349" s="26">
        <v>46030.0</v>
      </c>
      <c r="N349" s="26">
        <v>46059.0</v>
      </c>
      <c r="O349" s="26">
        <v>46066.0</v>
      </c>
      <c r="P349" s="28">
        <v>1.0</v>
      </c>
      <c r="Q349" s="45">
        <v>32200.0</v>
      </c>
      <c r="R349" s="30">
        <f t="shared" si="1"/>
        <v>360.8651799</v>
      </c>
      <c r="S349" s="21" t="str">
        <f>IFERROR(VLOOKUP(L349,'Responsáveis'!$A$3:$B$140,2,FALSE),"NE")</f>
        <v>Ana</v>
      </c>
      <c r="T349" s="27"/>
      <c r="U349" s="21" t="s">
        <v>48</v>
      </c>
      <c r="V349" s="31" t="s">
        <v>40</v>
      </c>
      <c r="W349" s="31" t="s">
        <v>55</v>
      </c>
      <c r="X349" s="53">
        <v>2.0</v>
      </c>
      <c r="Y349" s="12"/>
      <c r="Z349" s="12"/>
      <c r="AA349" s="12"/>
      <c r="AB349" s="12"/>
      <c r="AC349" s="12"/>
    </row>
    <row r="350" ht="18.75" customHeight="1">
      <c r="A350" s="21" t="s">
        <v>271</v>
      </c>
      <c r="B350" s="21" t="s">
        <v>879</v>
      </c>
      <c r="C350" s="21" t="s">
        <v>809</v>
      </c>
      <c r="D350" s="22" t="s">
        <v>842</v>
      </c>
      <c r="E350" s="23" t="s">
        <v>1141</v>
      </c>
      <c r="F350" s="21">
        <v>0.0</v>
      </c>
      <c r="G350" s="24">
        <v>45971.0</v>
      </c>
      <c r="H350" s="46" t="s">
        <v>1142</v>
      </c>
      <c r="I350" s="40" t="s">
        <v>52</v>
      </c>
      <c r="J350" s="24">
        <v>45974.0</v>
      </c>
      <c r="K350" s="21" t="s">
        <v>53</v>
      </c>
      <c r="L350" s="21" t="s">
        <v>64</v>
      </c>
      <c r="M350" s="26">
        <v>46057.0</v>
      </c>
      <c r="N350" s="26">
        <v>46066.0</v>
      </c>
      <c r="O350" s="26">
        <v>46062.0</v>
      </c>
      <c r="P350" s="28">
        <v>1.0</v>
      </c>
      <c r="Q350" s="45">
        <v>19469.43</v>
      </c>
      <c r="R350" s="30">
        <f t="shared" si="1"/>
        <v>218.1937689</v>
      </c>
      <c r="S350" s="21" t="str">
        <f>IFERROR(VLOOKUP(L350,'Responsáveis'!$A$3:$B$140,2,FALSE),"NE")</f>
        <v>Jadiel</v>
      </c>
      <c r="T350" s="27"/>
      <c r="U350" s="21" t="s">
        <v>48</v>
      </c>
      <c r="V350" s="31" t="s">
        <v>40</v>
      </c>
      <c r="W350" s="31" t="s">
        <v>41</v>
      </c>
      <c r="X350" s="83">
        <v>1.0</v>
      </c>
      <c r="Y350" s="12"/>
      <c r="Z350" s="12"/>
      <c r="AA350" s="12"/>
      <c r="AB350" s="12"/>
      <c r="AC350" s="12"/>
    </row>
    <row r="351" ht="18.75" customHeight="1">
      <c r="A351" s="21" t="s">
        <v>31</v>
      </c>
      <c r="B351" s="21" t="s">
        <v>202</v>
      </c>
      <c r="C351" s="21" t="s">
        <v>1143</v>
      </c>
      <c r="D351" s="22" t="s">
        <v>96</v>
      </c>
      <c r="E351" s="23" t="s">
        <v>1144</v>
      </c>
      <c r="F351" s="21">
        <v>0.0</v>
      </c>
      <c r="G351" s="26">
        <v>45964.0</v>
      </c>
      <c r="H351" s="46" t="s">
        <v>1145</v>
      </c>
      <c r="I351" s="40" t="s">
        <v>46</v>
      </c>
      <c r="J351" s="24">
        <v>45973.0</v>
      </c>
      <c r="K351" s="21" t="s">
        <v>53</v>
      </c>
      <c r="L351" s="21" t="s">
        <v>95</v>
      </c>
      <c r="M351" s="26">
        <v>46024.0</v>
      </c>
      <c r="N351" s="26">
        <v>46024.0</v>
      </c>
      <c r="O351" s="26">
        <v>46051.0</v>
      </c>
      <c r="P351" s="28">
        <v>1.0</v>
      </c>
      <c r="Q351" s="45">
        <v>27661.0</v>
      </c>
      <c r="R351" s="30">
        <f t="shared" si="1"/>
        <v>309.9966379</v>
      </c>
      <c r="S351" s="21" t="str">
        <f>IFERROR(VLOOKUP(L351,'Responsáveis'!$A$3:$B$140,2,FALSE),"NE")</f>
        <v>Ana</v>
      </c>
      <c r="T351" s="88"/>
      <c r="U351" s="21" t="s">
        <v>48</v>
      </c>
      <c r="V351" s="31" t="s">
        <v>40</v>
      </c>
      <c r="W351" s="31" t="s">
        <v>55</v>
      </c>
      <c r="X351" s="53">
        <v>2.0</v>
      </c>
      <c r="Y351" s="12"/>
      <c r="Z351" s="12"/>
      <c r="AA351" s="12"/>
      <c r="AB351" s="12"/>
      <c r="AC351" s="12"/>
    </row>
    <row r="352" ht="18.75" customHeight="1">
      <c r="A352" s="21" t="s">
        <v>31</v>
      </c>
      <c r="B352" s="21" t="s">
        <v>202</v>
      </c>
      <c r="C352" s="21" t="s">
        <v>1146</v>
      </c>
      <c r="D352" s="22" t="s">
        <v>96</v>
      </c>
      <c r="E352" s="23" t="s">
        <v>1147</v>
      </c>
      <c r="F352" s="21">
        <v>0.0</v>
      </c>
      <c r="G352" s="26">
        <v>45964.0</v>
      </c>
      <c r="H352" s="46" t="s">
        <v>1148</v>
      </c>
      <c r="I352" s="40" t="s">
        <v>46</v>
      </c>
      <c r="J352" s="24">
        <v>45973.0</v>
      </c>
      <c r="K352" s="21" t="s">
        <v>53</v>
      </c>
      <c r="L352" s="21" t="s">
        <v>95</v>
      </c>
      <c r="M352" s="26">
        <v>46010.0</v>
      </c>
      <c r="N352" s="26">
        <v>46010.0</v>
      </c>
      <c r="O352" s="26">
        <v>46051.0</v>
      </c>
      <c r="P352" s="28">
        <v>1.0</v>
      </c>
      <c r="Q352" s="45">
        <v>43279.0</v>
      </c>
      <c r="R352" s="30">
        <f t="shared" si="1"/>
        <v>485.0274571</v>
      </c>
      <c r="S352" s="21" t="str">
        <f>IFERROR(VLOOKUP(L352,'Responsáveis'!$A$3:$B$140,2,FALSE),"NE")</f>
        <v>Ana</v>
      </c>
      <c r="T352" s="27"/>
      <c r="U352" s="21" t="s">
        <v>48</v>
      </c>
      <c r="V352" s="31" t="s">
        <v>40</v>
      </c>
      <c r="W352" s="31" t="s">
        <v>55</v>
      </c>
      <c r="X352" s="53">
        <v>2.0</v>
      </c>
      <c r="Y352" s="12"/>
      <c r="Z352" s="12"/>
      <c r="AA352" s="12"/>
      <c r="AB352" s="12"/>
      <c r="AC352" s="12"/>
    </row>
    <row r="353" ht="18.75" customHeight="1">
      <c r="A353" s="21" t="s">
        <v>31</v>
      </c>
      <c r="B353" s="21" t="s">
        <v>202</v>
      </c>
      <c r="C353" s="21" t="s">
        <v>1149</v>
      </c>
      <c r="D353" s="22" t="s">
        <v>1150</v>
      </c>
      <c r="E353" s="23" t="s">
        <v>1151</v>
      </c>
      <c r="F353" s="21">
        <v>1.0</v>
      </c>
      <c r="G353" s="26">
        <v>45966.0</v>
      </c>
      <c r="H353" s="46" t="s">
        <v>1152</v>
      </c>
      <c r="I353" s="40" t="s">
        <v>46</v>
      </c>
      <c r="J353" s="24">
        <v>46022.0</v>
      </c>
      <c r="K353" s="21">
        <v>1.0234408E7</v>
      </c>
      <c r="L353" s="21" t="s">
        <v>372</v>
      </c>
      <c r="M353" s="26">
        <v>46032.0</v>
      </c>
      <c r="N353" s="26">
        <v>46045.0</v>
      </c>
      <c r="O353" s="26">
        <v>46034.0</v>
      </c>
      <c r="P353" s="28">
        <v>1.0</v>
      </c>
      <c r="Q353" s="45">
        <v>211300.0</v>
      </c>
      <c r="R353" s="30">
        <f t="shared" si="1"/>
        <v>2368.037655</v>
      </c>
      <c r="S353" s="21" t="str">
        <f>IFERROR(VLOOKUP(L353,'Responsáveis'!$A$3:$B$140,2,FALSE),"NE")</f>
        <v>Rudnei</v>
      </c>
      <c r="T353" s="21">
        <v>2338.0</v>
      </c>
      <c r="U353" s="21" t="s">
        <v>48</v>
      </c>
      <c r="V353" s="31" t="s">
        <v>40</v>
      </c>
      <c r="W353" s="31" t="s">
        <v>41</v>
      </c>
      <c r="X353" s="53">
        <v>2.0</v>
      </c>
      <c r="Y353" s="12"/>
      <c r="Z353" s="12"/>
      <c r="AA353" s="12"/>
      <c r="AB353" s="12"/>
      <c r="AC353" s="12"/>
    </row>
    <row r="354" ht="18.75" customHeight="1">
      <c r="A354" s="21" t="s">
        <v>31</v>
      </c>
      <c r="B354" s="21" t="s">
        <v>202</v>
      </c>
      <c r="C354" s="21" t="s">
        <v>1153</v>
      </c>
      <c r="D354" s="22" t="s">
        <v>703</v>
      </c>
      <c r="E354" s="23" t="s">
        <v>1154</v>
      </c>
      <c r="F354" s="21">
        <v>2.0</v>
      </c>
      <c r="G354" s="26">
        <v>45967.0</v>
      </c>
      <c r="H354" s="46" t="s">
        <v>1155</v>
      </c>
      <c r="I354" s="40" t="s">
        <v>46</v>
      </c>
      <c r="J354" s="26">
        <v>45992.0</v>
      </c>
      <c r="K354" s="21">
        <v>1.0233526E7</v>
      </c>
      <c r="L354" s="21" t="s">
        <v>1156</v>
      </c>
      <c r="M354" s="24">
        <v>46020.0</v>
      </c>
      <c r="N354" s="26">
        <v>46037.0</v>
      </c>
      <c r="O354" s="48">
        <v>46052.0</v>
      </c>
      <c r="P354" s="28">
        <v>1.0</v>
      </c>
      <c r="Q354" s="45">
        <v>122509.61</v>
      </c>
      <c r="R354" s="30">
        <f t="shared" si="1"/>
        <v>1372.964362</v>
      </c>
      <c r="S354" s="21" t="str">
        <f>IFERROR(VLOOKUP(L354,'Responsáveis'!$A$3:$B$140,2,FALSE),"NE")</f>
        <v>Rudnei</v>
      </c>
      <c r="T354" s="27"/>
      <c r="U354" s="21" t="s">
        <v>48</v>
      </c>
      <c r="V354" s="31" t="s">
        <v>208</v>
      </c>
      <c r="W354" s="31" t="s">
        <v>55</v>
      </c>
      <c r="X354" s="32"/>
      <c r="Y354" s="12"/>
      <c r="Z354" s="12"/>
      <c r="AA354" s="12"/>
      <c r="AB354" s="12"/>
      <c r="AC354" s="12"/>
    </row>
    <row r="355" ht="18.75" customHeight="1">
      <c r="A355" s="21" t="s">
        <v>271</v>
      </c>
      <c r="B355" s="58" t="s">
        <v>879</v>
      </c>
      <c r="C355" s="21" t="s">
        <v>1157</v>
      </c>
      <c r="D355" s="22" t="s">
        <v>628</v>
      </c>
      <c r="E355" s="23" t="s">
        <v>1158</v>
      </c>
      <c r="F355" s="21">
        <v>0.0</v>
      </c>
      <c r="G355" s="24">
        <v>46013.0</v>
      </c>
      <c r="H355" s="46" t="s">
        <v>1159</v>
      </c>
      <c r="I355" s="40" t="s">
        <v>52</v>
      </c>
      <c r="J355" s="24">
        <v>46018.0</v>
      </c>
      <c r="K355" s="21" t="s">
        <v>53</v>
      </c>
      <c r="L355" s="21" t="s">
        <v>95</v>
      </c>
      <c r="M355" s="26">
        <v>46052.0</v>
      </c>
      <c r="N355" s="26">
        <v>46056.0</v>
      </c>
      <c r="O355" s="26">
        <v>46054.0</v>
      </c>
      <c r="P355" s="28">
        <v>1.0</v>
      </c>
      <c r="Q355" s="45">
        <v>14412.45</v>
      </c>
      <c r="R355" s="30">
        <f t="shared" si="1"/>
        <v>161.5202286</v>
      </c>
      <c r="S355" s="21" t="str">
        <f>IFERROR(VLOOKUP(L355,'Responsáveis'!$A$3:$B$140,2,FALSE),"NE")</f>
        <v>Ana</v>
      </c>
      <c r="T355" s="27"/>
      <c r="U355" s="21" t="s">
        <v>48</v>
      </c>
      <c r="V355" s="31" t="s">
        <v>40</v>
      </c>
      <c r="W355" s="31" t="s">
        <v>41</v>
      </c>
      <c r="X355" s="32"/>
      <c r="Y355" s="12"/>
      <c r="Z355" s="12"/>
      <c r="AA355" s="12"/>
      <c r="AB355" s="12"/>
      <c r="AC355" s="12"/>
    </row>
    <row r="356" ht="18.75" customHeight="1">
      <c r="A356" s="21" t="s">
        <v>31</v>
      </c>
      <c r="B356" s="21" t="s">
        <v>202</v>
      </c>
      <c r="C356" s="21" t="s">
        <v>1153</v>
      </c>
      <c r="D356" s="22" t="s">
        <v>971</v>
      </c>
      <c r="E356" s="23" t="s">
        <v>1160</v>
      </c>
      <c r="F356" s="21">
        <v>0.0</v>
      </c>
      <c r="G356" s="26">
        <v>45967.0</v>
      </c>
      <c r="H356" s="46" t="s">
        <v>1161</v>
      </c>
      <c r="I356" s="40" t="s">
        <v>37</v>
      </c>
      <c r="J356" s="24">
        <v>45987.0</v>
      </c>
      <c r="K356" s="21">
        <v>1.0233355E7</v>
      </c>
      <c r="L356" s="21" t="s">
        <v>354</v>
      </c>
      <c r="M356" s="26">
        <v>46029.0</v>
      </c>
      <c r="N356" s="26">
        <v>46045.0</v>
      </c>
      <c r="O356" s="26"/>
      <c r="P356" s="28">
        <v>1.0</v>
      </c>
      <c r="Q356" s="45">
        <v>117975.0</v>
      </c>
      <c r="R356" s="30">
        <f t="shared" si="1"/>
        <v>1322.145018</v>
      </c>
      <c r="S356" s="21" t="str">
        <f>IFERROR(VLOOKUP(L356,'Responsáveis'!$A$3:$B$140,2,FALSE),"NE")</f>
        <v>jadiel</v>
      </c>
      <c r="T356" s="27"/>
      <c r="U356" s="21" t="s">
        <v>48</v>
      </c>
      <c r="V356" s="31" t="s">
        <v>40</v>
      </c>
      <c r="W356" s="31" t="s">
        <v>55</v>
      </c>
      <c r="X356" s="83">
        <v>1.0</v>
      </c>
      <c r="Y356" s="12"/>
      <c r="Z356" s="12"/>
      <c r="AA356" s="12"/>
      <c r="AB356" s="12"/>
      <c r="AC356" s="12"/>
    </row>
    <row r="357" ht="18.75" customHeight="1">
      <c r="A357" s="21" t="s">
        <v>31</v>
      </c>
      <c r="B357" s="41" t="s">
        <v>202</v>
      </c>
      <c r="C357" s="41" t="s">
        <v>919</v>
      </c>
      <c r="D357" s="89" t="s">
        <v>96</v>
      </c>
      <c r="E357" s="23" t="s">
        <v>1162</v>
      </c>
      <c r="F357" s="21">
        <v>0.0</v>
      </c>
      <c r="G357" s="26">
        <v>45968.0</v>
      </c>
      <c r="H357" s="46" t="s">
        <v>1163</v>
      </c>
      <c r="I357" s="40" t="s">
        <v>46</v>
      </c>
      <c r="J357" s="24">
        <v>45973.0</v>
      </c>
      <c r="K357" s="21" t="s">
        <v>53</v>
      </c>
      <c r="L357" s="21" t="s">
        <v>95</v>
      </c>
      <c r="M357" s="26">
        <v>46024.0</v>
      </c>
      <c r="N357" s="26">
        <v>46055.0</v>
      </c>
      <c r="O357" s="26">
        <v>46062.0</v>
      </c>
      <c r="P357" s="28">
        <v>1.0</v>
      </c>
      <c r="Q357" s="47"/>
      <c r="R357" s="30">
        <f t="shared" si="1"/>
        <v>0</v>
      </c>
      <c r="S357" s="21" t="str">
        <f>IFERROR(VLOOKUP(L357,'Responsáveis'!$A$3:$B$140,2,FALSE),"NE")</f>
        <v>Ana</v>
      </c>
      <c r="T357" s="27"/>
      <c r="U357" s="21" t="s">
        <v>48</v>
      </c>
      <c r="V357" s="31" t="s">
        <v>40</v>
      </c>
      <c r="W357" s="31" t="s">
        <v>55</v>
      </c>
      <c r="X357" s="53">
        <v>2.0</v>
      </c>
      <c r="Y357" s="12"/>
      <c r="Z357" s="12"/>
      <c r="AA357" s="12"/>
      <c r="AB357" s="12"/>
      <c r="AC357" s="12"/>
    </row>
    <row r="358" ht="18.75" customHeight="1">
      <c r="A358" s="21" t="s">
        <v>31</v>
      </c>
      <c r="B358" s="41" t="s">
        <v>202</v>
      </c>
      <c r="C358" s="41" t="s">
        <v>1164</v>
      </c>
      <c r="D358" s="89" t="s">
        <v>96</v>
      </c>
      <c r="E358" s="23" t="s">
        <v>1165</v>
      </c>
      <c r="F358" s="21">
        <v>0.0</v>
      </c>
      <c r="G358" s="26">
        <v>45968.0</v>
      </c>
      <c r="H358" s="46" t="s">
        <v>1166</v>
      </c>
      <c r="I358" s="40" t="s">
        <v>46</v>
      </c>
      <c r="J358" s="24">
        <v>45973.0</v>
      </c>
      <c r="K358" s="21" t="s">
        <v>53</v>
      </c>
      <c r="L358" s="21" t="s">
        <v>95</v>
      </c>
      <c r="M358" s="26">
        <v>46029.0</v>
      </c>
      <c r="N358" s="26">
        <v>46063.0</v>
      </c>
      <c r="O358" s="26">
        <v>46067.0</v>
      </c>
      <c r="P358" s="28">
        <v>1.0</v>
      </c>
      <c r="Q358" s="45">
        <v>34000.0</v>
      </c>
      <c r="R358" s="30">
        <f t="shared" si="1"/>
        <v>381.0377676</v>
      </c>
      <c r="S358" s="21" t="str">
        <f>IFERROR(VLOOKUP(L358,'Responsáveis'!$A$3:$B$140,2,FALSE),"NE")</f>
        <v>Ana</v>
      </c>
      <c r="T358" s="27"/>
      <c r="U358" s="21" t="s">
        <v>48</v>
      </c>
      <c r="V358" s="31" t="s">
        <v>40</v>
      </c>
      <c r="W358" s="31" t="s">
        <v>55</v>
      </c>
      <c r="X358" s="53">
        <v>2.0</v>
      </c>
      <c r="Y358" s="12"/>
      <c r="Z358" s="12"/>
      <c r="AA358" s="12"/>
      <c r="AB358" s="12"/>
      <c r="AC358" s="12"/>
    </row>
    <row r="359" ht="19.5" customHeight="1">
      <c r="A359" s="21" t="s">
        <v>31</v>
      </c>
      <c r="B359" s="41" t="s">
        <v>202</v>
      </c>
      <c r="C359" s="50" t="s">
        <v>1167</v>
      </c>
      <c r="D359" s="90" t="s">
        <v>96</v>
      </c>
      <c r="E359" s="91" t="s">
        <v>1168</v>
      </c>
      <c r="F359" s="21">
        <v>1.0</v>
      </c>
      <c r="G359" s="26">
        <v>45968.0</v>
      </c>
      <c r="H359" s="46" t="s">
        <v>1169</v>
      </c>
      <c r="I359" s="40" t="s">
        <v>46</v>
      </c>
      <c r="J359" s="24">
        <v>45973.0</v>
      </c>
      <c r="K359" s="21" t="s">
        <v>53</v>
      </c>
      <c r="L359" s="21" t="s">
        <v>95</v>
      </c>
      <c r="M359" s="26">
        <v>46030.0</v>
      </c>
      <c r="N359" s="26">
        <v>46064.0</v>
      </c>
      <c r="O359" s="26">
        <v>46066.0</v>
      </c>
      <c r="P359" s="28">
        <v>1.0</v>
      </c>
      <c r="Q359" s="45">
        <v>56000.0</v>
      </c>
      <c r="R359" s="30">
        <f t="shared" si="1"/>
        <v>627.5916172</v>
      </c>
      <c r="S359" s="21" t="str">
        <f>IFERROR(VLOOKUP(L359,'Responsáveis'!$A$3:$B$140,2,FALSE),"NE")</f>
        <v>Ana</v>
      </c>
      <c r="T359" s="27"/>
      <c r="U359" s="21" t="s">
        <v>48</v>
      </c>
      <c r="V359" s="31" t="s">
        <v>40</v>
      </c>
      <c r="W359" s="31" t="s">
        <v>55</v>
      </c>
      <c r="X359" s="53">
        <v>2.0</v>
      </c>
      <c r="Y359" s="12"/>
      <c r="Z359" s="12"/>
      <c r="AA359" s="12"/>
      <c r="AB359" s="12"/>
      <c r="AC359" s="12"/>
    </row>
    <row r="360" ht="18.75" customHeight="1">
      <c r="A360" s="21" t="s">
        <v>31</v>
      </c>
      <c r="B360" s="41" t="s">
        <v>202</v>
      </c>
      <c r="C360" s="21" t="s">
        <v>1170</v>
      </c>
      <c r="D360" s="22" t="s">
        <v>96</v>
      </c>
      <c r="E360" s="23" t="s">
        <v>1171</v>
      </c>
      <c r="F360" s="21">
        <v>0.0</v>
      </c>
      <c r="G360" s="26">
        <v>45994.0</v>
      </c>
      <c r="H360" s="46" t="s">
        <v>1172</v>
      </c>
      <c r="I360" s="40" t="s">
        <v>52</v>
      </c>
      <c r="J360" s="26">
        <v>45968.0</v>
      </c>
      <c r="K360" s="21" t="s">
        <v>53</v>
      </c>
      <c r="L360" s="21" t="s">
        <v>95</v>
      </c>
      <c r="M360" s="26">
        <v>46028.0</v>
      </c>
      <c r="N360" s="26">
        <v>46059.0</v>
      </c>
      <c r="O360" s="26">
        <v>46065.0</v>
      </c>
      <c r="P360" s="28">
        <v>1.0</v>
      </c>
      <c r="Q360" s="45">
        <v>27157.54</v>
      </c>
      <c r="R360" s="30">
        <f t="shared" si="1"/>
        <v>304.3543651</v>
      </c>
      <c r="S360" s="21" t="str">
        <f>IFERROR(VLOOKUP(L360,'Responsáveis'!$A$3:$B$140,2,FALSE),"NE")</f>
        <v>Ana</v>
      </c>
      <c r="T360" s="27"/>
      <c r="U360" s="21" t="s">
        <v>48</v>
      </c>
      <c r="V360" s="31" t="s">
        <v>40</v>
      </c>
      <c r="W360" s="31" t="s">
        <v>55</v>
      </c>
      <c r="X360" s="53">
        <v>2.0</v>
      </c>
      <c r="Y360" s="12"/>
      <c r="Z360" s="12"/>
      <c r="AA360" s="12"/>
      <c r="AB360" s="12"/>
      <c r="AC360" s="12"/>
    </row>
    <row r="361" ht="18.75" customHeight="1">
      <c r="A361" s="21" t="s">
        <v>31</v>
      </c>
      <c r="B361" s="41" t="s">
        <v>202</v>
      </c>
      <c r="C361" s="41" t="s">
        <v>1173</v>
      </c>
      <c r="D361" s="90" t="s">
        <v>96</v>
      </c>
      <c r="E361" s="23" t="s">
        <v>1174</v>
      </c>
      <c r="F361" s="21">
        <v>0.0</v>
      </c>
      <c r="G361" s="26">
        <v>45968.0</v>
      </c>
      <c r="H361" s="46" t="s">
        <v>1175</v>
      </c>
      <c r="I361" s="40" t="s">
        <v>46</v>
      </c>
      <c r="J361" s="24">
        <v>45973.0</v>
      </c>
      <c r="K361" s="21" t="s">
        <v>53</v>
      </c>
      <c r="L361" s="21" t="s">
        <v>95</v>
      </c>
      <c r="M361" s="26">
        <v>46029.0</v>
      </c>
      <c r="N361" s="26">
        <v>46063.0</v>
      </c>
      <c r="O361" s="26">
        <v>46069.0</v>
      </c>
      <c r="P361" s="28">
        <v>1.0</v>
      </c>
      <c r="Q361" s="45">
        <v>35395.0</v>
      </c>
      <c r="R361" s="30">
        <f t="shared" si="1"/>
        <v>396.671523</v>
      </c>
      <c r="S361" s="21" t="str">
        <f>IFERROR(VLOOKUP(L361,'Responsáveis'!$A$3:$B$140,2,FALSE),"NE")</f>
        <v>Ana</v>
      </c>
      <c r="T361" s="27"/>
      <c r="U361" s="21" t="s">
        <v>48</v>
      </c>
      <c r="V361" s="31" t="s">
        <v>40</v>
      </c>
      <c r="W361" s="31" t="s">
        <v>55</v>
      </c>
      <c r="X361" s="53">
        <v>2.0</v>
      </c>
      <c r="Y361" s="12"/>
      <c r="Z361" s="12"/>
      <c r="AA361" s="12"/>
      <c r="AB361" s="12"/>
      <c r="AC361" s="12"/>
    </row>
    <row r="362" ht="18.75" customHeight="1">
      <c r="A362" s="21" t="s">
        <v>31</v>
      </c>
      <c r="B362" s="41" t="s">
        <v>202</v>
      </c>
      <c r="C362" s="50" t="s">
        <v>1176</v>
      </c>
      <c r="D362" s="92" t="s">
        <v>96</v>
      </c>
      <c r="E362" s="23" t="s">
        <v>1177</v>
      </c>
      <c r="F362" s="21">
        <v>0.0</v>
      </c>
      <c r="G362" s="24">
        <v>45972.0</v>
      </c>
      <c r="H362" s="46" t="s">
        <v>1178</v>
      </c>
      <c r="I362" s="40" t="s">
        <v>46</v>
      </c>
      <c r="J362" s="24">
        <v>45972.0</v>
      </c>
      <c r="K362" s="21" t="s">
        <v>53</v>
      </c>
      <c r="L362" s="21" t="s">
        <v>95</v>
      </c>
      <c r="M362" s="24">
        <v>46020.0</v>
      </c>
      <c r="N362" s="48">
        <v>46055.0</v>
      </c>
      <c r="O362" s="26">
        <v>46062.0</v>
      </c>
      <c r="P362" s="28">
        <v>1.0</v>
      </c>
      <c r="Q362" s="45">
        <v>34132.0</v>
      </c>
      <c r="R362" s="30">
        <f t="shared" si="1"/>
        <v>382.5170907</v>
      </c>
      <c r="S362" s="21" t="str">
        <f>IFERROR(VLOOKUP(L362,'Responsáveis'!$A$3:$B$140,2,FALSE),"NE")</f>
        <v>Ana</v>
      </c>
      <c r="T362" s="27"/>
      <c r="U362" s="21" t="s">
        <v>48</v>
      </c>
      <c r="V362" s="31" t="s">
        <v>40</v>
      </c>
      <c r="W362" s="31" t="s">
        <v>55</v>
      </c>
      <c r="X362" s="53">
        <v>2.0</v>
      </c>
      <c r="Y362" s="12"/>
      <c r="Z362" s="12"/>
      <c r="AA362" s="12"/>
      <c r="AB362" s="12"/>
      <c r="AC362" s="12"/>
    </row>
    <row r="363" ht="18.75" customHeight="1">
      <c r="A363" s="21" t="s">
        <v>31</v>
      </c>
      <c r="B363" s="41" t="s">
        <v>202</v>
      </c>
      <c r="C363" s="21" t="s">
        <v>1176</v>
      </c>
      <c r="D363" s="64" t="s">
        <v>87</v>
      </c>
      <c r="E363" s="23" t="s">
        <v>1179</v>
      </c>
      <c r="F363" s="21">
        <v>0.0</v>
      </c>
      <c r="G363" s="24">
        <v>45978.0</v>
      </c>
      <c r="H363" s="46" t="s">
        <v>1180</v>
      </c>
      <c r="I363" s="21" t="s">
        <v>37</v>
      </c>
      <c r="J363" s="24">
        <v>46042.0</v>
      </c>
      <c r="K363" s="21">
        <v>1.0234076E7</v>
      </c>
      <c r="L363" s="21" t="s">
        <v>372</v>
      </c>
      <c r="M363" s="65">
        <v>46042.0</v>
      </c>
      <c r="N363" s="26">
        <v>46052.0</v>
      </c>
      <c r="O363" s="27"/>
      <c r="P363" s="28">
        <v>1.0</v>
      </c>
      <c r="Q363" s="45">
        <v>51479.22</v>
      </c>
      <c r="R363" s="30">
        <f t="shared" si="1"/>
        <v>576.9272666</v>
      </c>
      <c r="S363" s="21" t="str">
        <f>IFERROR(VLOOKUP(L363,'Responsáveis'!$A$3:$B$140,2,FALSE),"NE")</f>
        <v>Rudnei</v>
      </c>
      <c r="T363" s="21">
        <v>2341.0</v>
      </c>
      <c r="U363" s="21" t="s">
        <v>48</v>
      </c>
      <c r="V363" s="31" t="s">
        <v>250</v>
      </c>
      <c r="W363" s="31" t="s">
        <v>55</v>
      </c>
      <c r="X363" s="53">
        <v>2.0</v>
      </c>
      <c r="Y363" s="12"/>
      <c r="Z363" s="12"/>
      <c r="AA363" s="12"/>
      <c r="AB363" s="12"/>
      <c r="AC363" s="12"/>
    </row>
    <row r="364" ht="18.75" customHeight="1">
      <c r="A364" s="21" t="s">
        <v>31</v>
      </c>
      <c r="B364" s="41" t="s">
        <v>202</v>
      </c>
      <c r="C364" s="21" t="s">
        <v>1181</v>
      </c>
      <c r="D364" s="64" t="s">
        <v>1150</v>
      </c>
      <c r="E364" s="23" t="s">
        <v>1182</v>
      </c>
      <c r="F364" s="21">
        <v>0.0</v>
      </c>
      <c r="G364" s="24">
        <v>45978.0</v>
      </c>
      <c r="H364" s="46" t="s">
        <v>1183</v>
      </c>
      <c r="I364" s="40" t="s">
        <v>46</v>
      </c>
      <c r="J364" s="24">
        <v>46003.0</v>
      </c>
      <c r="K364" s="21">
        <v>1.0234078E7</v>
      </c>
      <c r="L364" s="21" t="s">
        <v>372</v>
      </c>
      <c r="M364" s="65">
        <v>46042.0</v>
      </c>
      <c r="N364" s="26">
        <v>46052.0</v>
      </c>
      <c r="O364" s="27"/>
      <c r="P364" s="28">
        <v>1.0</v>
      </c>
      <c r="Q364" s="45">
        <v>75084.8</v>
      </c>
      <c r="R364" s="30">
        <f t="shared" si="1"/>
        <v>841.4748403</v>
      </c>
      <c r="S364" s="21" t="str">
        <f>IFERROR(VLOOKUP(L364,'Responsáveis'!$A$3:$B$140,2,FALSE),"NE")</f>
        <v>Rudnei</v>
      </c>
      <c r="T364" s="21">
        <v>2342.0</v>
      </c>
      <c r="U364" s="21" t="s">
        <v>39</v>
      </c>
      <c r="V364" s="31" t="s">
        <v>250</v>
      </c>
      <c r="W364" s="31" t="s">
        <v>55</v>
      </c>
      <c r="X364" s="53">
        <v>2.0</v>
      </c>
      <c r="Y364" s="12"/>
      <c r="Z364" s="12"/>
      <c r="AA364" s="12"/>
      <c r="AB364" s="12"/>
      <c r="AC364" s="12"/>
    </row>
    <row r="365" ht="18.75" customHeight="1">
      <c r="A365" s="21" t="s">
        <v>31</v>
      </c>
      <c r="B365" s="41" t="s">
        <v>202</v>
      </c>
      <c r="C365" s="21" t="s">
        <v>919</v>
      </c>
      <c r="D365" s="22" t="s">
        <v>1150</v>
      </c>
      <c r="E365" s="23" t="s">
        <v>1184</v>
      </c>
      <c r="F365" s="21">
        <v>0.0</v>
      </c>
      <c r="G365" s="24">
        <v>45978.0</v>
      </c>
      <c r="H365" s="46" t="s">
        <v>1185</v>
      </c>
      <c r="I365" s="40" t="s">
        <v>37</v>
      </c>
      <c r="J365" s="24">
        <v>46004.0</v>
      </c>
      <c r="K365" s="21">
        <v>1.0234103E7</v>
      </c>
      <c r="L365" s="21" t="s">
        <v>64</v>
      </c>
      <c r="M365" s="26">
        <v>46042.0</v>
      </c>
      <c r="N365" s="26">
        <v>46064.0</v>
      </c>
      <c r="O365" s="26"/>
      <c r="P365" s="28">
        <v>1.0</v>
      </c>
      <c r="Q365" s="45">
        <v>77572.6</v>
      </c>
      <c r="R365" s="30">
        <f t="shared" si="1"/>
        <v>869.3555979</v>
      </c>
      <c r="S365" s="21" t="str">
        <f>IFERROR(VLOOKUP(L365,'Responsáveis'!$A$3:$B$140,2,FALSE),"NE")</f>
        <v>Jadiel</v>
      </c>
      <c r="T365" s="27"/>
      <c r="U365" s="21" t="s">
        <v>48</v>
      </c>
      <c r="V365" s="31" t="s">
        <v>250</v>
      </c>
      <c r="W365" s="31" t="s">
        <v>41</v>
      </c>
      <c r="X365" s="53">
        <v>2.0</v>
      </c>
      <c r="Y365" s="12"/>
      <c r="Z365" s="12"/>
      <c r="AA365" s="12"/>
      <c r="AB365" s="12"/>
      <c r="AC365" s="12"/>
    </row>
    <row r="366" ht="18.75" customHeight="1">
      <c r="A366" s="21" t="s">
        <v>31</v>
      </c>
      <c r="B366" s="41" t="s">
        <v>202</v>
      </c>
      <c r="C366" s="21" t="s">
        <v>1186</v>
      </c>
      <c r="D366" s="64" t="s">
        <v>1150</v>
      </c>
      <c r="E366" s="23" t="s">
        <v>1187</v>
      </c>
      <c r="F366" s="21">
        <v>0.0</v>
      </c>
      <c r="G366" s="24">
        <v>45978.0</v>
      </c>
      <c r="H366" s="46" t="s">
        <v>1188</v>
      </c>
      <c r="I366" s="40" t="s">
        <v>46</v>
      </c>
      <c r="J366" s="24">
        <v>46007.0</v>
      </c>
      <c r="K366" s="21">
        <v>1.0234142E7</v>
      </c>
      <c r="L366" s="21" t="s">
        <v>372</v>
      </c>
      <c r="M366" s="65">
        <v>46042.0</v>
      </c>
      <c r="N366" s="26">
        <v>46052.0</v>
      </c>
      <c r="O366" s="27"/>
      <c r="P366" s="28">
        <v>1.0</v>
      </c>
      <c r="Q366" s="45">
        <v>333778.86</v>
      </c>
      <c r="R366" s="30">
        <f t="shared" si="1"/>
        <v>3740.657402</v>
      </c>
      <c r="S366" s="21" t="str">
        <f>IFERROR(VLOOKUP(L366,'Responsáveis'!$A$3:$B$140,2,FALSE),"NE")</f>
        <v>Rudnei</v>
      </c>
      <c r="T366" s="21">
        <v>2343.0</v>
      </c>
      <c r="U366" s="21" t="s">
        <v>48</v>
      </c>
      <c r="V366" s="31" t="s">
        <v>250</v>
      </c>
      <c r="W366" s="31" t="s">
        <v>55</v>
      </c>
      <c r="X366" s="53">
        <v>2.0</v>
      </c>
      <c r="Y366" s="12"/>
      <c r="Z366" s="12"/>
      <c r="AA366" s="12"/>
      <c r="AB366" s="12"/>
      <c r="AC366" s="12"/>
    </row>
    <row r="367" ht="18.75" customHeight="1">
      <c r="A367" s="21" t="s">
        <v>31</v>
      </c>
      <c r="B367" s="41" t="s">
        <v>202</v>
      </c>
      <c r="C367" s="21" t="s">
        <v>1167</v>
      </c>
      <c r="D367" s="22" t="s">
        <v>1189</v>
      </c>
      <c r="E367" s="23" t="s">
        <v>1190</v>
      </c>
      <c r="F367" s="21">
        <v>0.0</v>
      </c>
      <c r="G367" s="24">
        <v>45985.0</v>
      </c>
      <c r="H367" s="46" t="s">
        <v>1191</v>
      </c>
      <c r="I367" s="21" t="s">
        <v>46</v>
      </c>
      <c r="J367" s="24">
        <v>46004.0</v>
      </c>
      <c r="K367" s="21">
        <v>1.0234105E7</v>
      </c>
      <c r="L367" s="21" t="s">
        <v>64</v>
      </c>
      <c r="M367" s="26">
        <v>46032.0</v>
      </c>
      <c r="N367" s="26">
        <v>46048.0</v>
      </c>
      <c r="O367" s="26"/>
      <c r="P367" s="28">
        <v>1.0</v>
      </c>
      <c r="Q367" s="45">
        <v>65384.16</v>
      </c>
      <c r="R367" s="30">
        <f t="shared" si="1"/>
        <v>732.7598341</v>
      </c>
      <c r="S367" s="21" t="str">
        <f>IFERROR(VLOOKUP(L367,'Responsáveis'!$A$3:$B$140,2,FALSE),"NE")</f>
        <v>Jadiel</v>
      </c>
      <c r="T367" s="27"/>
      <c r="U367" s="21" t="s">
        <v>48</v>
      </c>
      <c r="V367" s="31" t="s">
        <v>40</v>
      </c>
      <c r="W367" s="31" t="s">
        <v>41</v>
      </c>
      <c r="X367" s="53">
        <v>2.0</v>
      </c>
      <c r="Y367" s="12"/>
      <c r="Z367" s="12"/>
      <c r="AA367" s="12"/>
      <c r="AB367" s="12"/>
      <c r="AC367" s="12"/>
    </row>
    <row r="368" ht="18.75" customHeight="1">
      <c r="A368" s="21" t="s">
        <v>31</v>
      </c>
      <c r="B368" s="41" t="s">
        <v>202</v>
      </c>
      <c r="C368" s="21" t="s">
        <v>1192</v>
      </c>
      <c r="D368" s="22" t="s">
        <v>1189</v>
      </c>
      <c r="E368" s="23" t="s">
        <v>1193</v>
      </c>
      <c r="F368" s="21">
        <v>0.0</v>
      </c>
      <c r="G368" s="24">
        <v>45985.0</v>
      </c>
      <c r="H368" s="46" t="s">
        <v>1194</v>
      </c>
      <c r="I368" s="21" t="s">
        <v>37</v>
      </c>
      <c r="J368" s="24">
        <v>46010.0</v>
      </c>
      <c r="K368" s="21">
        <v>1.0234499E7</v>
      </c>
      <c r="L368" s="21" t="s">
        <v>372</v>
      </c>
      <c r="M368" s="26">
        <v>46048.0</v>
      </c>
      <c r="N368" s="48">
        <v>46059.0</v>
      </c>
      <c r="O368" s="27"/>
      <c r="P368" s="28">
        <v>1.0</v>
      </c>
      <c r="Q368" s="45">
        <v>68694.12</v>
      </c>
      <c r="R368" s="30">
        <f t="shared" si="1"/>
        <v>769.8545332</v>
      </c>
      <c r="S368" s="21" t="str">
        <f>IFERROR(VLOOKUP(L368,'Responsáveis'!$A$3:$B$140,2,FALSE),"NE")</f>
        <v>Rudnei</v>
      </c>
      <c r="T368" s="21">
        <v>2345.0</v>
      </c>
      <c r="U368" s="21" t="s">
        <v>48</v>
      </c>
      <c r="V368" s="31" t="s">
        <v>40</v>
      </c>
      <c r="W368" s="31" t="s">
        <v>41</v>
      </c>
      <c r="X368" s="53">
        <v>2.0</v>
      </c>
      <c r="Y368" s="12"/>
      <c r="Z368" s="12"/>
      <c r="AA368" s="12"/>
      <c r="AB368" s="12"/>
      <c r="AC368" s="12"/>
    </row>
    <row r="369" ht="18.75" customHeight="1">
      <c r="A369" s="21" t="s">
        <v>31</v>
      </c>
      <c r="B369" s="41" t="s">
        <v>202</v>
      </c>
      <c r="C369" s="21" t="s">
        <v>1195</v>
      </c>
      <c r="D369" s="22" t="s">
        <v>1196</v>
      </c>
      <c r="E369" s="23" t="s">
        <v>1197</v>
      </c>
      <c r="F369" s="21">
        <v>0.0</v>
      </c>
      <c r="G369" s="24">
        <v>45990.0</v>
      </c>
      <c r="H369" s="46" t="s">
        <v>1198</v>
      </c>
      <c r="I369" s="21" t="s">
        <v>37</v>
      </c>
      <c r="J369" s="24">
        <v>46008.0</v>
      </c>
      <c r="K369" s="21">
        <v>1.0234286E7</v>
      </c>
      <c r="L369" s="21" t="s">
        <v>778</v>
      </c>
      <c r="M369" s="24">
        <v>46021.0</v>
      </c>
      <c r="N369" s="24">
        <v>46021.0</v>
      </c>
      <c r="O369" s="24"/>
      <c r="P369" s="28">
        <v>1.0</v>
      </c>
      <c r="Q369" s="45">
        <v>37086.35</v>
      </c>
      <c r="R369" s="30">
        <f t="shared" si="1"/>
        <v>415.6264709</v>
      </c>
      <c r="S369" s="21" t="str">
        <f>IFERROR(VLOOKUP(L369,'Responsáveis'!$A$3:$B$140,2,FALSE),"NE")</f>
        <v>Jadiel</v>
      </c>
      <c r="T369" s="21">
        <v>13762.0</v>
      </c>
      <c r="U369" s="21" t="s">
        <v>39</v>
      </c>
      <c r="V369" s="31" t="s">
        <v>208</v>
      </c>
      <c r="W369" s="33"/>
      <c r="X369" s="32"/>
      <c r="Y369" s="12"/>
      <c r="Z369" s="12"/>
      <c r="AA369" s="12"/>
      <c r="AB369" s="12"/>
      <c r="AC369" s="12"/>
    </row>
    <row r="370" ht="18.75" customHeight="1">
      <c r="A370" s="21" t="s">
        <v>31</v>
      </c>
      <c r="B370" s="41" t="s">
        <v>202</v>
      </c>
      <c r="C370" s="21" t="s">
        <v>1195</v>
      </c>
      <c r="D370" s="22" t="s">
        <v>1199</v>
      </c>
      <c r="E370" s="23" t="s">
        <v>1200</v>
      </c>
      <c r="F370" s="21">
        <v>0.0</v>
      </c>
      <c r="G370" s="24">
        <v>45990.0</v>
      </c>
      <c r="H370" s="46" t="s">
        <v>1201</v>
      </c>
      <c r="I370" s="21" t="s">
        <v>37</v>
      </c>
      <c r="J370" s="26">
        <v>46041.0</v>
      </c>
      <c r="K370" s="21">
        <v>1.0235691E7</v>
      </c>
      <c r="L370" s="21" t="s">
        <v>1064</v>
      </c>
      <c r="M370" s="26">
        <v>46066.0</v>
      </c>
      <c r="N370" s="26">
        <v>46073.0</v>
      </c>
      <c r="O370" s="27"/>
      <c r="P370" s="28">
        <v>1.0</v>
      </c>
      <c r="Q370" s="45">
        <v>59405.62</v>
      </c>
      <c r="R370" s="30">
        <f t="shared" si="1"/>
        <v>665.7583772</v>
      </c>
      <c r="S370" s="21" t="str">
        <f>IFERROR(VLOOKUP(L370,'Responsáveis'!$A$3:$B$140,2,FALSE),"NE")</f>
        <v>Ana</v>
      </c>
      <c r="T370" s="27"/>
      <c r="U370" s="21" t="s">
        <v>39</v>
      </c>
      <c r="V370" s="31" t="s">
        <v>40</v>
      </c>
      <c r="W370" s="33"/>
      <c r="X370" s="53">
        <v>2.0</v>
      </c>
      <c r="Y370" s="12"/>
      <c r="Z370" s="12"/>
      <c r="AA370" s="12"/>
      <c r="AB370" s="12"/>
      <c r="AC370" s="12"/>
    </row>
    <row r="371" ht="18.75" customHeight="1">
      <c r="A371" s="21" t="s">
        <v>31</v>
      </c>
      <c r="B371" s="41" t="s">
        <v>202</v>
      </c>
      <c r="C371" s="21" t="s">
        <v>1202</v>
      </c>
      <c r="D371" s="22" t="s">
        <v>1203</v>
      </c>
      <c r="E371" s="23" t="s">
        <v>1204</v>
      </c>
      <c r="F371" s="21">
        <v>0.0</v>
      </c>
      <c r="G371" s="26">
        <v>45995.0</v>
      </c>
      <c r="H371" s="46" t="s">
        <v>1205</v>
      </c>
      <c r="I371" s="40" t="s">
        <v>52</v>
      </c>
      <c r="J371" s="26">
        <v>45999.0</v>
      </c>
      <c r="K371" s="21" t="s">
        <v>53</v>
      </c>
      <c r="L371" s="21" t="s">
        <v>64</v>
      </c>
      <c r="M371" s="93">
        <v>46057.0</v>
      </c>
      <c r="N371" s="93">
        <v>46069.0</v>
      </c>
      <c r="O371" s="93">
        <v>46063.0</v>
      </c>
      <c r="P371" s="94">
        <v>0.5</v>
      </c>
      <c r="Q371" s="45">
        <v>39820.19</v>
      </c>
      <c r="R371" s="30">
        <f t="shared" si="1"/>
        <v>446.2645971</v>
      </c>
      <c r="S371" s="21" t="str">
        <f>IFERROR(VLOOKUP(L371,'Responsáveis'!$A$3:$B$140,2,FALSE),"NE")</f>
        <v>Jadiel</v>
      </c>
      <c r="T371" s="27"/>
      <c r="U371" s="21" t="s">
        <v>48</v>
      </c>
      <c r="V371" s="31" t="s">
        <v>40</v>
      </c>
      <c r="W371" s="31" t="s">
        <v>41</v>
      </c>
      <c r="X371" s="53">
        <v>2.0</v>
      </c>
      <c r="Y371" s="12"/>
      <c r="Z371" s="12"/>
      <c r="AA371" s="12"/>
      <c r="AB371" s="12"/>
      <c r="AC371" s="12"/>
    </row>
    <row r="372" ht="18.75" customHeight="1">
      <c r="A372" s="21" t="s">
        <v>31</v>
      </c>
      <c r="B372" s="50" t="s">
        <v>202</v>
      </c>
      <c r="C372" s="21" t="s">
        <v>1206</v>
      </c>
      <c r="D372" s="22" t="s">
        <v>1207</v>
      </c>
      <c r="E372" s="23" t="s">
        <v>1208</v>
      </c>
      <c r="F372" s="21">
        <v>0.0</v>
      </c>
      <c r="G372" s="26">
        <v>45996.0</v>
      </c>
      <c r="H372" s="44"/>
      <c r="I372" s="21" t="s">
        <v>162</v>
      </c>
      <c r="J372" s="27"/>
      <c r="K372" s="27"/>
      <c r="L372" s="27"/>
      <c r="M372" s="27"/>
      <c r="N372" s="27"/>
      <c r="O372" s="27"/>
      <c r="P372" s="28">
        <v>0.0</v>
      </c>
      <c r="Q372" s="47"/>
      <c r="R372" s="30">
        <f t="shared" si="1"/>
        <v>0</v>
      </c>
      <c r="S372" s="21" t="str">
        <f>IFERROR(VLOOKUP(L372,'Responsáveis'!$A$3:$B$140,2,FALSE),"NE")</f>
        <v>NE</v>
      </c>
      <c r="T372" s="27"/>
      <c r="U372" s="21" t="s">
        <v>48</v>
      </c>
      <c r="V372" s="31" t="s">
        <v>163</v>
      </c>
      <c r="W372" s="33"/>
      <c r="X372" s="32"/>
      <c r="Y372" s="12"/>
      <c r="Z372" s="12"/>
      <c r="AA372" s="12"/>
      <c r="AB372" s="12"/>
      <c r="AC372" s="12"/>
    </row>
    <row r="373" ht="18.75" customHeight="1">
      <c r="A373" s="21" t="s">
        <v>31</v>
      </c>
      <c r="B373" s="41" t="s">
        <v>202</v>
      </c>
      <c r="C373" s="21" t="s">
        <v>1209</v>
      </c>
      <c r="D373" s="22" t="s">
        <v>1203</v>
      </c>
      <c r="E373" s="23" t="s">
        <v>1210</v>
      </c>
      <c r="F373" s="21">
        <v>0.0</v>
      </c>
      <c r="G373" s="26">
        <v>45995.0</v>
      </c>
      <c r="H373" s="46" t="s">
        <v>1211</v>
      </c>
      <c r="I373" s="40" t="s">
        <v>52</v>
      </c>
      <c r="J373" s="26">
        <v>45999.0</v>
      </c>
      <c r="K373" s="21" t="s">
        <v>53</v>
      </c>
      <c r="L373" s="21" t="s">
        <v>64</v>
      </c>
      <c r="M373" s="93">
        <v>46057.0</v>
      </c>
      <c r="N373" s="93">
        <v>46069.0</v>
      </c>
      <c r="O373" s="93">
        <v>46063.0</v>
      </c>
      <c r="P373" s="95">
        <v>0.5</v>
      </c>
      <c r="Q373" s="45">
        <v>45952.33</v>
      </c>
      <c r="R373" s="30">
        <f t="shared" si="1"/>
        <v>514.9874482</v>
      </c>
      <c r="S373" s="21" t="str">
        <f>IFERROR(VLOOKUP(L373,'Responsáveis'!$A$3:$B$140,2,FALSE),"NE")</f>
        <v>Jadiel</v>
      </c>
      <c r="T373" s="27"/>
      <c r="U373" s="21" t="s">
        <v>48</v>
      </c>
      <c r="V373" s="31" t="s">
        <v>40</v>
      </c>
      <c r="W373" s="31" t="s">
        <v>41</v>
      </c>
      <c r="X373" s="53">
        <v>2.0</v>
      </c>
      <c r="Y373" s="12"/>
      <c r="Z373" s="12"/>
      <c r="AA373" s="12"/>
      <c r="AB373" s="12"/>
      <c r="AC373" s="12"/>
    </row>
    <row r="374" ht="18.75" customHeight="1">
      <c r="A374" s="21" t="s">
        <v>31</v>
      </c>
      <c r="B374" s="41" t="s">
        <v>202</v>
      </c>
      <c r="C374" s="21" t="s">
        <v>1212</v>
      </c>
      <c r="D374" s="22" t="s">
        <v>96</v>
      </c>
      <c r="E374" s="23" t="s">
        <v>1213</v>
      </c>
      <c r="F374" s="21">
        <v>0.0</v>
      </c>
      <c r="G374" s="26">
        <v>45995.0</v>
      </c>
      <c r="H374" s="46" t="s">
        <v>1214</v>
      </c>
      <c r="I374" s="40" t="s">
        <v>52</v>
      </c>
      <c r="J374" s="26">
        <v>45968.0</v>
      </c>
      <c r="K374" s="21" t="s">
        <v>53</v>
      </c>
      <c r="L374" s="21" t="s">
        <v>95</v>
      </c>
      <c r="M374" s="96">
        <v>46043.0</v>
      </c>
      <c r="N374" s="97">
        <v>46069.0</v>
      </c>
      <c r="O374" s="93">
        <v>46076.0</v>
      </c>
      <c r="P374" s="95">
        <v>1.0</v>
      </c>
      <c r="Q374" s="45">
        <v>48796.0</v>
      </c>
      <c r="R374" s="30">
        <f t="shared" si="1"/>
        <v>546.8564384</v>
      </c>
      <c r="S374" s="21" t="str">
        <f>IFERROR(VLOOKUP(L374,'Responsáveis'!$A$3:$B$140,2,FALSE),"NE")</f>
        <v>Ana</v>
      </c>
      <c r="T374" s="27"/>
      <c r="U374" s="21" t="s">
        <v>48</v>
      </c>
      <c r="V374" s="31" t="s">
        <v>40</v>
      </c>
      <c r="W374" s="31" t="s">
        <v>55</v>
      </c>
      <c r="X374" s="53">
        <v>2.0</v>
      </c>
      <c r="Y374" s="12"/>
      <c r="Z374" s="12"/>
      <c r="AA374" s="12"/>
      <c r="AB374" s="12"/>
      <c r="AC374" s="12"/>
    </row>
    <row r="375" ht="18.75" customHeight="1">
      <c r="A375" s="21" t="s">
        <v>31</v>
      </c>
      <c r="B375" s="41" t="s">
        <v>202</v>
      </c>
      <c r="C375" s="21" t="s">
        <v>1215</v>
      </c>
      <c r="D375" s="22" t="s">
        <v>96</v>
      </c>
      <c r="E375" s="23" t="s">
        <v>1216</v>
      </c>
      <c r="F375" s="21">
        <v>1.0</v>
      </c>
      <c r="G375" s="26">
        <v>45995.0</v>
      </c>
      <c r="H375" s="46" t="s">
        <v>1217</v>
      </c>
      <c r="I375" s="40" t="s">
        <v>52</v>
      </c>
      <c r="J375" s="26">
        <v>45999.0</v>
      </c>
      <c r="K375" s="21" t="s">
        <v>53</v>
      </c>
      <c r="L375" s="21" t="s">
        <v>95</v>
      </c>
      <c r="M375" s="98">
        <v>46043.0</v>
      </c>
      <c r="N375" s="97">
        <v>46070.0</v>
      </c>
      <c r="O375" s="98">
        <v>46077.0</v>
      </c>
      <c r="P375" s="95">
        <v>1.0</v>
      </c>
      <c r="Q375" s="45">
        <v>31897.0</v>
      </c>
      <c r="R375" s="30">
        <f t="shared" si="1"/>
        <v>357.4694609</v>
      </c>
      <c r="S375" s="21" t="str">
        <f>IFERROR(VLOOKUP(L375,'Responsáveis'!$A$3:$B$140,2,FALSE),"NE")</f>
        <v>Ana</v>
      </c>
      <c r="T375" s="27"/>
      <c r="U375" s="21" t="s">
        <v>48</v>
      </c>
      <c r="V375" s="31" t="s">
        <v>40</v>
      </c>
      <c r="W375" s="31" t="s">
        <v>55</v>
      </c>
      <c r="X375" s="53">
        <v>2.0</v>
      </c>
      <c r="Y375" s="12"/>
      <c r="Z375" s="12"/>
      <c r="AA375" s="12"/>
      <c r="AB375" s="12"/>
      <c r="AC375" s="12"/>
    </row>
    <row r="376" ht="18.75" customHeight="1">
      <c r="A376" s="21" t="s">
        <v>31</v>
      </c>
      <c r="B376" s="41" t="s">
        <v>202</v>
      </c>
      <c r="C376" s="21" t="s">
        <v>1218</v>
      </c>
      <c r="D376" s="22" t="s">
        <v>287</v>
      </c>
      <c r="E376" s="23" t="s">
        <v>1219</v>
      </c>
      <c r="F376" s="21">
        <v>0.0</v>
      </c>
      <c r="G376" s="26">
        <v>45996.0</v>
      </c>
      <c r="H376" s="46" t="s">
        <v>1220</v>
      </c>
      <c r="I376" s="21" t="s">
        <v>162</v>
      </c>
      <c r="J376" s="27"/>
      <c r="K376" s="27"/>
      <c r="L376" s="27"/>
      <c r="M376" s="27"/>
      <c r="N376" s="27"/>
      <c r="O376" s="27"/>
      <c r="P376" s="28"/>
      <c r="Q376" s="47"/>
      <c r="R376" s="30">
        <f t="shared" si="1"/>
        <v>0</v>
      </c>
      <c r="S376" s="21" t="str">
        <f>IFERROR(VLOOKUP(L376,'Responsáveis'!$A$3:$B$140,2,FALSE),"NE")</f>
        <v>NE</v>
      </c>
      <c r="T376" s="27"/>
      <c r="U376" s="21" t="s">
        <v>39</v>
      </c>
      <c r="V376" s="31" t="s">
        <v>163</v>
      </c>
      <c r="W376" s="33"/>
      <c r="X376" s="32"/>
      <c r="Y376" s="12"/>
      <c r="Z376" s="12"/>
      <c r="AA376" s="12"/>
      <c r="AB376" s="12"/>
      <c r="AC376" s="12"/>
    </row>
    <row r="377" ht="18.75" customHeight="1">
      <c r="A377" s="21" t="s">
        <v>31</v>
      </c>
      <c r="B377" s="41" t="s">
        <v>202</v>
      </c>
      <c r="C377" s="21" t="s">
        <v>1221</v>
      </c>
      <c r="D377" s="22" t="s">
        <v>1087</v>
      </c>
      <c r="E377" s="23" t="s">
        <v>1222</v>
      </c>
      <c r="F377" s="21">
        <v>0.0</v>
      </c>
      <c r="G377" s="24">
        <v>46003.0</v>
      </c>
      <c r="H377" s="46" t="s">
        <v>1223</v>
      </c>
      <c r="I377" s="21" t="s">
        <v>37</v>
      </c>
      <c r="J377" s="26">
        <v>46041.0</v>
      </c>
      <c r="K377" s="21">
        <v>1.0235627E7</v>
      </c>
      <c r="L377" s="21" t="s">
        <v>227</v>
      </c>
      <c r="M377" s="26">
        <v>46042.0</v>
      </c>
      <c r="N377" s="26">
        <v>46038.0</v>
      </c>
      <c r="O377" s="27"/>
      <c r="P377" s="28">
        <v>1.0</v>
      </c>
      <c r="Q377" s="45">
        <v>43578.2</v>
      </c>
      <c r="R377" s="30">
        <f t="shared" si="1"/>
        <v>488.3805895</v>
      </c>
      <c r="S377" s="21" t="str">
        <f>IFERROR(VLOOKUP(L377,'Responsáveis'!$A$3:$B$140,2,FALSE),"NE")</f>
        <v>Ana</v>
      </c>
      <c r="T377" s="27"/>
      <c r="U377" s="21" t="s">
        <v>39</v>
      </c>
      <c r="V377" s="31" t="s">
        <v>40</v>
      </c>
      <c r="W377" s="33"/>
      <c r="X377" s="32"/>
      <c r="Y377" s="12"/>
      <c r="Z377" s="12"/>
      <c r="AA377" s="12"/>
      <c r="AB377" s="12"/>
      <c r="AC377" s="12"/>
    </row>
    <row r="378" ht="18.75" customHeight="1">
      <c r="A378" s="21" t="s">
        <v>31</v>
      </c>
      <c r="B378" s="21" t="s">
        <v>32</v>
      </c>
      <c r="C378" s="21" t="s">
        <v>167</v>
      </c>
      <c r="D378" s="22" t="s">
        <v>1224</v>
      </c>
      <c r="E378" s="23" t="s">
        <v>1225</v>
      </c>
      <c r="F378" s="21">
        <v>0.0</v>
      </c>
      <c r="G378" s="24">
        <v>46020.0</v>
      </c>
      <c r="H378" s="46" t="s">
        <v>1226</v>
      </c>
      <c r="I378" s="21" t="s">
        <v>52</v>
      </c>
      <c r="J378" s="26">
        <v>46036.0</v>
      </c>
      <c r="K378" s="21" t="s">
        <v>53</v>
      </c>
      <c r="L378" s="21" t="s">
        <v>95</v>
      </c>
      <c r="M378" s="26">
        <v>46084.0</v>
      </c>
      <c r="N378" s="26">
        <v>46084.0</v>
      </c>
      <c r="O378" s="26">
        <v>46094.0</v>
      </c>
      <c r="P378" s="28">
        <v>0.0</v>
      </c>
      <c r="Q378" s="45">
        <v>73507.0</v>
      </c>
      <c r="R378" s="30">
        <f t="shared" si="1"/>
        <v>823.7924465</v>
      </c>
      <c r="S378" s="21" t="str">
        <f>IFERROR(VLOOKUP(L378,'Responsáveis'!$A$3:$B$140,2,FALSE),"NE")</f>
        <v>Ana</v>
      </c>
      <c r="T378" s="27"/>
      <c r="U378" s="21" t="s">
        <v>48</v>
      </c>
      <c r="V378" s="31" t="s">
        <v>40</v>
      </c>
      <c r="W378" s="31" t="s">
        <v>41</v>
      </c>
      <c r="X378" s="32"/>
      <c r="Y378" s="12"/>
      <c r="Z378" s="12"/>
      <c r="AA378" s="12"/>
      <c r="AB378" s="12"/>
      <c r="AC378" s="12"/>
    </row>
    <row r="379" ht="18.75" customHeight="1">
      <c r="A379" s="21" t="s">
        <v>271</v>
      </c>
      <c r="B379" s="21" t="s">
        <v>879</v>
      </c>
      <c r="C379" s="21" t="s">
        <v>1227</v>
      </c>
      <c r="D379" s="22" t="s">
        <v>1228</v>
      </c>
      <c r="E379" s="23" t="s">
        <v>1229</v>
      </c>
      <c r="F379" s="21">
        <v>0.0</v>
      </c>
      <c r="G379" s="24">
        <v>46021.0</v>
      </c>
      <c r="H379" s="46" t="s">
        <v>1230</v>
      </c>
      <c r="I379" s="21" t="s">
        <v>52</v>
      </c>
      <c r="J379" s="26">
        <v>46042.0</v>
      </c>
      <c r="K379" s="21" t="s">
        <v>53</v>
      </c>
      <c r="L379" s="21" t="s">
        <v>548</v>
      </c>
      <c r="M379" s="26">
        <v>46065.0</v>
      </c>
      <c r="N379" s="48">
        <v>46065.0</v>
      </c>
      <c r="O379" s="26">
        <v>46073.0</v>
      </c>
      <c r="P379" s="28">
        <v>1.0</v>
      </c>
      <c r="Q379" s="45">
        <v>19990.6</v>
      </c>
      <c r="R379" s="30">
        <f t="shared" si="1"/>
        <v>224.0345175</v>
      </c>
      <c r="S379" s="21" t="str">
        <f>IFERROR(VLOOKUP(L379,'Responsáveis'!$A$3:$B$140,2,FALSE),"NE")</f>
        <v>Jadiel</v>
      </c>
      <c r="T379" s="27"/>
      <c r="U379" s="21" t="s">
        <v>48</v>
      </c>
      <c r="V379" s="31" t="s">
        <v>40</v>
      </c>
      <c r="W379" s="31" t="s">
        <v>41</v>
      </c>
      <c r="X379" s="32"/>
      <c r="Y379" s="12"/>
      <c r="Z379" s="12"/>
      <c r="AA379" s="12"/>
      <c r="AB379" s="12"/>
      <c r="AC379" s="12"/>
    </row>
    <row r="380" ht="18.75" customHeight="1">
      <c r="A380" s="21" t="s">
        <v>187</v>
      </c>
      <c r="B380" s="21" t="s">
        <v>747</v>
      </c>
      <c r="C380" s="21" t="s">
        <v>1231</v>
      </c>
      <c r="D380" s="22" t="s">
        <v>1232</v>
      </c>
      <c r="E380" s="21" t="s">
        <v>1233</v>
      </c>
      <c r="F380" s="21">
        <v>0.0</v>
      </c>
      <c r="G380" s="24">
        <v>46013.0</v>
      </c>
      <c r="H380" s="46" t="s">
        <v>1234</v>
      </c>
      <c r="I380" s="40" t="s">
        <v>52</v>
      </c>
      <c r="J380" s="24">
        <v>46014.0</v>
      </c>
      <c r="K380" s="21" t="s">
        <v>53</v>
      </c>
      <c r="L380" s="21" t="s">
        <v>227</v>
      </c>
      <c r="M380" s="26">
        <v>46035.0</v>
      </c>
      <c r="N380" s="26">
        <v>46036.0</v>
      </c>
      <c r="O380" s="26">
        <v>46035.0</v>
      </c>
      <c r="P380" s="28">
        <v>1.0</v>
      </c>
      <c r="Q380" s="45">
        <v>9600.0</v>
      </c>
      <c r="R380" s="30">
        <f t="shared" si="1"/>
        <v>107.5871344</v>
      </c>
      <c r="S380" s="21" t="str">
        <f>IFERROR(VLOOKUP(L380,'Responsáveis'!$A$3:$B$140,2,FALSE),"NE")</f>
        <v>Ana</v>
      </c>
      <c r="T380" s="27"/>
      <c r="U380" s="21" t="s">
        <v>39</v>
      </c>
      <c r="V380" s="31" t="s">
        <v>250</v>
      </c>
      <c r="W380" s="31" t="s">
        <v>41</v>
      </c>
      <c r="X380" s="32"/>
      <c r="Y380" s="12"/>
      <c r="Z380" s="12"/>
      <c r="AA380" s="12"/>
      <c r="AB380" s="12"/>
      <c r="AC380" s="12"/>
    </row>
    <row r="381" ht="18.75" customHeight="1">
      <c r="A381" s="21" t="s">
        <v>1235</v>
      </c>
      <c r="B381" s="21" t="s">
        <v>1236</v>
      </c>
      <c r="C381" s="21" t="s">
        <v>1237</v>
      </c>
      <c r="D381" s="22" t="s">
        <v>1238</v>
      </c>
      <c r="E381" s="23" t="s">
        <v>1239</v>
      </c>
      <c r="F381" s="21">
        <v>0.0</v>
      </c>
      <c r="G381" s="24">
        <v>46021.0</v>
      </c>
      <c r="H381" s="44"/>
      <c r="I381" s="21" t="s">
        <v>37</v>
      </c>
      <c r="J381" s="27"/>
      <c r="K381" s="27"/>
      <c r="L381" s="27"/>
      <c r="M381" s="27"/>
      <c r="N381" s="27"/>
      <c r="O381" s="27"/>
      <c r="P381" s="28"/>
      <c r="Q381" s="47"/>
      <c r="R381" s="30">
        <f t="shared" si="1"/>
        <v>0</v>
      </c>
      <c r="S381" s="21" t="str">
        <f>IFERROR(VLOOKUP(L381,'Responsáveis'!$A$3:$B$140,2,FALSE),"NE")</f>
        <v>NE</v>
      </c>
      <c r="T381" s="27"/>
      <c r="U381" s="21" t="s">
        <v>48</v>
      </c>
      <c r="V381" s="31" t="s">
        <v>163</v>
      </c>
      <c r="W381" s="33"/>
      <c r="X381" s="32"/>
      <c r="Y381" s="12"/>
      <c r="Z381" s="12"/>
      <c r="AA381" s="12"/>
      <c r="AB381" s="12"/>
      <c r="AC381" s="12"/>
    </row>
    <row r="382" ht="18.75" customHeight="1">
      <c r="A382" s="21" t="s">
        <v>1235</v>
      </c>
      <c r="B382" s="21" t="s">
        <v>1236</v>
      </c>
      <c r="C382" s="21" t="s">
        <v>1240</v>
      </c>
      <c r="D382" s="22" t="s">
        <v>1241</v>
      </c>
      <c r="E382" s="23" t="s">
        <v>1242</v>
      </c>
      <c r="F382" s="21">
        <v>0.0</v>
      </c>
      <c r="G382" s="24">
        <v>46021.0</v>
      </c>
      <c r="H382" s="46" t="s">
        <v>1243</v>
      </c>
      <c r="I382" s="21" t="s">
        <v>37</v>
      </c>
      <c r="J382" s="27"/>
      <c r="K382" s="27"/>
      <c r="L382" s="27"/>
      <c r="M382" s="27"/>
      <c r="N382" s="27"/>
      <c r="O382" s="27"/>
      <c r="P382" s="28"/>
      <c r="Q382" s="47"/>
      <c r="R382" s="30">
        <f t="shared" si="1"/>
        <v>0</v>
      </c>
      <c r="S382" s="21" t="str">
        <f>IFERROR(VLOOKUP(L382,'Responsáveis'!$A$3:$B$140,2,FALSE),"NE")</f>
        <v>NE</v>
      </c>
      <c r="T382" s="27"/>
      <c r="U382" s="21" t="s">
        <v>48</v>
      </c>
      <c r="V382" s="31" t="s">
        <v>163</v>
      </c>
      <c r="W382" s="33"/>
      <c r="X382" s="32"/>
      <c r="Y382" s="12"/>
      <c r="Z382" s="12"/>
      <c r="AA382" s="12"/>
      <c r="AB382" s="12"/>
      <c r="AC382" s="12"/>
    </row>
    <row r="383" ht="18.75" customHeight="1">
      <c r="A383" s="21" t="s">
        <v>1235</v>
      </c>
      <c r="B383" s="21" t="s">
        <v>1236</v>
      </c>
      <c r="C383" s="21" t="s">
        <v>1244</v>
      </c>
      <c r="D383" s="22" t="s">
        <v>1245</v>
      </c>
      <c r="E383" s="23" t="s">
        <v>1246</v>
      </c>
      <c r="F383" s="21">
        <v>0.0</v>
      </c>
      <c r="G383" s="24">
        <v>46021.0</v>
      </c>
      <c r="H383" s="46" t="s">
        <v>1247</v>
      </c>
      <c r="I383" s="21" t="s">
        <v>162</v>
      </c>
      <c r="J383" s="27"/>
      <c r="K383" s="27"/>
      <c r="L383" s="27"/>
      <c r="M383" s="27"/>
      <c r="N383" s="27"/>
      <c r="O383" s="27"/>
      <c r="P383" s="28"/>
      <c r="Q383" s="47"/>
      <c r="R383" s="30">
        <f t="shared" si="1"/>
        <v>0</v>
      </c>
      <c r="S383" s="21" t="str">
        <f>IFERROR(VLOOKUP(L383,'Responsáveis'!$A$3:$B$140,2,FALSE),"NE")</f>
        <v>NE</v>
      </c>
      <c r="T383" s="27"/>
      <c r="U383" s="21" t="s">
        <v>48</v>
      </c>
      <c r="V383" s="31" t="s">
        <v>163</v>
      </c>
      <c r="W383" s="33"/>
      <c r="X383" s="32"/>
      <c r="Y383" s="12"/>
      <c r="Z383" s="12"/>
      <c r="AA383" s="12"/>
      <c r="AB383" s="12"/>
      <c r="AC383" s="12"/>
    </row>
    <row r="384" ht="18.75" customHeight="1">
      <c r="A384" s="21" t="s">
        <v>271</v>
      </c>
      <c r="B384" s="77" t="s">
        <v>1248</v>
      </c>
      <c r="C384" s="21" t="s">
        <v>1249</v>
      </c>
      <c r="D384" s="22" t="s">
        <v>1250</v>
      </c>
      <c r="E384" s="23" t="s">
        <v>1251</v>
      </c>
      <c r="F384" s="21">
        <v>0.0</v>
      </c>
      <c r="G384" s="24">
        <v>46009.0</v>
      </c>
      <c r="H384" s="46" t="s">
        <v>1252</v>
      </c>
      <c r="I384" s="40" t="s">
        <v>52</v>
      </c>
      <c r="J384" s="24">
        <v>46021.0</v>
      </c>
      <c r="K384" s="21" t="s">
        <v>53</v>
      </c>
      <c r="L384" s="21" t="s">
        <v>1253</v>
      </c>
      <c r="M384" s="26">
        <v>46041.0</v>
      </c>
      <c r="N384" s="26">
        <v>46041.0</v>
      </c>
      <c r="O384" s="26">
        <v>46051.0</v>
      </c>
      <c r="P384" s="28">
        <v>1.0</v>
      </c>
      <c r="Q384" s="45">
        <v>14368.8</v>
      </c>
      <c r="R384" s="30">
        <f t="shared" si="1"/>
        <v>161.0310434</v>
      </c>
      <c r="S384" s="21" t="str">
        <f>IFERROR(VLOOKUP(L384,'Responsáveis'!$A$3:$B$140,2,FALSE),"NE")</f>
        <v>Rudnei</v>
      </c>
      <c r="T384" s="21">
        <v>7882.0</v>
      </c>
      <c r="U384" s="21" t="s">
        <v>39</v>
      </c>
      <c r="V384" s="31" t="s">
        <v>40</v>
      </c>
      <c r="W384" s="33"/>
      <c r="X384" s="32"/>
      <c r="Y384" s="12"/>
      <c r="Z384" s="12"/>
      <c r="AA384" s="12"/>
      <c r="AB384" s="12"/>
      <c r="AC384" s="12"/>
    </row>
    <row r="385" ht="18.75" customHeight="1">
      <c r="A385" s="21" t="s">
        <v>1254</v>
      </c>
      <c r="B385" s="21" t="s">
        <v>1255</v>
      </c>
      <c r="C385" s="21" t="s">
        <v>197</v>
      </c>
      <c r="D385" s="22" t="s">
        <v>1256</v>
      </c>
      <c r="E385" s="21" t="s">
        <v>1257</v>
      </c>
      <c r="F385" s="21">
        <v>0.0</v>
      </c>
      <c r="G385" s="24">
        <v>46021.0</v>
      </c>
      <c r="H385" s="44"/>
      <c r="I385" s="21" t="s">
        <v>99</v>
      </c>
      <c r="J385" s="24">
        <v>46021.0</v>
      </c>
      <c r="K385" s="21" t="s">
        <v>53</v>
      </c>
      <c r="L385" s="21" t="s">
        <v>205</v>
      </c>
      <c r="M385" s="26">
        <v>46043.0</v>
      </c>
      <c r="N385" s="99" t="s">
        <v>237</v>
      </c>
      <c r="O385" s="26">
        <v>46059.0</v>
      </c>
      <c r="P385" s="28">
        <v>1.0</v>
      </c>
      <c r="Q385" s="45">
        <v>10581.24</v>
      </c>
      <c r="R385" s="30">
        <f t="shared" si="1"/>
        <v>118.5838843</v>
      </c>
      <c r="S385" s="21" t="str">
        <f>IFERROR(VLOOKUP(L385,'Responsáveis'!$A$3:$B$140,2,FALSE),"NE")</f>
        <v>Ana</v>
      </c>
      <c r="T385" s="27"/>
      <c r="U385" s="21" t="s">
        <v>39</v>
      </c>
      <c r="V385" s="31" t="s">
        <v>208</v>
      </c>
      <c r="W385" s="31" t="s">
        <v>41</v>
      </c>
      <c r="X385" s="32"/>
      <c r="Y385" s="12"/>
      <c r="Z385" s="12"/>
      <c r="AA385" s="12"/>
      <c r="AB385" s="12"/>
      <c r="AC385" s="12"/>
    </row>
    <row r="386" ht="18.75" customHeight="1">
      <c r="A386" s="21" t="s">
        <v>31</v>
      </c>
      <c r="B386" s="21" t="s">
        <v>32</v>
      </c>
      <c r="C386" s="21" t="s">
        <v>1258</v>
      </c>
      <c r="D386" s="22" t="s">
        <v>130</v>
      </c>
      <c r="E386" s="23" t="s">
        <v>1259</v>
      </c>
      <c r="F386" s="21">
        <v>0.0</v>
      </c>
      <c r="G386" s="24">
        <v>46022.0</v>
      </c>
      <c r="H386" s="46" t="s">
        <v>1260</v>
      </c>
      <c r="I386" s="21" t="s">
        <v>37</v>
      </c>
      <c r="J386" s="26">
        <v>46051.0</v>
      </c>
      <c r="K386" s="21">
        <v>1.0236466E7</v>
      </c>
      <c r="L386" s="21" t="s">
        <v>113</v>
      </c>
      <c r="M386" s="26">
        <v>46110.0</v>
      </c>
      <c r="N386" s="26">
        <v>46110.0</v>
      </c>
      <c r="O386" s="27"/>
      <c r="P386" s="28">
        <v>0.0</v>
      </c>
      <c r="Q386" s="45">
        <v>54260.08</v>
      </c>
      <c r="R386" s="30">
        <f t="shared" si="1"/>
        <v>608.0923456</v>
      </c>
      <c r="S386" s="21" t="str">
        <f>IFERROR(VLOOKUP(L386,'Responsáveis'!$A$3:$B$140,2,FALSE),"NE")</f>
        <v>Rudnei</v>
      </c>
      <c r="T386" s="27"/>
      <c r="U386" s="21" t="s">
        <v>48</v>
      </c>
      <c r="V386" s="31" t="s">
        <v>40</v>
      </c>
      <c r="W386" s="33"/>
      <c r="X386" s="32"/>
      <c r="Y386" s="12"/>
      <c r="Z386" s="12"/>
      <c r="AA386" s="12"/>
      <c r="AB386" s="12"/>
      <c r="AC386" s="12"/>
    </row>
    <row r="387" ht="18.75" customHeight="1">
      <c r="A387" s="21" t="s">
        <v>31</v>
      </c>
      <c r="B387" s="41" t="s">
        <v>202</v>
      </c>
      <c r="C387" s="21" t="s">
        <v>1261</v>
      </c>
      <c r="D387" s="22" t="s">
        <v>1262</v>
      </c>
      <c r="E387" s="23" t="s">
        <v>1263</v>
      </c>
      <c r="F387" s="21">
        <v>1.0</v>
      </c>
      <c r="G387" s="24">
        <v>46008.0</v>
      </c>
      <c r="H387" s="46" t="s">
        <v>1264</v>
      </c>
      <c r="I387" s="21" t="s">
        <v>46</v>
      </c>
      <c r="J387" s="26">
        <v>46036.0</v>
      </c>
      <c r="K387" s="27"/>
      <c r="L387" s="21" t="s">
        <v>47</v>
      </c>
      <c r="M387" s="26">
        <v>46080.0</v>
      </c>
      <c r="N387" s="26">
        <v>46080.0</v>
      </c>
      <c r="O387" s="27"/>
      <c r="P387" s="28">
        <v>0.4</v>
      </c>
      <c r="Q387" s="47"/>
      <c r="R387" s="30">
        <f t="shared" si="1"/>
        <v>0</v>
      </c>
      <c r="S387" s="21" t="str">
        <f>IFERROR(VLOOKUP(L387,'Responsáveis'!$A$3:$B$140,2,FALSE),"NE")</f>
        <v>Rudnei</v>
      </c>
      <c r="T387" s="27"/>
      <c r="U387" s="21" t="s">
        <v>48</v>
      </c>
      <c r="V387" s="31" t="s">
        <v>40</v>
      </c>
      <c r="W387" s="33"/>
      <c r="X387" s="87">
        <v>3.0</v>
      </c>
      <c r="Y387" s="12"/>
      <c r="Z387" s="12"/>
      <c r="AA387" s="12"/>
      <c r="AB387" s="12"/>
      <c r="AC387" s="12"/>
    </row>
    <row r="388" ht="18.75" customHeight="1">
      <c r="A388" s="21" t="s">
        <v>219</v>
      </c>
      <c r="B388" s="21" t="s">
        <v>220</v>
      </c>
      <c r="C388" s="21" t="s">
        <v>1265</v>
      </c>
      <c r="D388" s="22" t="s">
        <v>620</v>
      </c>
      <c r="E388" s="23" t="s">
        <v>1266</v>
      </c>
      <c r="F388" s="21">
        <v>0.0</v>
      </c>
      <c r="G388" s="26">
        <v>46024.0</v>
      </c>
      <c r="H388" s="44"/>
      <c r="I388" s="21" t="s">
        <v>162</v>
      </c>
      <c r="J388" s="27"/>
      <c r="K388" s="27"/>
      <c r="L388" s="27"/>
      <c r="M388" s="27"/>
      <c r="N388" s="27"/>
      <c r="O388" s="27"/>
      <c r="P388" s="28"/>
      <c r="Q388" s="47"/>
      <c r="R388" s="30">
        <f t="shared" si="1"/>
        <v>0</v>
      </c>
      <c r="S388" s="21" t="str">
        <f>IFERROR(VLOOKUP(L388,'Responsáveis'!$A$3:$B$140,2,FALSE),"NE")</f>
        <v>NE</v>
      </c>
      <c r="T388" s="27"/>
      <c r="U388" s="21" t="s">
        <v>48</v>
      </c>
      <c r="V388" s="31" t="s">
        <v>163</v>
      </c>
      <c r="W388" s="33"/>
      <c r="X388" s="32"/>
      <c r="Y388" s="12"/>
      <c r="Z388" s="12"/>
      <c r="AA388" s="12"/>
      <c r="AB388" s="12"/>
      <c r="AC388" s="12"/>
    </row>
    <row r="389" ht="18.75" customHeight="1">
      <c r="A389" s="21" t="s">
        <v>31</v>
      </c>
      <c r="B389" s="41" t="s">
        <v>202</v>
      </c>
      <c r="C389" s="21" t="s">
        <v>1124</v>
      </c>
      <c r="D389" s="22" t="s">
        <v>483</v>
      </c>
      <c r="E389" s="23" t="s">
        <v>1267</v>
      </c>
      <c r="F389" s="21">
        <v>0.0</v>
      </c>
      <c r="G389" s="24">
        <v>46010.0</v>
      </c>
      <c r="H389" s="44"/>
      <c r="I389" s="21" t="s">
        <v>37</v>
      </c>
      <c r="J389" s="26">
        <v>46041.0</v>
      </c>
      <c r="K389" s="21">
        <v>1.0235637E7</v>
      </c>
      <c r="L389" s="21" t="s">
        <v>227</v>
      </c>
      <c r="M389" s="26">
        <v>46042.0</v>
      </c>
      <c r="N389" s="26">
        <v>46042.0</v>
      </c>
      <c r="O389" s="27"/>
      <c r="P389" s="28">
        <v>1.0</v>
      </c>
      <c r="Q389" s="45">
        <v>4954.96</v>
      </c>
      <c r="R389" s="30">
        <f t="shared" si="1"/>
        <v>55.53020285</v>
      </c>
      <c r="S389" s="21" t="str">
        <f>IFERROR(VLOOKUP(L389,'Responsáveis'!$A$3:$B$140,2,FALSE),"NE")</f>
        <v>Ana</v>
      </c>
      <c r="T389" s="27"/>
      <c r="U389" s="21" t="s">
        <v>39</v>
      </c>
      <c r="V389" s="31" t="s">
        <v>40</v>
      </c>
      <c r="W389" s="33"/>
      <c r="X389" s="32"/>
      <c r="Y389" s="12"/>
      <c r="Z389" s="12"/>
      <c r="AA389" s="12"/>
      <c r="AB389" s="12"/>
      <c r="AC389" s="12"/>
    </row>
    <row r="390" ht="18.75" customHeight="1">
      <c r="A390" s="21" t="s">
        <v>271</v>
      </c>
      <c r="B390" s="21" t="s">
        <v>272</v>
      </c>
      <c r="C390" s="21" t="s">
        <v>809</v>
      </c>
      <c r="D390" s="22" t="s">
        <v>1268</v>
      </c>
      <c r="E390" s="23" t="s">
        <v>1269</v>
      </c>
      <c r="F390" s="21">
        <v>0.0</v>
      </c>
      <c r="G390" s="26">
        <v>46024.0</v>
      </c>
      <c r="H390" s="46" t="s">
        <v>1270</v>
      </c>
      <c r="I390" s="21" t="s">
        <v>52</v>
      </c>
      <c r="J390" s="26">
        <v>46049.0</v>
      </c>
      <c r="K390" s="21" t="s">
        <v>53</v>
      </c>
      <c r="L390" s="21" t="s">
        <v>95</v>
      </c>
      <c r="M390" s="26">
        <v>46064.0</v>
      </c>
      <c r="N390" s="26">
        <v>46064.0</v>
      </c>
      <c r="O390" s="27"/>
      <c r="P390" s="28">
        <v>1.0</v>
      </c>
      <c r="Q390" s="45">
        <v>9280.0</v>
      </c>
      <c r="R390" s="30">
        <f t="shared" si="1"/>
        <v>104.0008966</v>
      </c>
      <c r="S390" s="21" t="str">
        <f>IFERROR(VLOOKUP(L390,'Responsáveis'!$A$3:$B$140,2,FALSE),"NE")</f>
        <v>Ana</v>
      </c>
      <c r="T390" s="27"/>
      <c r="U390" s="21" t="s">
        <v>39</v>
      </c>
      <c r="V390" s="31" t="s">
        <v>40</v>
      </c>
      <c r="W390" s="31" t="s">
        <v>41</v>
      </c>
      <c r="X390" s="83">
        <v>1.0</v>
      </c>
      <c r="Y390" s="12"/>
      <c r="Z390" s="12"/>
      <c r="AA390" s="12"/>
      <c r="AB390" s="12"/>
      <c r="AC390" s="12"/>
    </row>
    <row r="391" ht="18.75" customHeight="1">
      <c r="A391" s="21" t="s">
        <v>31</v>
      </c>
      <c r="B391" s="50" t="s">
        <v>925</v>
      </c>
      <c r="C391" s="21" t="s">
        <v>1271</v>
      </c>
      <c r="D391" s="22" t="s">
        <v>1272</v>
      </c>
      <c r="E391" s="23" t="s">
        <v>1273</v>
      </c>
      <c r="F391" s="21">
        <v>0.0</v>
      </c>
      <c r="G391" s="26">
        <v>46025.0</v>
      </c>
      <c r="H391" s="46" t="s">
        <v>1274</v>
      </c>
      <c r="I391" s="21" t="s">
        <v>37</v>
      </c>
      <c r="J391" s="26">
        <v>46065.0</v>
      </c>
      <c r="K391" s="27"/>
      <c r="L391" s="21" t="s">
        <v>90</v>
      </c>
      <c r="M391" s="26">
        <v>46073.0</v>
      </c>
      <c r="N391" s="26">
        <v>46104.0</v>
      </c>
      <c r="O391" s="27"/>
      <c r="P391" s="28">
        <v>0.0</v>
      </c>
      <c r="Q391" s="45">
        <v>105000.0</v>
      </c>
      <c r="R391" s="30">
        <f t="shared" si="1"/>
        <v>1176.734282</v>
      </c>
      <c r="S391" s="21" t="str">
        <f>IFERROR(VLOOKUP(L391,'Responsáveis'!$A$3:$B$140,2,FALSE),"NE")</f>
        <v>Ana</v>
      </c>
      <c r="T391" s="27"/>
      <c r="U391" s="21" t="s">
        <v>48</v>
      </c>
      <c r="V391" s="31" t="s">
        <v>40</v>
      </c>
      <c r="W391" s="33"/>
      <c r="X391" s="32"/>
      <c r="Y391" s="12"/>
      <c r="Z391" s="12"/>
      <c r="AA391" s="12"/>
      <c r="AB391" s="12"/>
      <c r="AC391" s="12"/>
    </row>
    <row r="392" ht="18.75" customHeight="1">
      <c r="A392" s="21" t="s">
        <v>31</v>
      </c>
      <c r="B392" s="50" t="s">
        <v>925</v>
      </c>
      <c r="C392" s="21" t="s">
        <v>1275</v>
      </c>
      <c r="D392" s="22" t="s">
        <v>1272</v>
      </c>
      <c r="E392" s="23" t="s">
        <v>1276</v>
      </c>
      <c r="F392" s="21">
        <v>0.0</v>
      </c>
      <c r="G392" s="26">
        <v>46025.0</v>
      </c>
      <c r="H392" s="46" t="s">
        <v>1277</v>
      </c>
      <c r="I392" s="21" t="s">
        <v>37</v>
      </c>
      <c r="J392" s="26">
        <v>46065.0</v>
      </c>
      <c r="K392" s="27"/>
      <c r="L392" s="21" t="s">
        <v>90</v>
      </c>
      <c r="M392" s="26">
        <v>46073.0</v>
      </c>
      <c r="N392" s="26">
        <v>46104.0</v>
      </c>
      <c r="O392" s="27"/>
      <c r="P392" s="28">
        <v>0.0</v>
      </c>
      <c r="Q392" s="45">
        <v>105000.0</v>
      </c>
      <c r="R392" s="30">
        <f t="shared" si="1"/>
        <v>1176.734282</v>
      </c>
      <c r="S392" s="21" t="str">
        <f>IFERROR(VLOOKUP(L392,'Responsáveis'!$A$3:$B$140,2,FALSE),"NE")</f>
        <v>Ana</v>
      </c>
      <c r="T392" s="27"/>
      <c r="U392" s="21" t="s">
        <v>48</v>
      </c>
      <c r="V392" s="31" t="s">
        <v>40</v>
      </c>
      <c r="W392" s="33"/>
      <c r="X392" s="32"/>
      <c r="Y392" s="12"/>
      <c r="Z392" s="12"/>
      <c r="AA392" s="12"/>
      <c r="AB392" s="12"/>
      <c r="AC392" s="12"/>
    </row>
    <row r="393" ht="18.75" customHeight="1">
      <c r="A393" s="21" t="s">
        <v>31</v>
      </c>
      <c r="B393" s="50" t="s">
        <v>925</v>
      </c>
      <c r="C393" s="21" t="s">
        <v>1278</v>
      </c>
      <c r="D393" s="22" t="s">
        <v>1073</v>
      </c>
      <c r="E393" s="23" t="s">
        <v>1279</v>
      </c>
      <c r="F393" s="21">
        <v>0.0</v>
      </c>
      <c r="G393" s="26">
        <v>46025.0</v>
      </c>
      <c r="H393" s="46" t="s">
        <v>1280</v>
      </c>
      <c r="I393" s="21" t="s">
        <v>162</v>
      </c>
      <c r="J393" s="21"/>
      <c r="K393" s="27"/>
      <c r="L393" s="27"/>
      <c r="M393" s="27"/>
      <c r="N393" s="27"/>
      <c r="O393" s="27"/>
      <c r="P393" s="28"/>
      <c r="Q393" s="47"/>
      <c r="R393" s="30">
        <f t="shared" si="1"/>
        <v>0</v>
      </c>
      <c r="S393" s="21" t="str">
        <f>IFERROR(VLOOKUP(L393,'Responsáveis'!$A$3:$B$140,2,FALSE),"NE")</f>
        <v>NE</v>
      </c>
      <c r="T393" s="27"/>
      <c r="U393" s="21" t="s">
        <v>48</v>
      </c>
      <c r="V393" s="31" t="s">
        <v>163</v>
      </c>
      <c r="W393" s="33"/>
      <c r="X393" s="32"/>
      <c r="Y393" s="12"/>
      <c r="Z393" s="12"/>
      <c r="AA393" s="12"/>
      <c r="AB393" s="12"/>
      <c r="AC393" s="12"/>
    </row>
    <row r="394" ht="18.75" customHeight="1">
      <c r="A394" s="21" t="s">
        <v>31</v>
      </c>
      <c r="B394" s="50" t="s">
        <v>925</v>
      </c>
      <c r="C394" s="21" t="s">
        <v>1281</v>
      </c>
      <c r="D394" s="22" t="s">
        <v>1282</v>
      </c>
      <c r="E394" s="23" t="s">
        <v>1283</v>
      </c>
      <c r="F394" s="21">
        <v>0.0</v>
      </c>
      <c r="G394" s="26">
        <v>46025.0</v>
      </c>
      <c r="H394" s="46" t="s">
        <v>1284</v>
      </c>
      <c r="I394" s="21" t="s">
        <v>37</v>
      </c>
      <c r="J394" s="26">
        <v>46065.0</v>
      </c>
      <c r="K394" s="27"/>
      <c r="L394" s="21" t="s">
        <v>90</v>
      </c>
      <c r="M394" s="26">
        <v>46099.0</v>
      </c>
      <c r="N394" s="26">
        <v>46104.0</v>
      </c>
      <c r="O394" s="27"/>
      <c r="P394" s="28">
        <v>0.0</v>
      </c>
      <c r="Q394" s="45">
        <v>63888.0</v>
      </c>
      <c r="R394" s="30">
        <f t="shared" si="1"/>
        <v>715.9923792</v>
      </c>
      <c r="S394" s="21" t="str">
        <f>IFERROR(VLOOKUP(L394,'Responsáveis'!$A$3:$B$140,2,FALSE),"NE")</f>
        <v>Ana</v>
      </c>
      <c r="T394" s="27"/>
      <c r="U394" s="21" t="s">
        <v>48</v>
      </c>
      <c r="V394" s="31" t="s">
        <v>40</v>
      </c>
      <c r="W394" s="33"/>
      <c r="X394" s="32"/>
      <c r="Y394" s="12"/>
      <c r="Z394" s="12"/>
      <c r="AA394" s="12"/>
      <c r="AB394" s="12"/>
      <c r="AC394" s="12"/>
    </row>
    <row r="395" ht="18.75" customHeight="1">
      <c r="A395" s="21" t="s">
        <v>31</v>
      </c>
      <c r="B395" s="50" t="s">
        <v>925</v>
      </c>
      <c r="C395" s="21" t="s">
        <v>1285</v>
      </c>
      <c r="D395" s="22" t="s">
        <v>1282</v>
      </c>
      <c r="E395" s="23" t="s">
        <v>1286</v>
      </c>
      <c r="F395" s="21">
        <v>0.0</v>
      </c>
      <c r="G395" s="26">
        <v>46025.0</v>
      </c>
      <c r="H395" s="46" t="s">
        <v>1287</v>
      </c>
      <c r="I395" s="21" t="s">
        <v>37</v>
      </c>
      <c r="J395" s="26">
        <v>46065.0</v>
      </c>
      <c r="K395" s="27"/>
      <c r="L395" s="21" t="s">
        <v>90</v>
      </c>
      <c r="M395" s="26">
        <v>46099.0</v>
      </c>
      <c r="N395" s="26">
        <v>46104.0</v>
      </c>
      <c r="O395" s="27"/>
      <c r="P395" s="28">
        <v>0.0</v>
      </c>
      <c r="Q395" s="45">
        <v>127776.0</v>
      </c>
      <c r="R395" s="30">
        <f t="shared" si="1"/>
        <v>1431.984758</v>
      </c>
      <c r="S395" s="21" t="str">
        <f>IFERROR(VLOOKUP(L395,'Responsáveis'!$A$3:$B$140,2,FALSE),"NE")</f>
        <v>Ana</v>
      </c>
      <c r="T395" s="27"/>
      <c r="U395" s="21" t="s">
        <v>48</v>
      </c>
      <c r="V395" s="31" t="s">
        <v>40</v>
      </c>
      <c r="W395" s="33"/>
      <c r="X395" s="32"/>
      <c r="Y395" s="12"/>
      <c r="Z395" s="12"/>
      <c r="AA395" s="12"/>
      <c r="AB395" s="12"/>
      <c r="AC395" s="12"/>
    </row>
    <row r="396" ht="18.75" customHeight="1">
      <c r="A396" s="21" t="s">
        <v>219</v>
      </c>
      <c r="B396" s="21" t="s">
        <v>220</v>
      </c>
      <c r="C396" s="21" t="s">
        <v>1288</v>
      </c>
      <c r="D396" s="22" t="s">
        <v>1289</v>
      </c>
      <c r="E396" s="23" t="s">
        <v>1290</v>
      </c>
      <c r="F396" s="21">
        <v>0.0</v>
      </c>
      <c r="G396" s="26">
        <v>46025.0</v>
      </c>
      <c r="H396" s="46" t="s">
        <v>1291</v>
      </c>
      <c r="I396" s="21" t="s">
        <v>52</v>
      </c>
      <c r="J396" s="26" t="s">
        <v>1292</v>
      </c>
      <c r="K396" s="21" t="s">
        <v>53</v>
      </c>
      <c r="L396" s="21" t="s">
        <v>227</v>
      </c>
      <c r="M396" s="26">
        <v>46062.0</v>
      </c>
      <c r="N396" s="26">
        <v>46065.0</v>
      </c>
      <c r="O396" s="26">
        <v>46065.0</v>
      </c>
      <c r="P396" s="28">
        <v>1.0</v>
      </c>
      <c r="Q396" s="45">
        <v>22500.0</v>
      </c>
      <c r="R396" s="30">
        <f t="shared" si="1"/>
        <v>252.1573462</v>
      </c>
      <c r="S396" s="21" t="str">
        <f>IFERROR(VLOOKUP(L396,'Responsáveis'!$A$3:$B$140,2,FALSE),"NE")</f>
        <v>Ana</v>
      </c>
      <c r="T396" s="27"/>
      <c r="U396" s="21" t="s">
        <v>48</v>
      </c>
      <c r="V396" s="31" t="s">
        <v>40</v>
      </c>
      <c r="W396" s="31" t="s">
        <v>41</v>
      </c>
      <c r="X396" s="32"/>
      <c r="Y396" s="12"/>
      <c r="Z396" s="12"/>
      <c r="AA396" s="12"/>
      <c r="AB396" s="12"/>
      <c r="AC396" s="12"/>
    </row>
    <row r="397" ht="18.75" customHeight="1">
      <c r="A397" s="21" t="s">
        <v>31</v>
      </c>
      <c r="B397" s="41" t="s">
        <v>202</v>
      </c>
      <c r="C397" s="21" t="s">
        <v>1124</v>
      </c>
      <c r="D397" s="22" t="s">
        <v>1293</v>
      </c>
      <c r="E397" s="23" t="s">
        <v>1294</v>
      </c>
      <c r="F397" s="21">
        <v>0.0</v>
      </c>
      <c r="G397" s="24">
        <v>46010.0</v>
      </c>
      <c r="H397" s="46" t="s">
        <v>1295</v>
      </c>
      <c r="I397" s="21" t="s">
        <v>37</v>
      </c>
      <c r="J397" s="26">
        <v>46041.0</v>
      </c>
      <c r="K397" s="21">
        <v>1.0235637E7</v>
      </c>
      <c r="L397" s="21" t="s">
        <v>227</v>
      </c>
      <c r="M397" s="26">
        <v>46042.0</v>
      </c>
      <c r="N397" s="26">
        <v>46042.0</v>
      </c>
      <c r="O397" s="27"/>
      <c r="P397" s="28">
        <v>1.0</v>
      </c>
      <c r="Q397" s="45">
        <v>15881.26</v>
      </c>
      <c r="R397" s="30">
        <f t="shared" si="1"/>
        <v>177.9811723</v>
      </c>
      <c r="S397" s="21" t="str">
        <f>IFERROR(VLOOKUP(L397,'Responsáveis'!$A$3:$B$140,2,FALSE),"NE")</f>
        <v>Ana</v>
      </c>
      <c r="T397" s="27"/>
      <c r="U397" s="21" t="s">
        <v>39</v>
      </c>
      <c r="V397" s="31" t="s">
        <v>40</v>
      </c>
      <c r="W397" s="33"/>
      <c r="X397" s="32"/>
      <c r="Y397" s="12"/>
      <c r="Z397" s="12"/>
      <c r="AA397" s="12"/>
      <c r="AB397" s="12"/>
      <c r="AC397" s="12"/>
    </row>
    <row r="398" ht="18.75" customHeight="1">
      <c r="A398" s="21" t="s">
        <v>271</v>
      </c>
      <c r="B398" s="77" t="s">
        <v>1248</v>
      </c>
      <c r="C398" s="21" t="s">
        <v>996</v>
      </c>
      <c r="D398" s="22" t="s">
        <v>1296</v>
      </c>
      <c r="E398" s="23" t="s">
        <v>1297</v>
      </c>
      <c r="F398" s="21">
        <v>0.0</v>
      </c>
      <c r="G398" s="48">
        <v>46027.0</v>
      </c>
      <c r="H398" s="46" t="s">
        <v>1298</v>
      </c>
      <c r="I398" s="40" t="s">
        <v>52</v>
      </c>
      <c r="J398" s="26">
        <v>46027.0</v>
      </c>
      <c r="K398" s="21" t="s">
        <v>53</v>
      </c>
      <c r="L398" s="21" t="s">
        <v>1253</v>
      </c>
      <c r="M398" s="26">
        <v>46042.0</v>
      </c>
      <c r="N398" s="26">
        <v>46042.0</v>
      </c>
      <c r="O398" s="26">
        <v>46057.0</v>
      </c>
      <c r="P398" s="28">
        <v>1.0</v>
      </c>
      <c r="Q398" s="45">
        <v>1704.0</v>
      </c>
      <c r="R398" s="30">
        <f t="shared" si="1"/>
        <v>19.09671635</v>
      </c>
      <c r="S398" s="21" t="str">
        <f>IFERROR(VLOOKUP(L398,'Responsáveis'!$A$3:$B$140,2,FALSE),"NE")</f>
        <v>Rudnei</v>
      </c>
      <c r="T398" s="21">
        <v>7883.0</v>
      </c>
      <c r="U398" s="21" t="s">
        <v>39</v>
      </c>
      <c r="V398" s="31" t="s">
        <v>40</v>
      </c>
      <c r="W398" s="33"/>
      <c r="X398" s="32"/>
      <c r="Y398" s="12"/>
      <c r="Z398" s="12"/>
      <c r="AA398" s="12"/>
      <c r="AB398" s="12"/>
      <c r="AC398" s="12"/>
    </row>
    <row r="399" ht="18.75" customHeight="1">
      <c r="A399" s="21" t="s">
        <v>271</v>
      </c>
      <c r="B399" s="21" t="s">
        <v>272</v>
      </c>
      <c r="C399" s="21" t="s">
        <v>1299</v>
      </c>
      <c r="D399" s="22" t="s">
        <v>1300</v>
      </c>
      <c r="E399" s="23" t="s">
        <v>1301</v>
      </c>
      <c r="F399" s="21">
        <v>0.0</v>
      </c>
      <c r="G399" s="26">
        <v>46025.0</v>
      </c>
      <c r="H399" s="46" t="s">
        <v>1270</v>
      </c>
      <c r="I399" s="21" t="s">
        <v>52</v>
      </c>
      <c r="J399" s="26">
        <v>46049.0</v>
      </c>
      <c r="K399" s="21" t="s">
        <v>53</v>
      </c>
      <c r="L399" s="21" t="s">
        <v>95</v>
      </c>
      <c r="M399" s="26">
        <v>46064.0</v>
      </c>
      <c r="N399" s="26">
        <v>46064.0</v>
      </c>
      <c r="O399" s="27"/>
      <c r="P399" s="28">
        <v>1.0</v>
      </c>
      <c r="Q399" s="45">
        <v>2820.0</v>
      </c>
      <c r="R399" s="30">
        <f t="shared" si="1"/>
        <v>31.60372072</v>
      </c>
      <c r="S399" s="21" t="str">
        <f>IFERROR(VLOOKUP(L399,'Responsáveis'!$A$3:$B$140,2,FALSE),"NE")</f>
        <v>Ana</v>
      </c>
      <c r="T399" s="27"/>
      <c r="U399" s="21" t="s">
        <v>39</v>
      </c>
      <c r="V399" s="31" t="s">
        <v>40</v>
      </c>
      <c r="W399" s="31" t="s">
        <v>41</v>
      </c>
      <c r="X399" s="83">
        <v>1.0</v>
      </c>
      <c r="Y399" s="12"/>
      <c r="Z399" s="12"/>
      <c r="AA399" s="12"/>
      <c r="AB399" s="12"/>
      <c r="AC399" s="12"/>
    </row>
    <row r="400" ht="18.75" customHeight="1">
      <c r="A400" s="21" t="s">
        <v>271</v>
      </c>
      <c r="B400" s="77" t="s">
        <v>1248</v>
      </c>
      <c r="C400" s="21" t="s">
        <v>197</v>
      </c>
      <c r="D400" s="22" t="s">
        <v>1302</v>
      </c>
      <c r="E400" s="21" t="s">
        <v>1303</v>
      </c>
      <c r="F400" s="21">
        <v>0.0</v>
      </c>
      <c r="G400" s="24">
        <v>46022.0</v>
      </c>
      <c r="H400" s="46" t="s">
        <v>1304</v>
      </c>
      <c r="I400" s="40" t="s">
        <v>52</v>
      </c>
      <c r="J400" s="26">
        <v>46028.0</v>
      </c>
      <c r="K400" s="21" t="s">
        <v>53</v>
      </c>
      <c r="L400" s="21" t="s">
        <v>548</v>
      </c>
      <c r="M400" s="26">
        <v>46053.0</v>
      </c>
      <c r="N400" s="48">
        <v>46054.0</v>
      </c>
      <c r="O400" s="26">
        <v>46056.0</v>
      </c>
      <c r="P400" s="28">
        <v>1.0</v>
      </c>
      <c r="Q400" s="45">
        <v>24595.0</v>
      </c>
      <c r="R400" s="30">
        <f t="shared" si="1"/>
        <v>275.6359969</v>
      </c>
      <c r="S400" s="21" t="str">
        <f>IFERROR(VLOOKUP(L400,'Responsáveis'!$A$3:$B$140,2,FALSE),"NE")</f>
        <v>Jadiel</v>
      </c>
      <c r="T400" s="27"/>
      <c r="U400" s="21" t="s">
        <v>39</v>
      </c>
      <c r="V400" s="31" t="s">
        <v>208</v>
      </c>
      <c r="W400" s="31" t="s">
        <v>41</v>
      </c>
      <c r="X400" s="32"/>
      <c r="Y400" s="12"/>
      <c r="Z400" s="12"/>
      <c r="AA400" s="12"/>
      <c r="AB400" s="12"/>
      <c r="AC400" s="12"/>
    </row>
    <row r="401" ht="18.75" customHeight="1">
      <c r="A401" s="21" t="s">
        <v>31</v>
      </c>
      <c r="B401" s="50" t="s">
        <v>925</v>
      </c>
      <c r="C401" s="21" t="s">
        <v>1047</v>
      </c>
      <c r="D401" s="22" t="s">
        <v>1305</v>
      </c>
      <c r="E401" s="23" t="s">
        <v>1306</v>
      </c>
      <c r="F401" s="21">
        <v>0.0</v>
      </c>
      <c r="G401" s="26">
        <v>46036.0</v>
      </c>
      <c r="H401" s="46" t="s">
        <v>1307</v>
      </c>
      <c r="I401" s="21" t="s">
        <v>37</v>
      </c>
      <c r="J401" s="26">
        <v>46051.0</v>
      </c>
      <c r="K401" s="21">
        <v>1.0236115E7</v>
      </c>
      <c r="L401" s="21" t="s">
        <v>778</v>
      </c>
      <c r="M401" s="26">
        <v>46063.0</v>
      </c>
      <c r="N401" s="26">
        <v>46081.0</v>
      </c>
      <c r="O401" s="27"/>
      <c r="P401" s="28">
        <v>0.0</v>
      </c>
      <c r="Q401" s="45">
        <v>282472.28</v>
      </c>
      <c r="R401" s="30">
        <f t="shared" si="1"/>
        <v>3165.664911</v>
      </c>
      <c r="S401" s="21" t="str">
        <f>IFERROR(VLOOKUP(L401,'Responsáveis'!$A$3:$B$140,2,FALSE),"NE")</f>
        <v>Jadiel</v>
      </c>
      <c r="T401" s="27"/>
      <c r="U401" s="21" t="s">
        <v>48</v>
      </c>
      <c r="V401" s="31" t="s">
        <v>40</v>
      </c>
      <c r="W401" s="33"/>
      <c r="X401" s="32"/>
      <c r="Y401" s="12"/>
      <c r="Z401" s="12"/>
      <c r="AA401" s="12"/>
      <c r="AB401" s="12"/>
      <c r="AC401" s="12"/>
    </row>
    <row r="402" ht="18.75" customHeight="1">
      <c r="A402" s="21" t="s">
        <v>187</v>
      </c>
      <c r="B402" s="21" t="s">
        <v>188</v>
      </c>
      <c r="C402" s="21" t="s">
        <v>1308</v>
      </c>
      <c r="D402" s="22" t="s">
        <v>1309</v>
      </c>
      <c r="E402" s="23" t="s">
        <v>1310</v>
      </c>
      <c r="F402" s="21">
        <v>0.0</v>
      </c>
      <c r="G402" s="24">
        <v>46015.0</v>
      </c>
      <c r="H402" s="46" t="s">
        <v>1311</v>
      </c>
      <c r="I402" s="40" t="s">
        <v>52</v>
      </c>
      <c r="J402" s="26">
        <v>46028.0</v>
      </c>
      <c r="K402" s="21" t="s">
        <v>53</v>
      </c>
      <c r="L402" s="21" t="s">
        <v>1253</v>
      </c>
      <c r="M402" s="26">
        <v>46062.0</v>
      </c>
      <c r="N402" s="26">
        <v>46062.0</v>
      </c>
      <c r="O402" s="26">
        <v>46067.0</v>
      </c>
      <c r="P402" s="28">
        <v>1.0</v>
      </c>
      <c r="Q402" s="45">
        <v>70313.4</v>
      </c>
      <c r="R402" s="30">
        <f t="shared" si="1"/>
        <v>788.0017931</v>
      </c>
      <c r="S402" s="21" t="str">
        <f>IFERROR(VLOOKUP(L402,'Responsáveis'!$A$3:$B$140,2,FALSE),"NE")</f>
        <v>Rudnei</v>
      </c>
      <c r="T402" s="21">
        <v>7926.0</v>
      </c>
      <c r="U402" s="21" t="s">
        <v>39</v>
      </c>
      <c r="V402" s="31" t="s">
        <v>40</v>
      </c>
      <c r="W402" s="31" t="s">
        <v>41</v>
      </c>
      <c r="X402" s="83">
        <v>1.0</v>
      </c>
      <c r="Y402" s="12"/>
      <c r="Z402" s="12"/>
      <c r="AA402" s="12"/>
      <c r="AB402" s="12"/>
      <c r="AC402" s="12"/>
    </row>
    <row r="403" ht="18.75" customHeight="1">
      <c r="A403" s="21" t="s">
        <v>31</v>
      </c>
      <c r="B403" s="41" t="s">
        <v>202</v>
      </c>
      <c r="C403" s="21" t="s">
        <v>1170</v>
      </c>
      <c r="D403" s="22" t="s">
        <v>1312</v>
      </c>
      <c r="E403" s="23" t="s">
        <v>1313</v>
      </c>
      <c r="F403" s="21">
        <v>0.0</v>
      </c>
      <c r="G403" s="24">
        <v>46010.0</v>
      </c>
      <c r="H403" s="44"/>
      <c r="I403" s="21" t="s">
        <v>37</v>
      </c>
      <c r="J403" s="26">
        <v>46041.0</v>
      </c>
      <c r="K403" s="21">
        <v>1.0235637E7</v>
      </c>
      <c r="L403" s="21" t="s">
        <v>227</v>
      </c>
      <c r="M403" s="26">
        <v>46042.0</v>
      </c>
      <c r="N403" s="26">
        <v>46042.0</v>
      </c>
      <c r="O403" s="27"/>
      <c r="P403" s="28">
        <v>1.0</v>
      </c>
      <c r="Q403" s="45">
        <v>5299.8</v>
      </c>
      <c r="R403" s="30">
        <f t="shared" si="1"/>
        <v>59.39482237</v>
      </c>
      <c r="S403" s="21" t="str">
        <f>IFERROR(VLOOKUP(L403,'Responsáveis'!$A$3:$B$140,2,FALSE),"NE")</f>
        <v>Ana</v>
      </c>
      <c r="T403" s="27"/>
      <c r="U403" s="21" t="s">
        <v>39</v>
      </c>
      <c r="V403" s="31" t="s">
        <v>40</v>
      </c>
      <c r="W403" s="33"/>
      <c r="X403" s="32"/>
      <c r="Y403" s="12"/>
      <c r="Z403" s="12"/>
      <c r="AA403" s="12"/>
      <c r="AB403" s="12"/>
      <c r="AC403" s="12"/>
    </row>
    <row r="404" ht="18.75" customHeight="1">
      <c r="A404" s="21" t="s">
        <v>1254</v>
      </c>
      <c r="B404" s="21" t="s">
        <v>1255</v>
      </c>
      <c r="C404" s="21" t="s">
        <v>197</v>
      </c>
      <c r="D404" s="22" t="s">
        <v>1314</v>
      </c>
      <c r="E404" s="21" t="s">
        <v>1315</v>
      </c>
      <c r="F404" s="21">
        <v>0.0</v>
      </c>
      <c r="G404" s="26">
        <v>45996.0</v>
      </c>
      <c r="H404" s="46" t="s">
        <v>1316</v>
      </c>
      <c r="I404" s="40" t="s">
        <v>52</v>
      </c>
      <c r="J404" s="24">
        <v>46001.0</v>
      </c>
      <c r="K404" s="21" t="s">
        <v>53</v>
      </c>
      <c r="L404" s="21" t="s">
        <v>548</v>
      </c>
      <c r="M404" s="26">
        <v>46065.0</v>
      </c>
      <c r="N404" s="48">
        <v>46065.0</v>
      </c>
      <c r="O404" s="26">
        <v>46075.0</v>
      </c>
      <c r="P404" s="28">
        <v>1.0</v>
      </c>
      <c r="Q404" s="45">
        <v>18585.0</v>
      </c>
      <c r="R404" s="30">
        <f t="shared" si="1"/>
        <v>208.2819679</v>
      </c>
      <c r="S404" s="21" t="str">
        <f>IFERROR(VLOOKUP(L404,'Responsáveis'!$A$3:$B$140,2,FALSE),"NE")</f>
        <v>Jadiel</v>
      </c>
      <c r="T404" s="27"/>
      <c r="U404" s="21" t="s">
        <v>39</v>
      </c>
      <c r="V404" s="31" t="s">
        <v>40</v>
      </c>
      <c r="W404" s="31" t="s">
        <v>41</v>
      </c>
      <c r="X404" s="32"/>
      <c r="Y404" s="12"/>
      <c r="Z404" s="12"/>
      <c r="AA404" s="12"/>
      <c r="AB404" s="12"/>
      <c r="AC404" s="12"/>
    </row>
    <row r="405" ht="18.75" customHeight="1">
      <c r="A405" s="21" t="s">
        <v>219</v>
      </c>
      <c r="B405" s="21" t="s">
        <v>734</v>
      </c>
      <c r="C405" s="21" t="s">
        <v>1317</v>
      </c>
      <c r="D405" s="22" t="s">
        <v>1318</v>
      </c>
      <c r="E405" s="21" t="s">
        <v>1319</v>
      </c>
      <c r="F405" s="21">
        <v>0.0</v>
      </c>
      <c r="G405" s="26">
        <v>45930.0</v>
      </c>
      <c r="H405" s="46" t="s">
        <v>1320</v>
      </c>
      <c r="I405" s="40" t="s">
        <v>52</v>
      </c>
      <c r="J405" s="26">
        <v>45936.0</v>
      </c>
      <c r="K405" s="21" t="s">
        <v>53</v>
      </c>
      <c r="L405" s="21" t="s">
        <v>95</v>
      </c>
      <c r="M405" s="26">
        <v>46049.0</v>
      </c>
      <c r="N405" s="26">
        <v>46044.0</v>
      </c>
      <c r="O405" s="26">
        <v>46049.0</v>
      </c>
      <c r="P405" s="28">
        <v>1.0</v>
      </c>
      <c r="Q405" s="45">
        <v>24720.0</v>
      </c>
      <c r="R405" s="30">
        <f t="shared" si="1"/>
        <v>277.036871</v>
      </c>
      <c r="S405" s="21" t="str">
        <f>IFERROR(VLOOKUP(L405,'Responsáveis'!$A$3:$B$140,2,FALSE),"NE")</f>
        <v>Ana</v>
      </c>
      <c r="T405" s="27"/>
      <c r="U405" s="21" t="s">
        <v>39</v>
      </c>
      <c r="V405" s="31" t="s">
        <v>208</v>
      </c>
      <c r="W405" s="31" t="s">
        <v>41</v>
      </c>
      <c r="X405" s="32"/>
      <c r="Y405" s="12"/>
      <c r="Z405" s="12"/>
      <c r="AA405" s="12"/>
      <c r="AB405" s="12"/>
      <c r="AC405" s="12"/>
    </row>
    <row r="406" ht="18.75" customHeight="1">
      <c r="A406" s="21" t="s">
        <v>195</v>
      </c>
      <c r="B406" s="21" t="s">
        <v>196</v>
      </c>
      <c r="C406" s="21" t="s">
        <v>373</v>
      </c>
      <c r="D406" s="22" t="s">
        <v>1321</v>
      </c>
      <c r="E406" s="23" t="s">
        <v>1322</v>
      </c>
      <c r="F406" s="21">
        <v>1.0</v>
      </c>
      <c r="G406" s="26">
        <v>46030.0</v>
      </c>
      <c r="H406" s="46" t="s">
        <v>1323</v>
      </c>
      <c r="I406" s="21" t="s">
        <v>52</v>
      </c>
      <c r="J406" s="26">
        <v>46052.0</v>
      </c>
      <c r="K406" s="21">
        <v>1.0237045E7</v>
      </c>
      <c r="L406" s="21" t="s">
        <v>350</v>
      </c>
      <c r="M406" s="26">
        <v>46087.0</v>
      </c>
      <c r="N406" s="26">
        <v>46087.0</v>
      </c>
      <c r="O406" s="27"/>
      <c r="P406" s="28">
        <v>0.0</v>
      </c>
      <c r="Q406" s="45">
        <v>77229.0</v>
      </c>
      <c r="R406" s="30">
        <f t="shared" si="1"/>
        <v>865.504875</v>
      </c>
      <c r="S406" s="21" t="str">
        <f>IFERROR(VLOOKUP(L406,'Responsáveis'!$A$3:$B$140,2,FALSE),"NE")</f>
        <v>Rudnei</v>
      </c>
      <c r="T406" s="27"/>
      <c r="U406" s="21" t="s">
        <v>48</v>
      </c>
      <c r="V406" s="31" t="s">
        <v>40</v>
      </c>
      <c r="W406" s="33"/>
      <c r="X406" s="32"/>
      <c r="Y406" s="12"/>
      <c r="Z406" s="12"/>
      <c r="AA406" s="12"/>
      <c r="AB406" s="12"/>
      <c r="AC406" s="12"/>
    </row>
    <row r="407" ht="18.75" customHeight="1">
      <c r="A407" s="21" t="s">
        <v>219</v>
      </c>
      <c r="B407" s="21" t="s">
        <v>220</v>
      </c>
      <c r="C407" s="21" t="s">
        <v>1324</v>
      </c>
      <c r="D407" s="22" t="s">
        <v>1325</v>
      </c>
      <c r="E407" s="23" t="s">
        <v>1326</v>
      </c>
      <c r="F407" s="21">
        <v>0.0</v>
      </c>
      <c r="G407" s="26">
        <v>46030.0</v>
      </c>
      <c r="H407" s="44"/>
      <c r="I407" s="21" t="s">
        <v>162</v>
      </c>
      <c r="J407" s="27"/>
      <c r="K407" s="27"/>
      <c r="L407" s="27"/>
      <c r="M407" s="27"/>
      <c r="N407" s="27"/>
      <c r="O407" s="27"/>
      <c r="P407" s="28"/>
      <c r="Q407" s="47"/>
      <c r="R407" s="30">
        <f t="shared" si="1"/>
        <v>0</v>
      </c>
      <c r="S407" s="21" t="str">
        <f>IFERROR(VLOOKUP(L407,'Responsáveis'!$A$3:$B$140,2,FALSE),"NE")</f>
        <v>NE</v>
      </c>
      <c r="T407" s="27"/>
      <c r="U407" s="21" t="s">
        <v>48</v>
      </c>
      <c r="V407" s="31" t="s">
        <v>163</v>
      </c>
      <c r="W407" s="33"/>
      <c r="X407" s="32"/>
      <c r="Y407" s="12"/>
      <c r="Z407" s="12"/>
      <c r="AA407" s="12"/>
      <c r="AB407" s="12"/>
      <c r="AC407" s="12"/>
    </row>
    <row r="408" ht="18.75" customHeight="1">
      <c r="A408" s="21" t="s">
        <v>195</v>
      </c>
      <c r="B408" s="21" t="s">
        <v>196</v>
      </c>
      <c r="C408" s="21" t="s">
        <v>1327</v>
      </c>
      <c r="D408" s="22" t="s">
        <v>1328</v>
      </c>
      <c r="E408" s="21" t="s">
        <v>1329</v>
      </c>
      <c r="F408" s="21">
        <v>0.0</v>
      </c>
      <c r="G408" s="26">
        <v>45842.0</v>
      </c>
      <c r="H408" s="46" t="s">
        <v>1330</v>
      </c>
      <c r="I408" s="21" t="s">
        <v>46</v>
      </c>
      <c r="J408" s="26">
        <v>45859.0</v>
      </c>
      <c r="K408" s="100">
        <v>1.022971E7</v>
      </c>
      <c r="L408" s="21" t="s">
        <v>354</v>
      </c>
      <c r="M408" s="101">
        <v>45961.0</v>
      </c>
      <c r="N408" s="98">
        <v>46053.0</v>
      </c>
      <c r="O408" s="102">
        <v>46051.0</v>
      </c>
      <c r="P408" s="28">
        <v>1.0</v>
      </c>
      <c r="Q408" s="45">
        <v>142595.74</v>
      </c>
      <c r="R408" s="30">
        <f t="shared" si="1"/>
        <v>1598.069483</v>
      </c>
      <c r="S408" s="21" t="str">
        <f>IFERROR(VLOOKUP(L408,'Responsáveis'!$A$3:$B$140,2,FALSE),"NE")</f>
        <v>jadiel</v>
      </c>
      <c r="T408" s="27"/>
      <c r="U408" s="21" t="s">
        <v>48</v>
      </c>
      <c r="V408" s="31" t="s">
        <v>40</v>
      </c>
      <c r="W408" s="33"/>
      <c r="X408" s="32"/>
      <c r="Y408" s="12"/>
      <c r="Z408" s="12"/>
      <c r="AA408" s="12"/>
      <c r="AB408" s="12"/>
      <c r="AC408" s="12"/>
    </row>
    <row r="409" ht="18.75" customHeight="1">
      <c r="A409" s="21" t="s">
        <v>31</v>
      </c>
      <c r="B409" s="21" t="s">
        <v>32</v>
      </c>
      <c r="C409" s="21" t="s">
        <v>82</v>
      </c>
      <c r="D409" s="22" t="s">
        <v>1331</v>
      </c>
      <c r="E409" s="23" t="s">
        <v>1332</v>
      </c>
      <c r="F409" s="21">
        <v>0.0</v>
      </c>
      <c r="G409" s="26">
        <v>46030.0</v>
      </c>
      <c r="H409" s="46" t="s">
        <v>1333</v>
      </c>
      <c r="I409" s="21" t="s">
        <v>52</v>
      </c>
      <c r="J409" s="26">
        <v>46048.0</v>
      </c>
      <c r="K409" s="27"/>
      <c r="L409" s="21" t="s">
        <v>64</v>
      </c>
      <c r="M409" s="103">
        <v>46083.0</v>
      </c>
      <c r="N409" s="103">
        <v>46083.0</v>
      </c>
      <c r="O409" s="103">
        <v>46096.0</v>
      </c>
      <c r="P409" s="28">
        <v>0.0</v>
      </c>
      <c r="Q409" s="45">
        <v>48400.0</v>
      </c>
      <c r="R409" s="30">
        <f t="shared" si="1"/>
        <v>542.4184691</v>
      </c>
      <c r="S409" s="21" t="str">
        <f>IFERROR(VLOOKUP(L409,'Responsáveis'!$A$3:$B$140,2,FALSE),"NE")</f>
        <v>Jadiel</v>
      </c>
      <c r="T409" s="27"/>
      <c r="U409" s="21" t="s">
        <v>48</v>
      </c>
      <c r="V409" s="31" t="s">
        <v>40</v>
      </c>
      <c r="W409" s="33"/>
      <c r="X409" s="32"/>
      <c r="Y409" s="12"/>
      <c r="Z409" s="12"/>
      <c r="AA409" s="12"/>
      <c r="AB409" s="12"/>
      <c r="AC409" s="12"/>
    </row>
    <row r="410" ht="18.75" customHeight="1">
      <c r="A410" s="21" t="s">
        <v>271</v>
      </c>
      <c r="B410" s="77" t="s">
        <v>1248</v>
      </c>
      <c r="C410" s="21" t="s">
        <v>197</v>
      </c>
      <c r="D410" s="22" t="s">
        <v>1334</v>
      </c>
      <c r="E410" s="21" t="s">
        <v>1335</v>
      </c>
      <c r="F410" s="21">
        <v>0.0</v>
      </c>
      <c r="G410" s="26">
        <v>46027.0</v>
      </c>
      <c r="H410" s="46" t="s">
        <v>1071</v>
      </c>
      <c r="I410" s="40" t="s">
        <v>52</v>
      </c>
      <c r="J410" s="26">
        <v>46029.0</v>
      </c>
      <c r="K410" s="21" t="s">
        <v>53</v>
      </c>
      <c r="L410" s="21" t="s">
        <v>95</v>
      </c>
      <c r="M410" s="26">
        <v>46056.0</v>
      </c>
      <c r="N410" s="26">
        <v>46057.0</v>
      </c>
      <c r="O410" s="26">
        <v>46058.0</v>
      </c>
      <c r="P410" s="28">
        <v>1.0</v>
      </c>
      <c r="Q410" s="45">
        <v>30722.0</v>
      </c>
      <c r="R410" s="30">
        <f t="shared" si="1"/>
        <v>344.301244</v>
      </c>
      <c r="S410" s="21" t="str">
        <f>IFERROR(VLOOKUP(L410,'Responsáveis'!$A$3:$B$140,2,FALSE),"NE")</f>
        <v>Ana</v>
      </c>
      <c r="T410" s="27"/>
      <c r="U410" s="21" t="s">
        <v>39</v>
      </c>
      <c r="V410" s="31" t="s">
        <v>40</v>
      </c>
      <c r="W410" s="31" t="s">
        <v>41</v>
      </c>
      <c r="X410" s="32"/>
      <c r="Y410" s="12"/>
      <c r="Z410" s="12"/>
      <c r="AA410" s="12"/>
      <c r="AB410" s="12"/>
      <c r="AC410" s="12"/>
    </row>
    <row r="411" ht="18.75" customHeight="1">
      <c r="A411" s="21" t="s">
        <v>1336</v>
      </c>
      <c r="B411" s="21" t="s">
        <v>747</v>
      </c>
      <c r="C411" s="21" t="s">
        <v>197</v>
      </c>
      <c r="D411" s="22" t="s">
        <v>1337</v>
      </c>
      <c r="E411" s="23" t="s">
        <v>1338</v>
      </c>
      <c r="F411" s="21">
        <v>0.0</v>
      </c>
      <c r="G411" s="26">
        <v>46030.0</v>
      </c>
      <c r="H411" s="44"/>
      <c r="I411" s="21" t="s">
        <v>162</v>
      </c>
      <c r="J411" s="27"/>
      <c r="K411" s="27"/>
      <c r="L411" s="27"/>
      <c r="M411" s="27"/>
      <c r="N411" s="27"/>
      <c r="O411" s="27"/>
      <c r="P411" s="28"/>
      <c r="Q411" s="47"/>
      <c r="R411" s="30">
        <f t="shared" si="1"/>
        <v>0</v>
      </c>
      <c r="S411" s="21" t="str">
        <f>IFERROR(VLOOKUP(L411,'Responsáveis'!$A$3:$B$140,2,FALSE),"NE")</f>
        <v>NE</v>
      </c>
      <c r="T411" s="27"/>
      <c r="U411" s="21" t="s">
        <v>39</v>
      </c>
      <c r="V411" s="31" t="s">
        <v>163</v>
      </c>
      <c r="W411" s="33"/>
      <c r="X411" s="32"/>
      <c r="Y411" s="12"/>
      <c r="Z411" s="12"/>
      <c r="AA411" s="12"/>
      <c r="AB411" s="12"/>
      <c r="AC411" s="12"/>
    </row>
    <row r="412" ht="18.75" customHeight="1">
      <c r="A412" s="21" t="s">
        <v>31</v>
      </c>
      <c r="B412" s="50" t="s">
        <v>925</v>
      </c>
      <c r="C412" s="21" t="s">
        <v>1285</v>
      </c>
      <c r="D412" s="22" t="s">
        <v>1339</v>
      </c>
      <c r="E412" s="23" t="s">
        <v>1340</v>
      </c>
      <c r="F412" s="21">
        <v>0.0</v>
      </c>
      <c r="G412" s="26">
        <v>46031.0</v>
      </c>
      <c r="H412" s="46" t="s">
        <v>1341</v>
      </c>
      <c r="I412" s="21" t="s">
        <v>46</v>
      </c>
      <c r="J412" s="26">
        <v>46063.0</v>
      </c>
      <c r="K412" s="27"/>
      <c r="L412" s="21" t="s">
        <v>1342</v>
      </c>
      <c r="M412" s="26">
        <v>46103.0</v>
      </c>
      <c r="N412" s="26">
        <v>46103.0</v>
      </c>
      <c r="O412" s="27"/>
      <c r="P412" s="28">
        <v>0.0</v>
      </c>
      <c r="Q412" s="45">
        <v>44486.48</v>
      </c>
      <c r="R412" s="30">
        <f t="shared" si="1"/>
        <v>498.5596772</v>
      </c>
      <c r="S412" s="21" t="str">
        <f>IFERROR(VLOOKUP(L412,'Responsáveis'!$A$3:$B$140,2,FALSE),"NE")</f>
        <v>Rudnei</v>
      </c>
      <c r="T412" s="27"/>
      <c r="U412" s="21" t="s">
        <v>48</v>
      </c>
      <c r="V412" s="31" t="s">
        <v>40</v>
      </c>
      <c r="W412" s="33"/>
      <c r="X412" s="32"/>
      <c r="Y412" s="12"/>
      <c r="Z412" s="12"/>
      <c r="AA412" s="12"/>
      <c r="AB412" s="12"/>
      <c r="AC412" s="12"/>
    </row>
    <row r="413" ht="18.75" customHeight="1">
      <c r="A413" s="21" t="s">
        <v>1343</v>
      </c>
      <c r="B413" s="50" t="s">
        <v>1344</v>
      </c>
      <c r="C413" s="21" t="s">
        <v>197</v>
      </c>
      <c r="D413" s="22" t="s">
        <v>1345</v>
      </c>
      <c r="E413" s="21" t="s">
        <v>1346</v>
      </c>
      <c r="F413" s="21">
        <v>0.0</v>
      </c>
      <c r="G413" s="26">
        <v>46030.0</v>
      </c>
      <c r="H413" s="46" t="s">
        <v>1347</v>
      </c>
      <c r="I413" s="21" t="s">
        <v>52</v>
      </c>
      <c r="J413" s="26">
        <v>46031.0</v>
      </c>
      <c r="K413" s="21" t="s">
        <v>53</v>
      </c>
      <c r="L413" s="21" t="s">
        <v>227</v>
      </c>
      <c r="M413" s="26">
        <v>46038.0</v>
      </c>
      <c r="N413" s="26">
        <v>46038.0</v>
      </c>
      <c r="O413" s="26">
        <v>46057.0</v>
      </c>
      <c r="P413" s="28">
        <v>1.0</v>
      </c>
      <c r="Q413" s="45">
        <v>5000.0</v>
      </c>
      <c r="R413" s="30">
        <f t="shared" si="1"/>
        <v>56.03496582</v>
      </c>
      <c r="S413" s="21" t="str">
        <f>IFERROR(VLOOKUP(L413,'Responsáveis'!$A$3:$B$140,2,FALSE),"NE")</f>
        <v>Ana</v>
      </c>
      <c r="T413" s="27"/>
      <c r="U413" s="21" t="s">
        <v>39</v>
      </c>
      <c r="V413" s="31" t="s">
        <v>40</v>
      </c>
      <c r="W413" s="31" t="s">
        <v>41</v>
      </c>
      <c r="X413" s="32"/>
      <c r="Y413" s="12"/>
      <c r="Z413" s="12"/>
      <c r="AA413" s="12"/>
      <c r="AB413" s="12"/>
      <c r="AC413" s="12"/>
    </row>
    <row r="414" ht="18.75" customHeight="1">
      <c r="A414" s="21" t="s">
        <v>195</v>
      </c>
      <c r="B414" s="21" t="s">
        <v>196</v>
      </c>
      <c r="C414" s="21" t="s">
        <v>277</v>
      </c>
      <c r="D414" s="22" t="s">
        <v>1348</v>
      </c>
      <c r="E414" s="23" t="s">
        <v>1349</v>
      </c>
      <c r="F414" s="21">
        <v>0.0</v>
      </c>
      <c r="G414" s="26">
        <v>46034.0</v>
      </c>
      <c r="H414" s="44"/>
      <c r="I414" s="21" t="s">
        <v>162</v>
      </c>
      <c r="J414" s="27"/>
      <c r="K414" s="27"/>
      <c r="L414" s="27"/>
      <c r="M414" s="27"/>
      <c r="N414" s="26"/>
      <c r="O414" s="27"/>
      <c r="P414" s="28"/>
      <c r="Q414" s="47"/>
      <c r="R414" s="30">
        <f t="shared" si="1"/>
        <v>0</v>
      </c>
      <c r="S414" s="21" t="str">
        <f>IFERROR(VLOOKUP(L414,'Responsáveis'!$A$3:$B$140,2,FALSE),"NE")</f>
        <v>NE</v>
      </c>
      <c r="T414" s="27"/>
      <c r="U414" s="21" t="s">
        <v>48</v>
      </c>
      <c r="V414" s="31" t="s">
        <v>163</v>
      </c>
      <c r="W414" s="33"/>
      <c r="X414" s="32"/>
      <c r="Y414" s="12"/>
      <c r="Z414" s="12"/>
      <c r="AA414" s="12"/>
      <c r="AB414" s="12"/>
      <c r="AC414" s="12"/>
    </row>
    <row r="415" ht="18.75" customHeight="1">
      <c r="A415" s="21" t="s">
        <v>195</v>
      </c>
      <c r="B415" s="21" t="s">
        <v>196</v>
      </c>
      <c r="C415" s="21" t="s">
        <v>1350</v>
      </c>
      <c r="D415" s="22" t="s">
        <v>1351</v>
      </c>
      <c r="E415" s="23" t="s">
        <v>1352</v>
      </c>
      <c r="F415" s="21">
        <v>0.0</v>
      </c>
      <c r="G415" s="26">
        <v>46034.0</v>
      </c>
      <c r="H415" s="46" t="s">
        <v>1353</v>
      </c>
      <c r="I415" s="21" t="s">
        <v>37</v>
      </c>
      <c r="J415" s="26">
        <v>46063.0</v>
      </c>
      <c r="K415" s="21">
        <v>1.0237095E7</v>
      </c>
      <c r="L415" s="21" t="s">
        <v>38</v>
      </c>
      <c r="M415" s="26">
        <v>46083.0</v>
      </c>
      <c r="N415" s="26">
        <v>46083.0</v>
      </c>
      <c r="O415" s="27"/>
      <c r="P415" s="28">
        <v>0.0</v>
      </c>
      <c r="Q415" s="45">
        <v>15601.39</v>
      </c>
      <c r="R415" s="30">
        <f t="shared" si="1"/>
        <v>174.8446711</v>
      </c>
      <c r="S415" s="21" t="str">
        <f>IFERROR(VLOOKUP(L415,'Responsáveis'!$A$3:$B$140,2,FALSE),"NE")</f>
        <v>jadiel</v>
      </c>
      <c r="T415" s="27"/>
      <c r="U415" s="21" t="s">
        <v>39</v>
      </c>
      <c r="V415" s="31" t="s">
        <v>40</v>
      </c>
      <c r="W415" s="33"/>
      <c r="X415" s="32"/>
      <c r="Y415" s="12"/>
      <c r="Z415" s="12"/>
      <c r="AA415" s="12"/>
      <c r="AB415" s="12"/>
      <c r="AC415" s="12"/>
    </row>
    <row r="416" ht="18.75" customHeight="1">
      <c r="A416" s="21" t="s">
        <v>187</v>
      </c>
      <c r="B416" s="58" t="s">
        <v>234</v>
      </c>
      <c r="C416" s="21" t="s">
        <v>197</v>
      </c>
      <c r="D416" s="22" t="s">
        <v>1354</v>
      </c>
      <c r="E416" s="21" t="s">
        <v>1355</v>
      </c>
      <c r="F416" s="21">
        <v>0.0</v>
      </c>
      <c r="G416" s="26">
        <v>46034.0</v>
      </c>
      <c r="H416" s="46" t="s">
        <v>1356</v>
      </c>
      <c r="I416" s="21" t="s">
        <v>52</v>
      </c>
      <c r="J416" s="26">
        <v>46034.0</v>
      </c>
      <c r="K416" s="21" t="s">
        <v>53</v>
      </c>
      <c r="L416" s="21" t="s">
        <v>548</v>
      </c>
      <c r="M416" s="26">
        <v>46045.0</v>
      </c>
      <c r="N416" s="48">
        <v>46080.0</v>
      </c>
      <c r="O416" s="26">
        <v>46047.0</v>
      </c>
      <c r="P416" s="28">
        <v>0.6</v>
      </c>
      <c r="Q416" s="45">
        <v>3621.4</v>
      </c>
      <c r="R416" s="30">
        <f t="shared" si="1"/>
        <v>40.58500504</v>
      </c>
      <c r="S416" s="21" t="str">
        <f>IFERROR(VLOOKUP(L416,'Responsáveis'!$A$3:$B$140,2,FALSE),"NE")</f>
        <v>Jadiel</v>
      </c>
      <c r="T416" s="27"/>
      <c r="U416" s="21" t="s">
        <v>39</v>
      </c>
      <c r="V416" s="31" t="s">
        <v>40</v>
      </c>
      <c r="W416" s="31" t="s">
        <v>41</v>
      </c>
      <c r="X416" s="32"/>
      <c r="Y416" s="12"/>
      <c r="Z416" s="12"/>
      <c r="AA416" s="12"/>
      <c r="AB416" s="12"/>
      <c r="AC416" s="12"/>
    </row>
    <row r="417" ht="18.75" customHeight="1">
      <c r="A417" s="21" t="s">
        <v>187</v>
      </c>
      <c r="B417" s="21" t="s">
        <v>188</v>
      </c>
      <c r="C417" s="21" t="s">
        <v>1357</v>
      </c>
      <c r="D417" s="22" t="s">
        <v>1358</v>
      </c>
      <c r="E417" s="23" t="s">
        <v>1359</v>
      </c>
      <c r="F417" s="21">
        <v>0.0</v>
      </c>
      <c r="G417" s="26">
        <v>46034.0</v>
      </c>
      <c r="H417" s="44"/>
      <c r="I417" s="21" t="s">
        <v>52</v>
      </c>
      <c r="J417" s="26">
        <v>46066.0</v>
      </c>
      <c r="K417" s="21" t="s">
        <v>53</v>
      </c>
      <c r="L417" s="21" t="s">
        <v>548</v>
      </c>
      <c r="M417" s="26">
        <v>46096.0</v>
      </c>
      <c r="N417" s="26">
        <v>46096.0</v>
      </c>
      <c r="O417" s="26">
        <v>46098.0</v>
      </c>
      <c r="P417" s="28">
        <v>0.0</v>
      </c>
      <c r="Q417" s="45">
        <v>15976.2</v>
      </c>
      <c r="R417" s="30">
        <f t="shared" si="1"/>
        <v>179.0451642</v>
      </c>
      <c r="S417" s="21" t="str">
        <f>IFERROR(VLOOKUP(L417,'Responsáveis'!$A$3:$B$140,2,FALSE),"NE")</f>
        <v>Jadiel</v>
      </c>
      <c r="T417" s="27"/>
      <c r="U417" s="21" t="s">
        <v>48</v>
      </c>
      <c r="V417" s="31" t="s">
        <v>40</v>
      </c>
      <c r="W417" s="33"/>
      <c r="X417" s="32"/>
      <c r="Y417" s="12"/>
      <c r="Z417" s="12"/>
      <c r="AA417" s="12"/>
      <c r="AB417" s="12"/>
      <c r="AC417" s="12"/>
    </row>
    <row r="418" ht="18.75" customHeight="1">
      <c r="A418" s="21" t="s">
        <v>187</v>
      </c>
      <c r="B418" s="58" t="s">
        <v>234</v>
      </c>
      <c r="C418" s="21" t="s">
        <v>197</v>
      </c>
      <c r="D418" s="22" t="s">
        <v>1360</v>
      </c>
      <c r="E418" s="21" t="s">
        <v>1361</v>
      </c>
      <c r="F418" s="21">
        <v>0.0</v>
      </c>
      <c r="G418" s="26">
        <v>46032.0</v>
      </c>
      <c r="H418" s="46" t="s">
        <v>1362</v>
      </c>
      <c r="I418" s="21" t="s">
        <v>52</v>
      </c>
      <c r="J418" s="26">
        <v>46034.0</v>
      </c>
      <c r="K418" s="21" t="s">
        <v>53</v>
      </c>
      <c r="L418" s="21" t="s">
        <v>548</v>
      </c>
      <c r="M418" s="26">
        <v>46053.0</v>
      </c>
      <c r="N418" s="48">
        <v>46059.0</v>
      </c>
      <c r="O418" s="26">
        <v>46055.0</v>
      </c>
      <c r="P418" s="28">
        <v>1.0</v>
      </c>
      <c r="Q418" s="45">
        <v>9918.2</v>
      </c>
      <c r="R418" s="30">
        <f t="shared" si="1"/>
        <v>111.1531996</v>
      </c>
      <c r="S418" s="21" t="str">
        <f>IFERROR(VLOOKUP(L418,'Responsáveis'!$A$3:$B$140,2,FALSE),"NE")</f>
        <v>Jadiel</v>
      </c>
      <c r="T418" s="27"/>
      <c r="U418" s="21" t="s">
        <v>39</v>
      </c>
      <c r="V418" s="31" t="s">
        <v>208</v>
      </c>
      <c r="W418" s="31" t="s">
        <v>41</v>
      </c>
      <c r="X418" s="32"/>
      <c r="Y418" s="12"/>
      <c r="Z418" s="12"/>
      <c r="AA418" s="12"/>
      <c r="AB418" s="12"/>
      <c r="AC418" s="12"/>
    </row>
    <row r="419" ht="18.75" customHeight="1">
      <c r="A419" s="21" t="s">
        <v>187</v>
      </c>
      <c r="B419" s="58" t="s">
        <v>234</v>
      </c>
      <c r="C419" s="21" t="s">
        <v>1363</v>
      </c>
      <c r="D419" s="22" t="s">
        <v>1364</v>
      </c>
      <c r="E419" s="21" t="s">
        <v>1365</v>
      </c>
      <c r="F419" s="21">
        <v>0.0</v>
      </c>
      <c r="G419" s="26">
        <v>46034.0</v>
      </c>
      <c r="H419" s="44"/>
      <c r="I419" s="21" t="s">
        <v>52</v>
      </c>
      <c r="J419" s="26">
        <v>46034.0</v>
      </c>
      <c r="K419" s="21" t="s">
        <v>53</v>
      </c>
      <c r="L419" s="21" t="s">
        <v>548</v>
      </c>
      <c r="M419" s="26">
        <v>46051.0</v>
      </c>
      <c r="N419" s="56">
        <v>46057.0</v>
      </c>
      <c r="O419" s="26">
        <v>46052.0</v>
      </c>
      <c r="P419" s="28">
        <v>1.0</v>
      </c>
      <c r="Q419" s="45">
        <v>3943.0</v>
      </c>
      <c r="R419" s="30">
        <f t="shared" si="1"/>
        <v>44.18917404</v>
      </c>
      <c r="S419" s="21" t="str">
        <f>IFERROR(VLOOKUP(L419,'Responsáveis'!$A$3:$B$140,2,FALSE),"NE")</f>
        <v>Jadiel</v>
      </c>
      <c r="T419" s="27"/>
      <c r="U419" s="21" t="s">
        <v>39</v>
      </c>
      <c r="V419" s="31" t="s">
        <v>208</v>
      </c>
      <c r="W419" s="31" t="s">
        <v>41</v>
      </c>
      <c r="X419" s="32"/>
      <c r="Y419" s="12"/>
      <c r="Z419" s="12"/>
      <c r="AA419" s="12"/>
      <c r="AB419" s="12"/>
      <c r="AC419" s="12"/>
    </row>
    <row r="420" ht="18.75" customHeight="1">
      <c r="A420" s="21" t="s">
        <v>219</v>
      </c>
      <c r="B420" s="21" t="s">
        <v>225</v>
      </c>
      <c r="C420" s="21" t="s">
        <v>1366</v>
      </c>
      <c r="D420" s="22" t="s">
        <v>628</v>
      </c>
      <c r="E420" s="23" t="s">
        <v>1367</v>
      </c>
      <c r="F420" s="21">
        <v>0.0</v>
      </c>
      <c r="G420" s="26">
        <v>46035.0</v>
      </c>
      <c r="H420" s="44"/>
      <c r="I420" s="21" t="s">
        <v>99</v>
      </c>
      <c r="J420" s="26">
        <v>46036.0</v>
      </c>
      <c r="K420" s="21" t="s">
        <v>53</v>
      </c>
      <c r="L420" s="21" t="s">
        <v>227</v>
      </c>
      <c r="M420" s="26">
        <v>46042.0</v>
      </c>
      <c r="N420" s="26">
        <v>46043.0</v>
      </c>
      <c r="O420" s="26">
        <v>46057.0</v>
      </c>
      <c r="P420" s="28">
        <v>1.0</v>
      </c>
      <c r="Q420" s="45">
        <v>5840.0</v>
      </c>
      <c r="R420" s="30">
        <f t="shared" si="1"/>
        <v>65.44884008</v>
      </c>
      <c r="S420" s="21" t="str">
        <f>IFERROR(VLOOKUP(L420,'Responsáveis'!$A$3:$B$140,2,FALSE),"NE")</f>
        <v>Ana</v>
      </c>
      <c r="T420" s="27"/>
      <c r="U420" s="21" t="s">
        <v>48</v>
      </c>
      <c r="V420" s="31" t="s">
        <v>40</v>
      </c>
      <c r="W420" s="31" t="s">
        <v>41</v>
      </c>
      <c r="X420" s="32"/>
      <c r="Y420" s="12"/>
      <c r="Z420" s="12"/>
      <c r="AA420" s="12"/>
      <c r="AB420" s="12"/>
      <c r="AC420" s="12"/>
    </row>
    <row r="421" ht="18.75" customHeight="1">
      <c r="A421" s="21" t="s">
        <v>31</v>
      </c>
      <c r="B421" s="41" t="s">
        <v>202</v>
      </c>
      <c r="C421" s="21" t="s">
        <v>1368</v>
      </c>
      <c r="D421" s="22" t="s">
        <v>1073</v>
      </c>
      <c r="E421" s="23" t="s">
        <v>1369</v>
      </c>
      <c r="F421" s="21">
        <v>0.0</v>
      </c>
      <c r="G421" s="26">
        <v>46024.0</v>
      </c>
      <c r="H421" s="44"/>
      <c r="I421" s="21" t="s">
        <v>46</v>
      </c>
      <c r="J421" s="26">
        <v>46036.0</v>
      </c>
      <c r="K421" s="27"/>
      <c r="L421" s="21" t="s">
        <v>47</v>
      </c>
      <c r="M421" s="26">
        <v>46080.0</v>
      </c>
      <c r="N421" s="26">
        <v>46080.0</v>
      </c>
      <c r="O421" s="27"/>
      <c r="P421" s="28">
        <v>0.4</v>
      </c>
      <c r="Q421" s="47"/>
      <c r="R421" s="30">
        <f t="shared" si="1"/>
        <v>0</v>
      </c>
      <c r="S421" s="21" t="str">
        <f>IFERROR(VLOOKUP(L421,'Responsáveis'!$A$3:$B$140,2,FALSE),"NE")</f>
        <v>Rudnei</v>
      </c>
      <c r="T421" s="27"/>
      <c r="U421" s="21" t="s">
        <v>48</v>
      </c>
      <c r="V421" s="31" t="s">
        <v>40</v>
      </c>
      <c r="W421" s="33"/>
      <c r="X421" s="53">
        <v>2.0</v>
      </c>
      <c r="Y421" s="12"/>
      <c r="Z421" s="12"/>
      <c r="AA421" s="12"/>
      <c r="AB421" s="12"/>
      <c r="AC421" s="12"/>
    </row>
    <row r="422" ht="18.75" customHeight="1">
      <c r="A422" s="21" t="s">
        <v>271</v>
      </c>
      <c r="B422" s="21" t="s">
        <v>879</v>
      </c>
      <c r="C422" s="21" t="s">
        <v>1227</v>
      </c>
      <c r="D422" s="22" t="s">
        <v>1370</v>
      </c>
      <c r="E422" s="23" t="s">
        <v>1371</v>
      </c>
      <c r="F422" s="21">
        <v>1.0</v>
      </c>
      <c r="G422" s="26">
        <v>46035.0</v>
      </c>
      <c r="H422" s="46" t="s">
        <v>1372</v>
      </c>
      <c r="I422" s="21" t="s">
        <v>52</v>
      </c>
      <c r="J422" s="26">
        <v>46037.0</v>
      </c>
      <c r="K422" s="21" t="s">
        <v>53</v>
      </c>
      <c r="L422" s="21" t="s">
        <v>227</v>
      </c>
      <c r="M422" s="26">
        <v>46058.0</v>
      </c>
      <c r="N422" s="26">
        <v>46065.0</v>
      </c>
      <c r="O422" s="27"/>
      <c r="P422" s="28">
        <v>1.0</v>
      </c>
      <c r="Q422" s="45">
        <v>119000.0</v>
      </c>
      <c r="R422" s="30">
        <f t="shared" si="1"/>
        <v>1333.632186</v>
      </c>
      <c r="S422" s="21" t="str">
        <f>IFERROR(VLOOKUP(L422,'Responsáveis'!$A$3:$B$140,2,FALSE),"NE")</f>
        <v>Ana</v>
      </c>
      <c r="T422" s="27"/>
      <c r="U422" s="21" t="s">
        <v>48</v>
      </c>
      <c r="V422" s="31" t="s">
        <v>40</v>
      </c>
      <c r="W422" s="31" t="s">
        <v>41</v>
      </c>
      <c r="X422" s="83">
        <v>1.0</v>
      </c>
      <c r="Y422" s="12"/>
      <c r="Z422" s="12"/>
      <c r="AA422" s="12"/>
      <c r="AB422" s="12"/>
      <c r="AC422" s="12"/>
    </row>
    <row r="423" ht="18.75" customHeight="1">
      <c r="A423" s="21" t="s">
        <v>219</v>
      </c>
      <c r="B423" s="21" t="s">
        <v>734</v>
      </c>
      <c r="C423" s="21" t="s">
        <v>197</v>
      </c>
      <c r="D423" s="22" t="s">
        <v>96</v>
      </c>
      <c r="E423" s="23" t="s">
        <v>1373</v>
      </c>
      <c r="F423" s="21">
        <v>0.0</v>
      </c>
      <c r="G423" s="26">
        <v>45861.0</v>
      </c>
      <c r="H423" s="44"/>
      <c r="I423" s="21" t="s">
        <v>162</v>
      </c>
      <c r="J423" s="27"/>
      <c r="K423" s="27"/>
      <c r="L423" s="27"/>
      <c r="M423" s="27"/>
      <c r="N423" s="27"/>
      <c r="O423" s="27"/>
      <c r="P423" s="28"/>
      <c r="Q423" s="47"/>
      <c r="R423" s="30">
        <f t="shared" si="1"/>
        <v>0</v>
      </c>
      <c r="S423" s="21" t="str">
        <f>IFERROR(VLOOKUP(L423,'Responsáveis'!$A$3:$B$140,2,FALSE),"NE")</f>
        <v>NE</v>
      </c>
      <c r="T423" s="27"/>
      <c r="U423" s="21" t="s">
        <v>48</v>
      </c>
      <c r="V423" s="31" t="s">
        <v>163</v>
      </c>
      <c r="W423" s="33"/>
      <c r="X423" s="32"/>
      <c r="Y423" s="12"/>
      <c r="Z423" s="12"/>
      <c r="AA423" s="12"/>
      <c r="AB423" s="12"/>
      <c r="AC423" s="12"/>
    </row>
    <row r="424" ht="18.75" customHeight="1">
      <c r="A424" s="21" t="s">
        <v>31</v>
      </c>
      <c r="B424" s="50" t="s">
        <v>925</v>
      </c>
      <c r="C424" s="21" t="s">
        <v>1374</v>
      </c>
      <c r="D424" s="22" t="s">
        <v>1375</v>
      </c>
      <c r="E424" s="23" t="s">
        <v>1376</v>
      </c>
      <c r="F424" s="21">
        <v>0.0</v>
      </c>
      <c r="G424" s="26">
        <v>46038.0</v>
      </c>
      <c r="H424" s="44"/>
      <c r="I424" s="21" t="s">
        <v>439</v>
      </c>
      <c r="J424" s="27"/>
      <c r="K424" s="27"/>
      <c r="L424" s="27"/>
      <c r="M424" s="27"/>
      <c r="N424" s="27"/>
      <c r="O424" s="27"/>
      <c r="P424" s="28"/>
      <c r="Q424" s="45"/>
      <c r="R424" s="30">
        <f t="shared" si="1"/>
        <v>0</v>
      </c>
      <c r="S424" s="21" t="str">
        <f>IFERROR(VLOOKUP(L424,'Responsáveis'!$A$3:$B$140,2,FALSE),"NE")</f>
        <v>NE</v>
      </c>
      <c r="T424" s="27"/>
      <c r="U424" s="21" t="s">
        <v>39</v>
      </c>
      <c r="V424" s="31" t="s">
        <v>439</v>
      </c>
      <c r="W424" s="33"/>
      <c r="X424" s="32"/>
      <c r="Y424" s="12"/>
      <c r="Z424" s="12"/>
      <c r="AA424" s="12"/>
      <c r="AB424" s="12"/>
      <c r="AC424" s="12"/>
    </row>
    <row r="425" ht="18.75" customHeight="1">
      <c r="A425" s="21" t="s">
        <v>31</v>
      </c>
      <c r="B425" s="50" t="s">
        <v>925</v>
      </c>
      <c r="C425" s="21" t="s">
        <v>1377</v>
      </c>
      <c r="D425" s="22" t="s">
        <v>956</v>
      </c>
      <c r="E425" s="23" t="s">
        <v>1378</v>
      </c>
      <c r="F425" s="21">
        <v>0.0</v>
      </c>
      <c r="G425" s="26">
        <v>46038.0</v>
      </c>
      <c r="H425" s="46" t="s">
        <v>1379</v>
      </c>
      <c r="I425" s="21" t="s">
        <v>37</v>
      </c>
      <c r="J425" s="26">
        <v>46057.0</v>
      </c>
      <c r="K425" s="27"/>
      <c r="L425" s="21" t="s">
        <v>372</v>
      </c>
      <c r="M425" s="26">
        <v>46094.0</v>
      </c>
      <c r="N425" s="26">
        <v>46094.0</v>
      </c>
      <c r="O425" s="27"/>
      <c r="P425" s="28">
        <v>0.0</v>
      </c>
      <c r="Q425" s="45">
        <v>321000.0</v>
      </c>
      <c r="R425" s="30">
        <f t="shared" si="1"/>
        <v>3597.444806</v>
      </c>
      <c r="S425" s="21" t="str">
        <f>IFERROR(VLOOKUP(L425,'Responsáveis'!$A$3:$B$140,2,FALSE),"NE")</f>
        <v>Rudnei</v>
      </c>
      <c r="T425" s="27"/>
      <c r="U425" s="21" t="s">
        <v>48</v>
      </c>
      <c r="V425" s="31" t="s">
        <v>40</v>
      </c>
      <c r="W425" s="33"/>
      <c r="X425" s="32"/>
      <c r="Y425" s="12"/>
      <c r="Z425" s="12"/>
      <c r="AA425" s="12"/>
      <c r="AB425" s="12"/>
      <c r="AC425" s="12"/>
    </row>
    <row r="426" ht="18.75" customHeight="1">
      <c r="A426" s="21" t="s">
        <v>219</v>
      </c>
      <c r="B426" s="21" t="s">
        <v>240</v>
      </c>
      <c r="C426" s="21" t="s">
        <v>197</v>
      </c>
      <c r="D426" s="22" t="s">
        <v>1380</v>
      </c>
      <c r="E426" s="21" t="s">
        <v>1381</v>
      </c>
      <c r="F426" s="21">
        <v>0.0</v>
      </c>
      <c r="G426" s="26">
        <v>46037.0</v>
      </c>
      <c r="H426" s="44"/>
      <c r="I426" s="21" t="s">
        <v>52</v>
      </c>
      <c r="J426" s="26">
        <v>46038.0</v>
      </c>
      <c r="K426" s="21" t="s">
        <v>53</v>
      </c>
      <c r="L426" s="21" t="s">
        <v>95</v>
      </c>
      <c r="M426" s="26">
        <v>46042.0</v>
      </c>
      <c r="N426" s="26">
        <v>46043.0</v>
      </c>
      <c r="O426" s="26">
        <v>46073.0</v>
      </c>
      <c r="P426" s="28">
        <v>1.0</v>
      </c>
      <c r="Q426" s="45">
        <v>3360.0</v>
      </c>
      <c r="R426" s="30">
        <f t="shared" si="1"/>
        <v>37.65549703</v>
      </c>
      <c r="S426" s="21" t="str">
        <f>IFERROR(VLOOKUP(L426,'Responsáveis'!$A$3:$B$140,2,FALSE),"NE")</f>
        <v>Ana</v>
      </c>
      <c r="T426" s="27"/>
      <c r="U426" s="21" t="s">
        <v>39</v>
      </c>
      <c r="V426" s="31" t="s">
        <v>40</v>
      </c>
      <c r="W426" s="33"/>
      <c r="X426" s="32"/>
      <c r="Y426" s="12"/>
      <c r="Z426" s="12"/>
      <c r="AA426" s="12"/>
      <c r="AB426" s="12"/>
      <c r="AC426" s="12"/>
    </row>
    <row r="427" ht="18.75" customHeight="1">
      <c r="A427" s="21" t="s">
        <v>31</v>
      </c>
      <c r="B427" s="50" t="s">
        <v>925</v>
      </c>
      <c r="C427" s="104" t="s">
        <v>1382</v>
      </c>
      <c r="D427" s="104" t="s">
        <v>956</v>
      </c>
      <c r="E427" s="23" t="s">
        <v>1383</v>
      </c>
      <c r="F427" s="21">
        <v>0.0</v>
      </c>
      <c r="G427" s="26">
        <v>46038.0</v>
      </c>
      <c r="H427" s="46" t="s">
        <v>1384</v>
      </c>
      <c r="I427" s="21" t="s">
        <v>37</v>
      </c>
      <c r="J427" s="26">
        <v>46056.0</v>
      </c>
      <c r="K427" s="27"/>
      <c r="L427" s="21" t="s">
        <v>1156</v>
      </c>
      <c r="M427" s="26">
        <v>46096.0</v>
      </c>
      <c r="N427" s="26">
        <v>46097.0</v>
      </c>
      <c r="O427" s="26">
        <v>46096.0</v>
      </c>
      <c r="P427" s="28">
        <v>0.0</v>
      </c>
      <c r="Q427" s="45">
        <v>265672.0</v>
      </c>
      <c r="R427" s="30">
        <f t="shared" si="1"/>
        <v>2977.384288</v>
      </c>
      <c r="S427" s="21" t="str">
        <f>IFERROR(VLOOKUP(L427,'Responsáveis'!$A$3:$B$140,2,FALSE),"NE")</f>
        <v>Rudnei</v>
      </c>
      <c r="T427" s="27"/>
      <c r="U427" s="21" t="s">
        <v>48</v>
      </c>
      <c r="V427" s="31" t="s">
        <v>40</v>
      </c>
      <c r="W427" s="33"/>
      <c r="X427" s="32"/>
      <c r="Y427" s="12"/>
      <c r="Z427" s="12"/>
      <c r="AA427" s="12"/>
      <c r="AB427" s="12"/>
      <c r="AC427" s="12"/>
    </row>
    <row r="428" ht="18.75" customHeight="1">
      <c r="A428" s="21" t="s">
        <v>31</v>
      </c>
      <c r="B428" s="50" t="s">
        <v>925</v>
      </c>
      <c r="C428" s="50" t="s">
        <v>1385</v>
      </c>
      <c r="D428" s="50" t="s">
        <v>956</v>
      </c>
      <c r="E428" s="23" t="s">
        <v>1386</v>
      </c>
      <c r="F428" s="21">
        <v>1.0</v>
      </c>
      <c r="G428" s="26">
        <v>46038.0</v>
      </c>
      <c r="H428" s="46" t="s">
        <v>1387</v>
      </c>
      <c r="I428" s="21" t="s">
        <v>37</v>
      </c>
      <c r="J428" s="26">
        <v>46055.0</v>
      </c>
      <c r="K428" s="27"/>
      <c r="L428" s="21" t="s">
        <v>54</v>
      </c>
      <c r="M428" s="26">
        <v>46105.0</v>
      </c>
      <c r="N428" s="26">
        <v>46105.0</v>
      </c>
      <c r="O428" s="27"/>
      <c r="P428" s="28">
        <v>0.0</v>
      </c>
      <c r="Q428" s="45">
        <v>193270.0</v>
      </c>
      <c r="R428" s="30">
        <f t="shared" si="1"/>
        <v>2165.975569</v>
      </c>
      <c r="S428" s="21" t="str">
        <f>IFERROR(VLOOKUP(L428,'Responsáveis'!$A$3:$B$140,2,FALSE),"NE")</f>
        <v>Rudnei</v>
      </c>
      <c r="T428" s="27"/>
      <c r="U428" s="21" t="s">
        <v>48</v>
      </c>
      <c r="V428" s="31" t="s">
        <v>40</v>
      </c>
      <c r="W428" s="33"/>
      <c r="X428" s="32"/>
      <c r="Y428" s="12"/>
      <c r="Z428" s="12"/>
      <c r="AA428" s="12"/>
      <c r="AB428" s="12"/>
      <c r="AC428" s="12"/>
    </row>
    <row r="429" ht="18.75" customHeight="1">
      <c r="A429" s="21" t="s">
        <v>31</v>
      </c>
      <c r="B429" s="50" t="s">
        <v>925</v>
      </c>
      <c r="C429" s="50" t="s">
        <v>1388</v>
      </c>
      <c r="D429" s="50" t="s">
        <v>956</v>
      </c>
      <c r="E429" s="23" t="s">
        <v>1389</v>
      </c>
      <c r="F429" s="21">
        <v>0.0</v>
      </c>
      <c r="G429" s="26">
        <v>46039.0</v>
      </c>
      <c r="H429" s="46" t="s">
        <v>1390</v>
      </c>
      <c r="I429" s="21" t="s">
        <v>37</v>
      </c>
      <c r="J429" s="26">
        <v>46056.0</v>
      </c>
      <c r="K429" s="27"/>
      <c r="L429" s="21" t="s">
        <v>1156</v>
      </c>
      <c r="M429" s="26">
        <v>46096.0</v>
      </c>
      <c r="N429" s="26">
        <v>46097.0</v>
      </c>
      <c r="O429" s="26">
        <v>46096.0</v>
      </c>
      <c r="P429" s="28">
        <v>0.0</v>
      </c>
      <c r="Q429" s="45">
        <v>198737.0</v>
      </c>
      <c r="R429" s="30">
        <f t="shared" si="1"/>
        <v>2227.2442</v>
      </c>
      <c r="S429" s="21" t="str">
        <f>IFERROR(VLOOKUP(L429,'Responsáveis'!$A$3:$B$140,2,FALSE),"NE")</f>
        <v>Rudnei</v>
      </c>
      <c r="T429" s="27"/>
      <c r="U429" s="21" t="s">
        <v>48</v>
      </c>
      <c r="V429" s="31" t="s">
        <v>40</v>
      </c>
      <c r="W429" s="33"/>
      <c r="X429" s="32"/>
      <c r="Y429" s="12"/>
      <c r="Z429" s="12"/>
      <c r="AA429" s="12"/>
      <c r="AB429" s="12"/>
      <c r="AC429" s="12"/>
    </row>
    <row r="430" ht="18.75" customHeight="1">
      <c r="A430" s="21" t="s">
        <v>31</v>
      </c>
      <c r="B430" s="21" t="s">
        <v>32</v>
      </c>
      <c r="C430" s="50" t="s">
        <v>1391</v>
      </c>
      <c r="D430" s="89" t="s">
        <v>1392</v>
      </c>
      <c r="E430" s="23" t="s">
        <v>1393</v>
      </c>
      <c r="F430" s="21">
        <v>1.0</v>
      </c>
      <c r="G430" s="26">
        <v>46039.0</v>
      </c>
      <c r="H430" s="46" t="s">
        <v>1394</v>
      </c>
      <c r="I430" s="21" t="s">
        <v>37</v>
      </c>
      <c r="J430" s="26">
        <v>46048.0</v>
      </c>
      <c r="K430" s="21">
        <v>1.0236767E7</v>
      </c>
      <c r="L430" s="21" t="s">
        <v>778</v>
      </c>
      <c r="M430" s="26">
        <v>46096.0</v>
      </c>
      <c r="N430" s="26">
        <v>46096.0</v>
      </c>
      <c r="O430" s="27"/>
      <c r="P430" s="28">
        <v>0.1</v>
      </c>
      <c r="Q430" s="45">
        <v>382418.14</v>
      </c>
      <c r="R430" s="30">
        <f t="shared" si="1"/>
        <v>4285.757481</v>
      </c>
      <c r="S430" s="21" t="str">
        <f>IFERROR(VLOOKUP(L430,'Responsáveis'!$A$3:$B$140,2,FALSE),"NE")</f>
        <v>Jadiel</v>
      </c>
      <c r="T430" s="27"/>
      <c r="U430" s="21" t="s">
        <v>48</v>
      </c>
      <c r="V430" s="31" t="s">
        <v>40</v>
      </c>
      <c r="W430" s="33"/>
      <c r="X430" s="83"/>
      <c r="Y430" s="12"/>
      <c r="Z430" s="12"/>
      <c r="AA430" s="12"/>
      <c r="AB430" s="12"/>
      <c r="AC430" s="12"/>
    </row>
    <row r="431" ht="18.75" customHeight="1">
      <c r="A431" s="21" t="s">
        <v>31</v>
      </c>
      <c r="B431" s="21" t="s">
        <v>32</v>
      </c>
      <c r="C431" s="104" t="s">
        <v>1395</v>
      </c>
      <c r="D431" s="89" t="s">
        <v>1392</v>
      </c>
      <c r="E431" s="23" t="s">
        <v>1396</v>
      </c>
      <c r="F431" s="21">
        <v>0.0</v>
      </c>
      <c r="G431" s="26">
        <v>46039.0</v>
      </c>
      <c r="H431" s="46" t="s">
        <v>1397</v>
      </c>
      <c r="I431" s="21" t="s">
        <v>37</v>
      </c>
      <c r="J431" s="26">
        <v>46057.0</v>
      </c>
      <c r="K431" s="21">
        <v>1.0236762E7</v>
      </c>
      <c r="L431" s="21" t="s">
        <v>276</v>
      </c>
      <c r="M431" s="26">
        <v>46086.0</v>
      </c>
      <c r="N431" s="26">
        <v>46086.0</v>
      </c>
      <c r="O431" s="27"/>
      <c r="P431" s="28">
        <v>0.6</v>
      </c>
      <c r="Q431" s="45">
        <v>458060.89</v>
      </c>
      <c r="R431" s="30">
        <f t="shared" si="1"/>
        <v>5133.485263</v>
      </c>
      <c r="S431" s="21" t="str">
        <f>IFERROR(VLOOKUP(L431,'Responsáveis'!$A$3:$B$140,2,FALSE),"NE")</f>
        <v>jadiel</v>
      </c>
      <c r="T431" s="27"/>
      <c r="U431" s="21" t="s">
        <v>39</v>
      </c>
      <c r="V431" s="31" t="s">
        <v>40</v>
      </c>
      <c r="W431" s="33"/>
      <c r="X431" s="32"/>
      <c r="Y431" s="12"/>
      <c r="Z431" s="12"/>
      <c r="AA431" s="12"/>
      <c r="AB431" s="12"/>
      <c r="AC431" s="12"/>
    </row>
    <row r="432" ht="18.75" customHeight="1">
      <c r="A432" s="21" t="s">
        <v>31</v>
      </c>
      <c r="B432" s="21" t="s">
        <v>32</v>
      </c>
      <c r="C432" s="50" t="s">
        <v>197</v>
      </c>
      <c r="D432" s="50" t="s">
        <v>1398</v>
      </c>
      <c r="E432" s="23" t="s">
        <v>1399</v>
      </c>
      <c r="F432" s="21">
        <v>0.0</v>
      </c>
      <c r="G432" s="26">
        <v>46039.0</v>
      </c>
      <c r="H432" s="46" t="s">
        <v>1400</v>
      </c>
      <c r="I432" s="21" t="s">
        <v>37</v>
      </c>
      <c r="J432" s="26">
        <v>46057.0</v>
      </c>
      <c r="K432" s="21">
        <v>1.0236746E7</v>
      </c>
      <c r="L432" s="21" t="s">
        <v>38</v>
      </c>
      <c r="M432" s="26">
        <v>46068.0</v>
      </c>
      <c r="N432" s="26">
        <v>46081.0</v>
      </c>
      <c r="O432" s="27"/>
      <c r="P432" s="28">
        <v>0.6</v>
      </c>
      <c r="Q432" s="45">
        <v>12400.46</v>
      </c>
      <c r="R432" s="30">
        <f t="shared" si="1"/>
        <v>138.9718704</v>
      </c>
      <c r="S432" s="21" t="str">
        <f>IFERROR(VLOOKUP(L432,'Responsáveis'!$A$3:$B$140,2,FALSE),"NE")</f>
        <v>jadiel</v>
      </c>
      <c r="T432" s="21" t="s">
        <v>1401</v>
      </c>
      <c r="U432" s="21" t="s">
        <v>48</v>
      </c>
      <c r="V432" s="31" t="s">
        <v>40</v>
      </c>
      <c r="W432" s="33"/>
      <c r="X432" s="32"/>
      <c r="Y432" s="12"/>
      <c r="Z432" s="12"/>
      <c r="AA432" s="12"/>
      <c r="AB432" s="12"/>
      <c r="AC432" s="12"/>
    </row>
    <row r="433" ht="18.75" customHeight="1">
      <c r="A433" s="21" t="s">
        <v>31</v>
      </c>
      <c r="B433" s="50" t="s">
        <v>925</v>
      </c>
      <c r="C433" s="50" t="s">
        <v>197</v>
      </c>
      <c r="D433" s="89" t="s">
        <v>1398</v>
      </c>
      <c r="E433" s="23" t="s">
        <v>1402</v>
      </c>
      <c r="F433" s="21">
        <v>0.0</v>
      </c>
      <c r="G433" s="26">
        <v>46039.0</v>
      </c>
      <c r="H433" s="46" t="s">
        <v>1403</v>
      </c>
      <c r="I433" s="21" t="s">
        <v>37</v>
      </c>
      <c r="J433" s="26">
        <v>46057.0</v>
      </c>
      <c r="K433" s="21">
        <v>1.0236746E7</v>
      </c>
      <c r="L433" s="21" t="s">
        <v>38</v>
      </c>
      <c r="M433" s="26">
        <v>46068.0</v>
      </c>
      <c r="N433" s="26">
        <v>46081.0</v>
      </c>
      <c r="O433" s="26"/>
      <c r="P433" s="28">
        <v>0.6</v>
      </c>
      <c r="Q433" s="45">
        <v>12940.53</v>
      </c>
      <c r="R433" s="30">
        <f t="shared" si="1"/>
        <v>145.0244312</v>
      </c>
      <c r="S433" s="21" t="str">
        <f>IFERROR(VLOOKUP(L433,'Responsáveis'!$A$3:$B$140,2,FALSE),"NE")</f>
        <v>jadiel</v>
      </c>
      <c r="T433" s="27"/>
      <c r="U433" s="21" t="s">
        <v>48</v>
      </c>
      <c r="V433" s="31" t="s">
        <v>40</v>
      </c>
      <c r="W433" s="33"/>
      <c r="X433" s="32"/>
      <c r="Y433" s="12"/>
      <c r="Z433" s="12"/>
      <c r="AA433" s="12"/>
      <c r="AB433" s="12"/>
      <c r="AC433" s="12"/>
    </row>
    <row r="434" ht="18.75" customHeight="1">
      <c r="A434" s="21" t="s">
        <v>195</v>
      </c>
      <c r="B434" s="21" t="s">
        <v>196</v>
      </c>
      <c r="C434" s="50" t="s">
        <v>1404</v>
      </c>
      <c r="D434" s="50" t="s">
        <v>1405</v>
      </c>
      <c r="E434" s="23" t="s">
        <v>1406</v>
      </c>
      <c r="F434" s="21">
        <v>0.0</v>
      </c>
      <c r="G434" s="26">
        <v>46040.0</v>
      </c>
      <c r="H434" s="44"/>
      <c r="I434" s="21" t="s">
        <v>162</v>
      </c>
      <c r="J434" s="27"/>
      <c r="K434" s="27"/>
      <c r="L434" s="27"/>
      <c r="M434" s="27"/>
      <c r="N434" s="26"/>
      <c r="O434" s="27"/>
      <c r="P434" s="27"/>
      <c r="Q434" s="47"/>
      <c r="R434" s="30">
        <f t="shared" si="1"/>
        <v>0</v>
      </c>
      <c r="S434" s="21" t="str">
        <f>IFERROR(VLOOKUP(L434,'Responsáveis'!$A$3:$B$140,2,FALSE),"NE")</f>
        <v>NE</v>
      </c>
      <c r="T434" s="27"/>
      <c r="U434" s="21" t="s">
        <v>48</v>
      </c>
      <c r="V434" s="31" t="s">
        <v>163</v>
      </c>
      <c r="W434" s="33"/>
      <c r="X434" s="32"/>
      <c r="Y434" s="12"/>
      <c r="Z434" s="12"/>
      <c r="AA434" s="12"/>
      <c r="AB434" s="12"/>
      <c r="AC434" s="12"/>
    </row>
    <row r="435" ht="18.75" customHeight="1">
      <c r="A435" s="21" t="s">
        <v>31</v>
      </c>
      <c r="B435" s="21" t="s">
        <v>32</v>
      </c>
      <c r="C435" s="50" t="s">
        <v>1407</v>
      </c>
      <c r="D435" s="50" t="s">
        <v>1408</v>
      </c>
      <c r="E435" s="23" t="s">
        <v>1409</v>
      </c>
      <c r="F435" s="21">
        <v>0.0</v>
      </c>
      <c r="G435" s="26">
        <v>46039.0</v>
      </c>
      <c r="H435" s="44"/>
      <c r="I435" s="21" t="s">
        <v>162</v>
      </c>
      <c r="J435" s="27"/>
      <c r="K435" s="27"/>
      <c r="L435" s="27"/>
      <c r="M435" s="27"/>
      <c r="N435" s="26"/>
      <c r="O435" s="27"/>
      <c r="P435" s="27"/>
      <c r="Q435" s="47"/>
      <c r="R435" s="30">
        <f t="shared" si="1"/>
        <v>0</v>
      </c>
      <c r="S435" s="21" t="str">
        <f>IFERROR(VLOOKUP(L435,'Responsáveis'!$A$3:$B$140,2,FALSE),"NE")</f>
        <v>NE</v>
      </c>
      <c r="T435" s="27"/>
      <c r="U435" s="21" t="s">
        <v>48</v>
      </c>
      <c r="V435" s="31" t="s">
        <v>163</v>
      </c>
      <c r="W435" s="33"/>
      <c r="X435" s="32"/>
      <c r="Y435" s="12"/>
      <c r="Z435" s="12"/>
      <c r="AA435" s="12"/>
      <c r="AB435" s="12"/>
      <c r="AC435" s="12"/>
    </row>
    <row r="436" ht="18.75" customHeight="1">
      <c r="A436" s="21" t="s">
        <v>31</v>
      </c>
      <c r="B436" s="50" t="s">
        <v>925</v>
      </c>
      <c r="C436" s="50" t="s">
        <v>1410</v>
      </c>
      <c r="D436" s="50" t="s">
        <v>956</v>
      </c>
      <c r="E436" s="23" t="s">
        <v>1411</v>
      </c>
      <c r="F436" s="21">
        <v>0.0</v>
      </c>
      <c r="G436" s="26">
        <v>46039.0</v>
      </c>
      <c r="H436" s="46" t="s">
        <v>1412</v>
      </c>
      <c r="I436" s="21" t="s">
        <v>37</v>
      </c>
      <c r="J436" s="26">
        <v>46057.0</v>
      </c>
      <c r="K436" s="27"/>
      <c r="L436" s="21" t="s">
        <v>54</v>
      </c>
      <c r="M436" s="26">
        <v>46107.0</v>
      </c>
      <c r="N436" s="26">
        <v>46107.0</v>
      </c>
      <c r="O436" s="27"/>
      <c r="P436" s="28">
        <v>0.0</v>
      </c>
      <c r="Q436" s="45">
        <v>211500.0</v>
      </c>
      <c r="R436" s="30">
        <f t="shared" si="1"/>
        <v>2370.279054</v>
      </c>
      <c r="S436" s="21" t="str">
        <f>IFERROR(VLOOKUP(L436,'Responsáveis'!$A$3:$B$140,2,FALSE),"NE")</f>
        <v>Rudnei</v>
      </c>
      <c r="T436" s="27"/>
      <c r="U436" s="21" t="s">
        <v>48</v>
      </c>
      <c r="V436" s="31" t="s">
        <v>40</v>
      </c>
      <c r="W436" s="33"/>
      <c r="X436" s="32"/>
      <c r="Y436" s="12"/>
      <c r="Z436" s="12"/>
      <c r="AA436" s="12"/>
      <c r="AB436" s="12"/>
      <c r="AC436" s="12"/>
    </row>
    <row r="437" ht="18.75" customHeight="1">
      <c r="A437" s="21" t="s">
        <v>31</v>
      </c>
      <c r="B437" s="50" t="s">
        <v>925</v>
      </c>
      <c r="C437" s="50" t="s">
        <v>1413</v>
      </c>
      <c r="D437" s="89" t="s">
        <v>956</v>
      </c>
      <c r="E437" s="23" t="s">
        <v>1414</v>
      </c>
      <c r="F437" s="21">
        <v>1.0</v>
      </c>
      <c r="G437" s="26">
        <v>46040.0</v>
      </c>
      <c r="H437" s="46" t="s">
        <v>1415</v>
      </c>
      <c r="I437" s="21" t="s">
        <v>439</v>
      </c>
      <c r="J437" s="27"/>
      <c r="K437" s="27"/>
      <c r="L437" s="27"/>
      <c r="M437" s="27"/>
      <c r="N437" s="26"/>
      <c r="O437" s="27"/>
      <c r="P437" s="27"/>
      <c r="Q437" s="47"/>
      <c r="R437" s="30">
        <f t="shared" si="1"/>
        <v>0</v>
      </c>
      <c r="S437" s="21" t="str">
        <f>IFERROR(VLOOKUP(L437,'Responsáveis'!$A$3:$B$140,2,FALSE),"NE")</f>
        <v>NE</v>
      </c>
      <c r="T437" s="27"/>
      <c r="U437" s="21" t="s">
        <v>48</v>
      </c>
      <c r="V437" s="31" t="s">
        <v>439</v>
      </c>
      <c r="W437" s="33"/>
      <c r="X437" s="32"/>
      <c r="Y437" s="12"/>
      <c r="Z437" s="12"/>
      <c r="AA437" s="12"/>
      <c r="AB437" s="12"/>
      <c r="AC437" s="12"/>
    </row>
    <row r="438" ht="18.75" customHeight="1">
      <c r="A438" s="21" t="s">
        <v>31</v>
      </c>
      <c r="B438" s="50" t="s">
        <v>925</v>
      </c>
      <c r="C438" s="50" t="s">
        <v>197</v>
      </c>
      <c r="D438" s="89" t="s">
        <v>1416</v>
      </c>
      <c r="E438" s="23" t="s">
        <v>1417</v>
      </c>
      <c r="F438" s="21">
        <v>1.0</v>
      </c>
      <c r="G438" s="26">
        <v>46040.0</v>
      </c>
      <c r="H438" s="46" t="s">
        <v>1418</v>
      </c>
      <c r="I438" s="21" t="s">
        <v>37</v>
      </c>
      <c r="J438" s="27"/>
      <c r="K438" s="27"/>
      <c r="L438" s="21" t="s">
        <v>903</v>
      </c>
      <c r="M438" s="26">
        <v>46070.0</v>
      </c>
      <c r="N438" s="26">
        <v>46070.0</v>
      </c>
      <c r="O438" s="27"/>
      <c r="P438" s="28">
        <v>1.0</v>
      </c>
      <c r="Q438" s="45">
        <v>81675.0</v>
      </c>
      <c r="R438" s="30">
        <f t="shared" si="1"/>
        <v>915.3311666</v>
      </c>
      <c r="S438" s="21" t="str">
        <f>IFERROR(VLOOKUP(L438,'Responsáveis'!$A$3:$B$140,2,FALSE),"NE")</f>
        <v>Rudnei</v>
      </c>
      <c r="T438" s="27"/>
      <c r="U438" s="21" t="s">
        <v>39</v>
      </c>
      <c r="V438" s="31" t="s">
        <v>208</v>
      </c>
      <c r="W438" s="33"/>
      <c r="X438" s="32"/>
      <c r="Y438" s="12"/>
      <c r="Z438" s="12"/>
      <c r="AA438" s="12"/>
      <c r="AB438" s="12"/>
      <c r="AC438" s="12"/>
    </row>
    <row r="439" ht="18.75" customHeight="1">
      <c r="A439" s="21" t="s">
        <v>31</v>
      </c>
      <c r="B439" s="50" t="s">
        <v>925</v>
      </c>
      <c r="C439" s="50" t="s">
        <v>1419</v>
      </c>
      <c r="D439" s="89" t="s">
        <v>956</v>
      </c>
      <c r="E439" s="23" t="s">
        <v>1420</v>
      </c>
      <c r="F439" s="21">
        <v>0.0</v>
      </c>
      <c r="G439" s="26">
        <v>46041.0</v>
      </c>
      <c r="H439" s="46" t="s">
        <v>1421</v>
      </c>
      <c r="I439" s="21" t="s">
        <v>46</v>
      </c>
      <c r="J439" s="26">
        <v>46055.0</v>
      </c>
      <c r="K439" s="21"/>
      <c r="L439" s="21" t="s">
        <v>54</v>
      </c>
      <c r="M439" s="26">
        <v>46105.0</v>
      </c>
      <c r="N439" s="26">
        <v>46105.0</v>
      </c>
      <c r="O439" s="27"/>
      <c r="P439" s="28">
        <v>0.0</v>
      </c>
      <c r="Q439" s="47"/>
      <c r="R439" s="30">
        <f t="shared" si="1"/>
        <v>0</v>
      </c>
      <c r="S439" s="21" t="str">
        <f>IFERROR(VLOOKUP(L439,'Responsáveis'!$A$3:$B$140,2,FALSE),"NE")</f>
        <v>Rudnei</v>
      </c>
      <c r="T439" s="27"/>
      <c r="U439" s="21" t="s">
        <v>48</v>
      </c>
      <c r="V439" s="31" t="s">
        <v>40</v>
      </c>
      <c r="W439" s="33"/>
      <c r="X439" s="32"/>
      <c r="Y439" s="12"/>
      <c r="Z439" s="12"/>
      <c r="AA439" s="12"/>
      <c r="AB439" s="12"/>
      <c r="AC439" s="12"/>
    </row>
    <row r="440" ht="18.75" customHeight="1">
      <c r="A440" s="21" t="s">
        <v>271</v>
      </c>
      <c r="B440" s="21" t="s">
        <v>879</v>
      </c>
      <c r="C440" s="50" t="s">
        <v>1422</v>
      </c>
      <c r="D440" s="50" t="s">
        <v>1423</v>
      </c>
      <c r="E440" s="23" t="s">
        <v>1424</v>
      </c>
      <c r="F440" s="21">
        <v>0.0</v>
      </c>
      <c r="G440" s="26">
        <v>46041.0</v>
      </c>
      <c r="H440" s="44"/>
      <c r="I440" s="21" t="s">
        <v>52</v>
      </c>
      <c r="J440" s="26">
        <v>46042.0</v>
      </c>
      <c r="K440" s="21" t="s">
        <v>53</v>
      </c>
      <c r="L440" s="21" t="s">
        <v>548</v>
      </c>
      <c r="M440" s="26">
        <v>46065.0</v>
      </c>
      <c r="N440" s="26">
        <v>46065.0</v>
      </c>
      <c r="O440" s="27"/>
      <c r="P440" s="28">
        <v>1.0</v>
      </c>
      <c r="Q440" s="45">
        <v>5619.5</v>
      </c>
      <c r="R440" s="30">
        <f t="shared" si="1"/>
        <v>62.97769808</v>
      </c>
      <c r="S440" s="21" t="str">
        <f>IFERROR(VLOOKUP(L440,'Responsáveis'!$A$3:$B$140,2,FALSE),"NE")</f>
        <v>Jadiel</v>
      </c>
      <c r="T440" s="27"/>
      <c r="U440" s="21" t="s">
        <v>48</v>
      </c>
      <c r="V440" s="31" t="s">
        <v>40</v>
      </c>
      <c r="W440" s="31" t="s">
        <v>41</v>
      </c>
      <c r="X440" s="83">
        <v>1.0</v>
      </c>
      <c r="Y440" s="12"/>
      <c r="Z440" s="12"/>
      <c r="AA440" s="12"/>
      <c r="AB440" s="12"/>
      <c r="AC440" s="12"/>
    </row>
    <row r="441" ht="18.75" customHeight="1">
      <c r="A441" s="21" t="s">
        <v>31</v>
      </c>
      <c r="B441" s="21" t="s">
        <v>32</v>
      </c>
      <c r="C441" s="104" t="s">
        <v>1425</v>
      </c>
      <c r="D441" s="105" t="s">
        <v>96</v>
      </c>
      <c r="E441" s="23" t="s">
        <v>1426</v>
      </c>
      <c r="F441" s="21">
        <v>1.0</v>
      </c>
      <c r="G441" s="26">
        <v>46042.0</v>
      </c>
      <c r="H441" s="46" t="s">
        <v>1427</v>
      </c>
      <c r="I441" s="21" t="s">
        <v>52</v>
      </c>
      <c r="J441" s="26">
        <v>46048.0</v>
      </c>
      <c r="K441" s="21" t="s">
        <v>53</v>
      </c>
      <c r="L441" s="21" t="s">
        <v>95</v>
      </c>
      <c r="M441" s="26">
        <v>46093.0</v>
      </c>
      <c r="N441" s="26">
        <v>46093.0</v>
      </c>
      <c r="O441" s="26">
        <v>46100.0</v>
      </c>
      <c r="P441" s="28">
        <v>0.0</v>
      </c>
      <c r="Q441" s="45">
        <v>32573.0</v>
      </c>
      <c r="R441" s="30">
        <f t="shared" si="1"/>
        <v>365.0453883</v>
      </c>
      <c r="S441" s="21" t="str">
        <f>IFERROR(VLOOKUP(L441,'Responsáveis'!$A$3:$B$140,2,FALSE),"NE")</f>
        <v>Ana</v>
      </c>
      <c r="T441" s="27"/>
      <c r="U441" s="21" t="s">
        <v>48</v>
      </c>
      <c r="V441" s="31" t="s">
        <v>40</v>
      </c>
      <c r="W441" s="31" t="s">
        <v>55</v>
      </c>
      <c r="X441" s="32"/>
      <c r="Y441" s="12"/>
      <c r="Z441" s="12"/>
      <c r="AA441" s="12"/>
      <c r="AB441" s="12"/>
      <c r="AC441" s="12"/>
    </row>
    <row r="442" ht="18.75" customHeight="1">
      <c r="A442" s="21" t="s">
        <v>219</v>
      </c>
      <c r="B442" s="21" t="s">
        <v>220</v>
      </c>
      <c r="C442" s="50" t="s">
        <v>197</v>
      </c>
      <c r="D442" s="50" t="s">
        <v>1428</v>
      </c>
      <c r="E442" s="21" t="s">
        <v>1429</v>
      </c>
      <c r="F442" s="21">
        <v>0.0</v>
      </c>
      <c r="G442" s="26">
        <v>46042.0</v>
      </c>
      <c r="H442" s="46" t="s">
        <v>1071</v>
      </c>
      <c r="I442" s="21" t="s">
        <v>52</v>
      </c>
      <c r="J442" s="26">
        <v>46041.0</v>
      </c>
      <c r="K442" s="21" t="s">
        <v>53</v>
      </c>
      <c r="L442" s="21" t="s">
        <v>95</v>
      </c>
      <c r="M442" s="26">
        <v>46057.0</v>
      </c>
      <c r="N442" s="26">
        <v>46057.0</v>
      </c>
      <c r="O442" s="26">
        <v>46059.0</v>
      </c>
      <c r="P442" s="28">
        <v>1.0</v>
      </c>
      <c r="Q442" s="45">
        <v>4180.0</v>
      </c>
      <c r="R442" s="30">
        <f t="shared" si="1"/>
        <v>46.84523142</v>
      </c>
      <c r="S442" s="21" t="str">
        <f>IFERROR(VLOOKUP(L442,'Responsáveis'!$A$3:$B$140,2,FALSE),"NE")</f>
        <v>Ana</v>
      </c>
      <c r="T442" s="27"/>
      <c r="U442" s="21" t="s">
        <v>39</v>
      </c>
      <c r="V442" s="31" t="s">
        <v>40</v>
      </c>
      <c r="W442" s="31" t="s">
        <v>41</v>
      </c>
      <c r="X442" s="32"/>
      <c r="Y442" s="12"/>
      <c r="Z442" s="12"/>
      <c r="AA442" s="12"/>
      <c r="AB442" s="12"/>
      <c r="AC442" s="12"/>
    </row>
    <row r="443" ht="18.75" customHeight="1">
      <c r="A443" s="21" t="s">
        <v>31</v>
      </c>
      <c r="B443" s="41" t="s">
        <v>202</v>
      </c>
      <c r="C443" s="50" t="s">
        <v>1153</v>
      </c>
      <c r="D443" s="89" t="s">
        <v>1430</v>
      </c>
      <c r="E443" s="23" t="s">
        <v>1431</v>
      </c>
      <c r="F443" s="21">
        <v>0.0</v>
      </c>
      <c r="G443" s="26">
        <v>46043.0</v>
      </c>
      <c r="H443" s="46" t="s">
        <v>1432</v>
      </c>
      <c r="I443" s="21" t="s">
        <v>52</v>
      </c>
      <c r="J443" s="26">
        <v>46056.0</v>
      </c>
      <c r="K443" s="21" t="s">
        <v>53</v>
      </c>
      <c r="L443" s="21" t="s">
        <v>227</v>
      </c>
      <c r="M443" s="26">
        <v>46059.0</v>
      </c>
      <c r="N443" s="26">
        <v>46059.0</v>
      </c>
      <c r="O443" s="27"/>
      <c r="P443" s="28">
        <v>1.0</v>
      </c>
      <c r="Q443" s="45">
        <v>35000.0</v>
      </c>
      <c r="R443" s="30">
        <f t="shared" si="1"/>
        <v>392.2447607</v>
      </c>
      <c r="S443" s="21" t="str">
        <f>IFERROR(VLOOKUP(L443,'Responsáveis'!$A$3:$B$140,2,FALSE),"NE")</f>
        <v>Ana</v>
      </c>
      <c r="T443" s="27"/>
      <c r="U443" s="21" t="s">
        <v>39</v>
      </c>
      <c r="V443" s="31" t="s">
        <v>40</v>
      </c>
      <c r="W443" s="31" t="s">
        <v>41</v>
      </c>
      <c r="X443" s="32"/>
      <c r="Y443" s="12"/>
      <c r="Z443" s="12"/>
      <c r="AA443" s="12"/>
      <c r="AB443" s="12"/>
      <c r="AC443" s="12"/>
    </row>
    <row r="444" ht="18.75" customHeight="1">
      <c r="A444" s="21" t="s">
        <v>31</v>
      </c>
      <c r="B444" s="50" t="s">
        <v>925</v>
      </c>
      <c r="C444" s="21" t="s">
        <v>1433</v>
      </c>
      <c r="D444" s="22" t="s">
        <v>956</v>
      </c>
      <c r="E444" s="23" t="s">
        <v>1434</v>
      </c>
      <c r="F444" s="21">
        <v>0.0</v>
      </c>
      <c r="G444" s="26">
        <v>46043.0</v>
      </c>
      <c r="H444" s="44"/>
      <c r="I444" s="21" t="s">
        <v>439</v>
      </c>
      <c r="J444" s="27"/>
      <c r="K444" s="27"/>
      <c r="L444" s="27"/>
      <c r="M444" s="27"/>
      <c r="N444" s="48"/>
      <c r="O444" s="27"/>
      <c r="P444" s="27"/>
      <c r="Q444" s="47"/>
      <c r="R444" s="30">
        <f t="shared" si="1"/>
        <v>0</v>
      </c>
      <c r="S444" s="21" t="str">
        <f>IFERROR(VLOOKUP(L444,'Responsáveis'!$A$3:$B$140,2,FALSE),"NE")</f>
        <v>NE</v>
      </c>
      <c r="T444" s="27"/>
      <c r="U444" s="21" t="s">
        <v>48</v>
      </c>
      <c r="V444" s="31" t="s">
        <v>439</v>
      </c>
      <c r="W444" s="33"/>
      <c r="X444" s="32"/>
      <c r="Y444" s="12"/>
      <c r="Z444" s="12"/>
      <c r="AA444" s="12"/>
      <c r="AB444" s="12"/>
      <c r="AC444" s="12"/>
    </row>
    <row r="445" ht="18.75" customHeight="1">
      <c r="A445" s="21" t="s">
        <v>187</v>
      </c>
      <c r="B445" s="58" t="s">
        <v>234</v>
      </c>
      <c r="C445" s="21" t="s">
        <v>197</v>
      </c>
      <c r="D445" s="22" t="s">
        <v>1435</v>
      </c>
      <c r="E445" s="21" t="s">
        <v>1436</v>
      </c>
      <c r="F445" s="21">
        <v>0.0</v>
      </c>
      <c r="G445" s="26">
        <v>46043.0</v>
      </c>
      <c r="H445" s="46" t="s">
        <v>1437</v>
      </c>
      <c r="I445" s="21" t="s">
        <v>52</v>
      </c>
      <c r="J445" s="26">
        <v>46041.0</v>
      </c>
      <c r="K445" s="21" t="s">
        <v>53</v>
      </c>
      <c r="L445" s="21" t="s">
        <v>1438</v>
      </c>
      <c r="M445" s="26">
        <v>46071.0</v>
      </c>
      <c r="N445" s="26">
        <v>46071.0</v>
      </c>
      <c r="O445" s="27"/>
      <c r="P445" s="28">
        <v>0.4</v>
      </c>
      <c r="Q445" s="45">
        <v>21337.0</v>
      </c>
      <c r="R445" s="30">
        <f t="shared" si="1"/>
        <v>239.1236131</v>
      </c>
      <c r="S445" s="21" t="str">
        <f>IFERROR(VLOOKUP(L445,'Responsáveis'!$A$3:$B$140,2,FALSE),"NE")</f>
        <v>Jadiel</v>
      </c>
      <c r="T445" s="27"/>
      <c r="U445" s="21" t="s">
        <v>39</v>
      </c>
      <c r="V445" s="31" t="s">
        <v>40</v>
      </c>
      <c r="W445" s="31" t="s">
        <v>41</v>
      </c>
      <c r="X445" s="32"/>
      <c r="Y445" s="12"/>
      <c r="Z445" s="12"/>
      <c r="AA445" s="12"/>
      <c r="AB445" s="12"/>
      <c r="AC445" s="12"/>
    </row>
    <row r="446" ht="18.75" customHeight="1">
      <c r="A446" s="21" t="s">
        <v>219</v>
      </c>
      <c r="B446" s="21" t="s">
        <v>220</v>
      </c>
      <c r="C446" s="21" t="s">
        <v>197</v>
      </c>
      <c r="D446" s="22" t="s">
        <v>1439</v>
      </c>
      <c r="E446" s="23" t="s">
        <v>1440</v>
      </c>
      <c r="F446" s="21">
        <v>0.0</v>
      </c>
      <c r="G446" s="26">
        <v>46044.0</v>
      </c>
      <c r="H446" s="46" t="s">
        <v>1441</v>
      </c>
      <c r="I446" s="21" t="s">
        <v>52</v>
      </c>
      <c r="J446" s="26">
        <v>46044.0</v>
      </c>
      <c r="K446" s="21" t="s">
        <v>53</v>
      </c>
      <c r="L446" s="21" t="s">
        <v>227</v>
      </c>
      <c r="M446" s="26">
        <v>46052.0</v>
      </c>
      <c r="N446" s="26">
        <v>46052.0</v>
      </c>
      <c r="O446" s="27"/>
      <c r="P446" s="28">
        <v>1.0</v>
      </c>
      <c r="Q446" s="45">
        <v>5120.0</v>
      </c>
      <c r="R446" s="30">
        <f t="shared" si="1"/>
        <v>57.379805</v>
      </c>
      <c r="S446" s="21" t="str">
        <f>IFERROR(VLOOKUP(L446,'Responsáveis'!$A$3:$B$140,2,FALSE),"NE")</f>
        <v>Ana</v>
      </c>
      <c r="T446" s="27"/>
      <c r="U446" s="21" t="s">
        <v>39</v>
      </c>
      <c r="V446" s="31" t="s">
        <v>40</v>
      </c>
      <c r="W446" s="31" t="s">
        <v>41</v>
      </c>
      <c r="X446" s="32"/>
      <c r="Y446" s="12"/>
      <c r="Z446" s="12"/>
      <c r="AA446" s="12"/>
      <c r="AB446" s="12"/>
      <c r="AC446" s="12"/>
    </row>
    <row r="447" ht="18.75" customHeight="1">
      <c r="A447" s="21" t="s">
        <v>271</v>
      </c>
      <c r="B447" s="21" t="s">
        <v>879</v>
      </c>
      <c r="C447" s="21" t="s">
        <v>1227</v>
      </c>
      <c r="D447" s="22" t="s">
        <v>1442</v>
      </c>
      <c r="E447" s="23" t="s">
        <v>1443</v>
      </c>
      <c r="F447" s="21">
        <v>0.0</v>
      </c>
      <c r="G447" s="26">
        <v>46044.0</v>
      </c>
      <c r="H447" s="46" t="s">
        <v>1444</v>
      </c>
      <c r="I447" s="21" t="s">
        <v>52</v>
      </c>
      <c r="J447" s="26">
        <v>46044.0</v>
      </c>
      <c r="K447" s="21" t="s">
        <v>53</v>
      </c>
      <c r="L447" s="21" t="s">
        <v>227</v>
      </c>
      <c r="M447" s="26">
        <v>46061.0</v>
      </c>
      <c r="N447" s="26">
        <v>46062.0</v>
      </c>
      <c r="O447" s="27"/>
      <c r="P447" s="28">
        <v>1.0</v>
      </c>
      <c r="Q447" s="45">
        <v>15800.0</v>
      </c>
      <c r="R447" s="30">
        <f t="shared" si="1"/>
        <v>177.070492</v>
      </c>
      <c r="S447" s="21" t="str">
        <f>IFERROR(VLOOKUP(L447,'Responsáveis'!$A$3:$B$140,2,FALSE),"NE")</f>
        <v>Ana</v>
      </c>
      <c r="T447" s="27"/>
      <c r="U447" s="21" t="s">
        <v>39</v>
      </c>
      <c r="V447" s="31" t="s">
        <v>40</v>
      </c>
      <c r="W447" s="31" t="s">
        <v>41</v>
      </c>
      <c r="X447" s="83">
        <v>1.0</v>
      </c>
      <c r="Y447" s="12"/>
      <c r="Z447" s="12"/>
      <c r="AA447" s="12"/>
      <c r="AB447" s="12"/>
      <c r="AC447" s="12"/>
    </row>
    <row r="448" ht="18.75" customHeight="1">
      <c r="A448" s="21" t="s">
        <v>31</v>
      </c>
      <c r="B448" s="21" t="s">
        <v>32</v>
      </c>
      <c r="C448" s="21" t="s">
        <v>126</v>
      </c>
      <c r="D448" s="22" t="s">
        <v>1445</v>
      </c>
      <c r="E448" s="23" t="s">
        <v>1446</v>
      </c>
      <c r="F448" s="21">
        <v>1.0</v>
      </c>
      <c r="G448" s="26">
        <v>46044.0</v>
      </c>
      <c r="H448" s="46" t="s">
        <v>1447</v>
      </c>
      <c r="I448" s="21" t="s">
        <v>37</v>
      </c>
      <c r="J448" s="26">
        <v>46056.0</v>
      </c>
      <c r="K448" s="27"/>
      <c r="L448" s="21" t="s">
        <v>1156</v>
      </c>
      <c r="M448" s="26">
        <v>46094.0</v>
      </c>
      <c r="N448" s="48">
        <v>46096.0</v>
      </c>
      <c r="O448" s="26">
        <v>46096.0</v>
      </c>
      <c r="P448" s="28">
        <v>0.0</v>
      </c>
      <c r="Q448" s="47"/>
      <c r="R448" s="30">
        <f t="shared" si="1"/>
        <v>0</v>
      </c>
      <c r="S448" s="21" t="str">
        <f>IFERROR(VLOOKUP(L448,'Responsáveis'!$A$3:$B$140,2,FALSE),"NE")</f>
        <v>Rudnei</v>
      </c>
      <c r="T448" s="27"/>
      <c r="U448" s="21" t="s">
        <v>48</v>
      </c>
      <c r="V448" s="31" t="s">
        <v>40</v>
      </c>
      <c r="W448" s="33"/>
      <c r="X448" s="32"/>
      <c r="Y448" s="12"/>
      <c r="Z448" s="12"/>
      <c r="AA448" s="12"/>
      <c r="AB448" s="12"/>
      <c r="AC448" s="12"/>
    </row>
    <row r="449" ht="18.75" customHeight="1">
      <c r="A449" s="21" t="s">
        <v>31</v>
      </c>
      <c r="B449" s="21" t="s">
        <v>32</v>
      </c>
      <c r="C449" s="21" t="s">
        <v>1448</v>
      </c>
      <c r="D449" s="22" t="s">
        <v>1449</v>
      </c>
      <c r="E449" s="23" t="s">
        <v>1450</v>
      </c>
      <c r="F449" s="21">
        <v>0.0</v>
      </c>
      <c r="G449" s="26">
        <v>46044.0</v>
      </c>
      <c r="H449" s="46" t="s">
        <v>1451</v>
      </c>
      <c r="I449" s="21" t="s">
        <v>37</v>
      </c>
      <c r="J449" s="26">
        <v>46052.0</v>
      </c>
      <c r="K449" s="27"/>
      <c r="L449" s="21" t="s">
        <v>1156</v>
      </c>
      <c r="M449" s="26">
        <v>46094.0</v>
      </c>
      <c r="N449" s="48">
        <v>46095.0</v>
      </c>
      <c r="O449" s="26">
        <v>46095.0</v>
      </c>
      <c r="P449" s="28">
        <v>0.0</v>
      </c>
      <c r="Q449" s="47"/>
      <c r="R449" s="30">
        <f t="shared" si="1"/>
        <v>0</v>
      </c>
      <c r="S449" s="21" t="str">
        <f>IFERROR(VLOOKUP(L449,'Responsáveis'!$A$3:$B$140,2,FALSE),"NE")</f>
        <v>Rudnei</v>
      </c>
      <c r="T449" s="27"/>
      <c r="U449" s="21" t="s">
        <v>48</v>
      </c>
      <c r="V449" s="31" t="s">
        <v>40</v>
      </c>
      <c r="W449" s="33"/>
      <c r="X449" s="32"/>
      <c r="Y449" s="12"/>
      <c r="Z449" s="12"/>
      <c r="AA449" s="12"/>
      <c r="AB449" s="12"/>
      <c r="AC449" s="12"/>
    </row>
    <row r="450" ht="18.75" customHeight="1">
      <c r="A450" s="21" t="s">
        <v>31</v>
      </c>
      <c r="B450" s="21" t="s">
        <v>32</v>
      </c>
      <c r="C450" s="21" t="s">
        <v>1452</v>
      </c>
      <c r="D450" s="22" t="s">
        <v>1453</v>
      </c>
      <c r="E450" s="23" t="s">
        <v>1454</v>
      </c>
      <c r="F450" s="21">
        <v>0.0</v>
      </c>
      <c r="G450" s="26">
        <v>46044.0</v>
      </c>
      <c r="H450" s="46" t="s">
        <v>1455</v>
      </c>
      <c r="I450" s="21" t="s">
        <v>37</v>
      </c>
      <c r="J450" s="26">
        <v>46052.0</v>
      </c>
      <c r="K450" s="27"/>
      <c r="L450" s="21" t="s">
        <v>1156</v>
      </c>
      <c r="M450" s="26">
        <v>46094.0</v>
      </c>
      <c r="N450" s="48">
        <v>46095.0</v>
      </c>
      <c r="O450" s="26">
        <v>46095.0</v>
      </c>
      <c r="P450" s="28">
        <v>0.0</v>
      </c>
      <c r="Q450" s="47"/>
      <c r="R450" s="30">
        <f t="shared" si="1"/>
        <v>0</v>
      </c>
      <c r="S450" s="21" t="str">
        <f>IFERROR(VLOOKUP(L450,'Responsáveis'!$A$3:$B$140,2,FALSE),"NE")</f>
        <v>Rudnei</v>
      </c>
      <c r="T450" s="27"/>
      <c r="U450" s="21" t="s">
        <v>48</v>
      </c>
      <c r="V450" s="31" t="s">
        <v>40</v>
      </c>
      <c r="W450" s="33"/>
      <c r="X450" s="32"/>
      <c r="Y450" s="12"/>
      <c r="Z450" s="12"/>
      <c r="AA450" s="12"/>
      <c r="AB450" s="12"/>
      <c r="AC450" s="12"/>
    </row>
    <row r="451" ht="18.75" customHeight="1">
      <c r="A451" s="21" t="s">
        <v>271</v>
      </c>
      <c r="B451" s="21" t="s">
        <v>879</v>
      </c>
      <c r="C451" s="21" t="s">
        <v>588</v>
      </c>
      <c r="D451" s="22" t="s">
        <v>1456</v>
      </c>
      <c r="E451" s="23" t="s">
        <v>1457</v>
      </c>
      <c r="F451" s="21">
        <v>0.0</v>
      </c>
      <c r="G451" s="26">
        <v>46044.0</v>
      </c>
      <c r="H451" s="44"/>
      <c r="I451" s="21" t="s">
        <v>52</v>
      </c>
      <c r="J451" s="26">
        <v>46045.0</v>
      </c>
      <c r="K451" s="21" t="s">
        <v>53</v>
      </c>
      <c r="L451" s="21" t="s">
        <v>227</v>
      </c>
      <c r="M451" s="26">
        <v>46063.0</v>
      </c>
      <c r="N451" s="48">
        <v>46063.0</v>
      </c>
      <c r="O451" s="26">
        <v>46066.0</v>
      </c>
      <c r="P451" s="28">
        <v>1.0</v>
      </c>
      <c r="Q451" s="45">
        <v>11000.0</v>
      </c>
      <c r="R451" s="30">
        <f t="shared" si="1"/>
        <v>123.2769248</v>
      </c>
      <c r="S451" s="21" t="str">
        <f>IFERROR(VLOOKUP(L451,'Responsáveis'!$A$3:$B$140,2,FALSE),"NE")</f>
        <v>Ana</v>
      </c>
      <c r="T451" s="27"/>
      <c r="U451" s="21" t="s">
        <v>39</v>
      </c>
      <c r="V451" s="31" t="s">
        <v>40</v>
      </c>
      <c r="W451" s="31" t="s">
        <v>41</v>
      </c>
      <c r="X451" s="32"/>
      <c r="Y451" s="12"/>
      <c r="Z451" s="12"/>
      <c r="AA451" s="12"/>
      <c r="AB451" s="12"/>
      <c r="AC451" s="12"/>
    </row>
    <row r="452" ht="18.75" customHeight="1">
      <c r="A452" s="21" t="s">
        <v>1254</v>
      </c>
      <c r="B452" s="21" t="s">
        <v>1255</v>
      </c>
      <c r="C452" s="21" t="s">
        <v>197</v>
      </c>
      <c r="D452" s="22" t="s">
        <v>1458</v>
      </c>
      <c r="E452" s="21" t="s">
        <v>1459</v>
      </c>
      <c r="F452" s="21">
        <v>0.0</v>
      </c>
      <c r="G452" s="26">
        <v>46044.0</v>
      </c>
      <c r="H452" s="44"/>
      <c r="I452" s="21" t="s">
        <v>52</v>
      </c>
      <c r="J452" s="26">
        <v>46042.0</v>
      </c>
      <c r="K452" s="21" t="s">
        <v>53</v>
      </c>
      <c r="L452" s="21" t="s">
        <v>95</v>
      </c>
      <c r="M452" s="26">
        <v>46062.0</v>
      </c>
      <c r="N452" s="26">
        <v>46062.0</v>
      </c>
      <c r="O452" s="27"/>
      <c r="P452" s="28">
        <v>1.0</v>
      </c>
      <c r="Q452" s="45">
        <v>5100.0</v>
      </c>
      <c r="R452" s="30">
        <f t="shared" si="1"/>
        <v>57.15566514</v>
      </c>
      <c r="S452" s="21" t="str">
        <f>IFERROR(VLOOKUP(L452,'Responsáveis'!$A$3:$B$140,2,FALSE),"NE")</f>
        <v>Ana</v>
      </c>
      <c r="T452" s="27"/>
      <c r="U452" s="21" t="s">
        <v>39</v>
      </c>
      <c r="V452" s="31" t="s">
        <v>208</v>
      </c>
      <c r="W452" s="31" t="s">
        <v>41</v>
      </c>
      <c r="X452" s="32"/>
      <c r="Y452" s="12"/>
      <c r="Z452" s="12"/>
      <c r="AA452" s="12"/>
      <c r="AB452" s="12"/>
      <c r="AC452" s="12"/>
    </row>
    <row r="453" ht="18.75" customHeight="1">
      <c r="A453" s="21" t="s">
        <v>195</v>
      </c>
      <c r="B453" s="21" t="s">
        <v>196</v>
      </c>
      <c r="C453" s="21" t="s">
        <v>1460</v>
      </c>
      <c r="D453" s="22" t="s">
        <v>1461</v>
      </c>
      <c r="E453" s="23" t="s">
        <v>1462</v>
      </c>
      <c r="F453" s="21">
        <v>0.0</v>
      </c>
      <c r="G453" s="26">
        <v>46045.0</v>
      </c>
      <c r="H453" s="44"/>
      <c r="I453" s="21" t="s">
        <v>162</v>
      </c>
      <c r="J453" s="27"/>
      <c r="K453" s="27"/>
      <c r="L453" s="27"/>
      <c r="M453" s="27"/>
      <c r="N453" s="26"/>
      <c r="O453" s="27"/>
      <c r="P453" s="27"/>
      <c r="Q453" s="47"/>
      <c r="R453" s="30">
        <f t="shared" si="1"/>
        <v>0</v>
      </c>
      <c r="S453" s="21" t="str">
        <f>IFERROR(VLOOKUP(L453,'Responsáveis'!$A$3:$B$140,2,FALSE),"NE")</f>
        <v>NE</v>
      </c>
      <c r="T453" s="27"/>
      <c r="U453" s="21" t="s">
        <v>48</v>
      </c>
      <c r="V453" s="31" t="s">
        <v>163</v>
      </c>
      <c r="W453" s="33"/>
      <c r="X453" s="32"/>
      <c r="Y453" s="12"/>
      <c r="Z453" s="12"/>
      <c r="AA453" s="12"/>
      <c r="AB453" s="12"/>
      <c r="AC453" s="12"/>
    </row>
    <row r="454" ht="18.75" customHeight="1">
      <c r="A454" s="21" t="s">
        <v>195</v>
      </c>
      <c r="B454" s="21" t="s">
        <v>196</v>
      </c>
      <c r="C454" s="21" t="s">
        <v>1463</v>
      </c>
      <c r="D454" s="22" t="s">
        <v>483</v>
      </c>
      <c r="E454" s="23" t="s">
        <v>1464</v>
      </c>
      <c r="F454" s="21">
        <v>0.0</v>
      </c>
      <c r="G454" s="26">
        <v>46045.0</v>
      </c>
      <c r="H454" s="44"/>
      <c r="I454" s="21" t="s">
        <v>52</v>
      </c>
      <c r="J454" s="26">
        <v>46052.0</v>
      </c>
      <c r="K454" s="21" t="s">
        <v>53</v>
      </c>
      <c r="L454" s="21" t="s">
        <v>227</v>
      </c>
      <c r="M454" s="26">
        <v>46062.0</v>
      </c>
      <c r="N454" s="26">
        <v>46063.0</v>
      </c>
      <c r="O454" s="26">
        <v>46062.0</v>
      </c>
      <c r="P454" s="28">
        <v>1.0</v>
      </c>
      <c r="Q454" s="45">
        <v>2450.0</v>
      </c>
      <c r="R454" s="30">
        <f t="shared" si="1"/>
        <v>27.45713325</v>
      </c>
      <c r="S454" s="21" t="str">
        <f>IFERROR(VLOOKUP(L454,'Responsáveis'!$A$3:$B$140,2,FALSE),"NE")</f>
        <v>Ana</v>
      </c>
      <c r="T454" s="27"/>
      <c r="U454" s="21" t="s">
        <v>39</v>
      </c>
      <c r="V454" s="31" t="s">
        <v>40</v>
      </c>
      <c r="W454" s="31" t="s">
        <v>41</v>
      </c>
      <c r="X454" s="32"/>
      <c r="Y454" s="12"/>
      <c r="Z454" s="12"/>
      <c r="AA454" s="12"/>
      <c r="AB454" s="12"/>
      <c r="AC454" s="12"/>
    </row>
    <row r="455" ht="18.75" customHeight="1">
      <c r="A455" s="21" t="s">
        <v>195</v>
      </c>
      <c r="B455" s="21" t="s">
        <v>196</v>
      </c>
      <c r="C455" s="21" t="s">
        <v>197</v>
      </c>
      <c r="D455" s="22" t="s">
        <v>1465</v>
      </c>
      <c r="E455" s="21" t="s">
        <v>1466</v>
      </c>
      <c r="F455" s="21">
        <v>0.0</v>
      </c>
      <c r="G455" s="26">
        <v>46045.0</v>
      </c>
      <c r="H455" s="46" t="s">
        <v>1467</v>
      </c>
      <c r="I455" s="21" t="s">
        <v>52</v>
      </c>
      <c r="J455" s="26">
        <v>46037.0</v>
      </c>
      <c r="K455" s="21" t="s">
        <v>53</v>
      </c>
      <c r="L455" s="21" t="s">
        <v>227</v>
      </c>
      <c r="M455" s="26">
        <v>46051.0</v>
      </c>
      <c r="N455" s="26">
        <v>46051.0</v>
      </c>
      <c r="O455" s="27"/>
      <c r="P455" s="28">
        <v>1.0</v>
      </c>
      <c r="Q455" s="45">
        <v>1700.0</v>
      </c>
      <c r="R455" s="30">
        <f t="shared" si="1"/>
        <v>19.05188838</v>
      </c>
      <c r="S455" s="21" t="str">
        <f>IFERROR(VLOOKUP(L455,'Responsáveis'!$A$3:$B$140,2,FALSE),"NE")</f>
        <v>Ana</v>
      </c>
      <c r="T455" s="27"/>
      <c r="U455" s="21" t="s">
        <v>39</v>
      </c>
      <c r="V455" s="31" t="s">
        <v>40</v>
      </c>
      <c r="W455" s="31" t="s">
        <v>41</v>
      </c>
      <c r="X455" s="32"/>
      <c r="Y455" s="12"/>
      <c r="Z455" s="12"/>
      <c r="AA455" s="12"/>
      <c r="AB455" s="12"/>
      <c r="AC455" s="12"/>
    </row>
    <row r="456" ht="18.75" customHeight="1">
      <c r="A456" s="21" t="s">
        <v>219</v>
      </c>
      <c r="B456" s="21" t="s">
        <v>225</v>
      </c>
      <c r="C456" s="21" t="s">
        <v>713</v>
      </c>
      <c r="D456" s="22" t="s">
        <v>1468</v>
      </c>
      <c r="E456" s="23" t="s">
        <v>1469</v>
      </c>
      <c r="F456" s="21">
        <v>0.0</v>
      </c>
      <c r="G456" s="26">
        <v>46338.0</v>
      </c>
      <c r="H456" s="46" t="s">
        <v>1470</v>
      </c>
      <c r="I456" s="21" t="s">
        <v>46</v>
      </c>
      <c r="J456" s="26">
        <v>46029.0</v>
      </c>
      <c r="K456" s="21">
        <v>1.0235051E7</v>
      </c>
      <c r="L456" s="21" t="s">
        <v>194</v>
      </c>
      <c r="M456" s="26">
        <v>46099.0</v>
      </c>
      <c r="N456" s="48">
        <v>46099.0</v>
      </c>
      <c r="O456" s="27"/>
      <c r="P456" s="28">
        <v>0.0</v>
      </c>
      <c r="Q456" s="45">
        <v>6481.68</v>
      </c>
      <c r="R456" s="30">
        <f t="shared" si="1"/>
        <v>72.64014345</v>
      </c>
      <c r="S456" s="21" t="str">
        <f>IFERROR(VLOOKUP(L456,'Responsáveis'!$A$3:$B$140,2,FALSE),"NE")</f>
        <v>Ana</v>
      </c>
      <c r="T456" s="27"/>
      <c r="U456" s="21" t="s">
        <v>48</v>
      </c>
      <c r="V456" s="31" t="s">
        <v>40</v>
      </c>
      <c r="W456" s="33"/>
      <c r="X456" s="32"/>
      <c r="Y456" s="12"/>
      <c r="Z456" s="12"/>
      <c r="AA456" s="12"/>
      <c r="AB456" s="12"/>
      <c r="AC456" s="12"/>
    </row>
    <row r="457" ht="18.75" customHeight="1">
      <c r="A457" s="21" t="s">
        <v>31</v>
      </c>
      <c r="B457" s="21" t="s">
        <v>202</v>
      </c>
      <c r="C457" s="21" t="s">
        <v>486</v>
      </c>
      <c r="D457" s="22" t="s">
        <v>1471</v>
      </c>
      <c r="E457" s="23" t="s">
        <v>1472</v>
      </c>
      <c r="F457" s="21">
        <v>0.0</v>
      </c>
      <c r="G457" s="26">
        <v>46045.0</v>
      </c>
      <c r="H457" s="44"/>
      <c r="I457" s="21" t="s">
        <v>52</v>
      </c>
      <c r="J457" s="26">
        <v>46052.0</v>
      </c>
      <c r="K457" s="21" t="s">
        <v>53</v>
      </c>
      <c r="L457" s="21" t="s">
        <v>227</v>
      </c>
      <c r="M457" s="26">
        <v>46074.0</v>
      </c>
      <c r="N457" s="48">
        <v>46074.0</v>
      </c>
      <c r="O457" s="26">
        <v>46074.0</v>
      </c>
      <c r="P457" s="28">
        <v>0.5</v>
      </c>
      <c r="Q457" s="45">
        <v>1200.0</v>
      </c>
      <c r="R457" s="30">
        <f t="shared" si="1"/>
        <v>13.4483918</v>
      </c>
      <c r="S457" s="21" t="str">
        <f>IFERROR(VLOOKUP(L457,'Responsáveis'!$A$3:$B$140,2,FALSE),"NE")</f>
        <v>Ana</v>
      </c>
      <c r="T457" s="27"/>
      <c r="U457" s="21" t="s">
        <v>39</v>
      </c>
      <c r="V457" s="31" t="s">
        <v>40</v>
      </c>
      <c r="W457" s="31" t="s">
        <v>41</v>
      </c>
      <c r="X457" s="32"/>
      <c r="Y457" s="12"/>
      <c r="Z457" s="12"/>
      <c r="AA457" s="12"/>
      <c r="AB457" s="12"/>
      <c r="AC457" s="12"/>
    </row>
    <row r="458" ht="18.75" customHeight="1">
      <c r="A458" s="21" t="s">
        <v>219</v>
      </c>
      <c r="B458" s="21" t="s">
        <v>220</v>
      </c>
      <c r="C458" s="21" t="s">
        <v>1473</v>
      </c>
      <c r="D458" s="22" t="s">
        <v>803</v>
      </c>
      <c r="E458" s="21" t="s">
        <v>1474</v>
      </c>
      <c r="F458" s="21">
        <v>0.0</v>
      </c>
      <c r="G458" s="26">
        <v>46045.0</v>
      </c>
      <c r="H458" s="46" t="s">
        <v>1475</v>
      </c>
      <c r="I458" s="21" t="s">
        <v>52</v>
      </c>
      <c r="J458" s="26">
        <v>46043.0</v>
      </c>
      <c r="K458" s="21" t="s">
        <v>53</v>
      </c>
      <c r="L458" s="21" t="s">
        <v>548</v>
      </c>
      <c r="M458" s="26" t="s">
        <v>1476</v>
      </c>
      <c r="N458" s="48">
        <v>46056.0</v>
      </c>
      <c r="O458" s="26">
        <v>46051.0</v>
      </c>
      <c r="P458" s="28">
        <v>1.0</v>
      </c>
      <c r="Q458" s="45">
        <v>1075.7</v>
      </c>
      <c r="R458" s="30">
        <f t="shared" si="1"/>
        <v>12.05536255</v>
      </c>
      <c r="S458" s="21" t="str">
        <f>IFERROR(VLOOKUP(L458,'Responsáveis'!$A$3:$B$140,2,FALSE),"NE")</f>
        <v>Jadiel</v>
      </c>
      <c r="T458" s="27"/>
      <c r="U458" s="21" t="s">
        <v>39</v>
      </c>
      <c r="V458" s="31" t="s">
        <v>208</v>
      </c>
      <c r="W458" s="31" t="s">
        <v>41</v>
      </c>
      <c r="X458" s="32"/>
      <c r="Y458" s="12"/>
      <c r="Z458" s="12"/>
      <c r="AA458" s="12"/>
      <c r="AB458" s="12"/>
      <c r="AC458" s="12"/>
    </row>
    <row r="459" ht="18.75" customHeight="1">
      <c r="A459" s="21" t="s">
        <v>271</v>
      </c>
      <c r="B459" s="21" t="s">
        <v>272</v>
      </c>
      <c r="C459" s="21" t="s">
        <v>1477</v>
      </c>
      <c r="D459" s="22" t="s">
        <v>1478</v>
      </c>
      <c r="E459" s="23" t="s">
        <v>1479</v>
      </c>
      <c r="F459" s="21">
        <v>0.0</v>
      </c>
      <c r="G459" s="26">
        <v>46045.0</v>
      </c>
      <c r="H459" s="46" t="s">
        <v>1480</v>
      </c>
      <c r="I459" s="21" t="s">
        <v>162</v>
      </c>
      <c r="J459" s="27"/>
      <c r="K459" s="27"/>
      <c r="L459" s="27"/>
      <c r="M459" s="27"/>
      <c r="N459" s="48"/>
      <c r="O459" s="27"/>
      <c r="P459" s="27"/>
      <c r="Q459" s="47"/>
      <c r="R459" s="30">
        <f t="shared" si="1"/>
        <v>0</v>
      </c>
      <c r="S459" s="21" t="str">
        <f>IFERROR(VLOOKUP(L459,'Responsáveis'!$A$3:$B$140,2,FALSE),"NE")</f>
        <v>NE</v>
      </c>
      <c r="T459" s="27"/>
      <c r="U459" s="21" t="s">
        <v>48</v>
      </c>
      <c r="V459" s="31" t="s">
        <v>163</v>
      </c>
      <c r="W459" s="33"/>
      <c r="X459" s="32"/>
      <c r="Y459" s="12"/>
      <c r="Z459" s="12"/>
      <c r="AA459" s="12"/>
      <c r="AB459" s="12"/>
      <c r="AC459" s="12"/>
    </row>
    <row r="460" ht="18.75" customHeight="1">
      <c r="A460" s="21" t="s">
        <v>271</v>
      </c>
      <c r="B460" s="21" t="s">
        <v>272</v>
      </c>
      <c r="C460" s="21" t="s">
        <v>1477</v>
      </c>
      <c r="D460" s="22" t="s">
        <v>1478</v>
      </c>
      <c r="E460" s="23" t="s">
        <v>1481</v>
      </c>
      <c r="F460" s="21">
        <v>0.0</v>
      </c>
      <c r="G460" s="26">
        <v>46045.0</v>
      </c>
      <c r="H460" s="106" t="s">
        <v>1482</v>
      </c>
      <c r="I460" s="21" t="s">
        <v>162</v>
      </c>
      <c r="J460" s="27"/>
      <c r="K460" s="27"/>
      <c r="L460" s="27"/>
      <c r="M460" s="27"/>
      <c r="N460" s="48"/>
      <c r="O460" s="27"/>
      <c r="P460" s="27"/>
      <c r="Q460" s="47"/>
      <c r="R460" s="30">
        <f t="shared" si="1"/>
        <v>0</v>
      </c>
      <c r="S460" s="21" t="str">
        <f>IFERROR(VLOOKUP(L460,'Responsáveis'!$A$3:$B$140,2,FALSE),"NE")</f>
        <v>NE</v>
      </c>
      <c r="T460" s="27"/>
      <c r="U460" s="21" t="s">
        <v>48</v>
      </c>
      <c r="V460" s="31" t="s">
        <v>163</v>
      </c>
      <c r="W460" s="33"/>
      <c r="X460" s="32"/>
      <c r="Y460" s="12"/>
      <c r="Z460" s="12"/>
      <c r="AA460" s="12"/>
      <c r="AB460" s="12"/>
      <c r="AC460" s="12"/>
    </row>
    <row r="461" ht="18.75" customHeight="1">
      <c r="A461" s="21" t="s">
        <v>271</v>
      </c>
      <c r="B461" s="21" t="s">
        <v>272</v>
      </c>
      <c r="C461" s="21" t="s">
        <v>1477</v>
      </c>
      <c r="D461" s="22" t="s">
        <v>1478</v>
      </c>
      <c r="E461" s="23" t="s">
        <v>1483</v>
      </c>
      <c r="F461" s="21">
        <v>0.0</v>
      </c>
      <c r="G461" s="26">
        <v>46045.0</v>
      </c>
      <c r="H461" s="46" t="s">
        <v>1484</v>
      </c>
      <c r="I461" s="21" t="s">
        <v>162</v>
      </c>
      <c r="J461" s="27"/>
      <c r="K461" s="27"/>
      <c r="L461" s="27"/>
      <c r="M461" s="27"/>
      <c r="N461" s="48"/>
      <c r="O461" s="27"/>
      <c r="P461" s="27"/>
      <c r="Q461" s="47"/>
      <c r="R461" s="30">
        <f t="shared" si="1"/>
        <v>0</v>
      </c>
      <c r="S461" s="21" t="str">
        <f>IFERROR(VLOOKUP(L461,'Responsáveis'!$A$3:$B$140,2,FALSE),"NE")</f>
        <v>NE</v>
      </c>
      <c r="T461" s="27"/>
      <c r="U461" s="21" t="s">
        <v>48</v>
      </c>
      <c r="V461" s="31" t="s">
        <v>163</v>
      </c>
      <c r="W461" s="33"/>
      <c r="X461" s="32"/>
      <c r="Y461" s="12"/>
      <c r="Z461" s="12"/>
      <c r="AA461" s="12"/>
      <c r="AB461" s="12"/>
      <c r="AC461" s="12"/>
    </row>
    <row r="462" ht="18.75" customHeight="1">
      <c r="A462" s="21" t="s">
        <v>271</v>
      </c>
      <c r="B462" s="21" t="s">
        <v>272</v>
      </c>
      <c r="C462" s="21" t="s">
        <v>1477</v>
      </c>
      <c r="D462" s="22" t="s">
        <v>1485</v>
      </c>
      <c r="E462" s="23" t="s">
        <v>1486</v>
      </c>
      <c r="F462" s="21">
        <v>0.0</v>
      </c>
      <c r="G462" s="26">
        <v>46045.0</v>
      </c>
      <c r="H462" s="46" t="s">
        <v>1487</v>
      </c>
      <c r="I462" s="21" t="s">
        <v>162</v>
      </c>
      <c r="J462" s="27"/>
      <c r="K462" s="27"/>
      <c r="L462" s="27"/>
      <c r="M462" s="27"/>
      <c r="N462" s="48"/>
      <c r="O462" s="27"/>
      <c r="P462" s="27"/>
      <c r="Q462" s="47"/>
      <c r="R462" s="30">
        <f t="shared" si="1"/>
        <v>0</v>
      </c>
      <c r="S462" s="21" t="str">
        <f>IFERROR(VLOOKUP(L462,'Responsáveis'!$A$3:$B$140,2,FALSE),"NE")</f>
        <v>NE</v>
      </c>
      <c r="T462" s="27"/>
      <c r="U462" s="21" t="s">
        <v>48</v>
      </c>
      <c r="V462" s="31" t="s">
        <v>163</v>
      </c>
      <c r="W462" s="33"/>
      <c r="X462" s="32"/>
      <c r="Y462" s="12"/>
      <c r="Z462" s="12"/>
      <c r="AA462" s="12"/>
      <c r="AB462" s="12"/>
      <c r="AC462" s="12"/>
    </row>
    <row r="463" ht="18.75" customHeight="1">
      <c r="A463" s="21" t="s">
        <v>271</v>
      </c>
      <c r="B463" s="21" t="s">
        <v>272</v>
      </c>
      <c r="C463" s="21" t="s">
        <v>1477</v>
      </c>
      <c r="D463" s="22" t="s">
        <v>1485</v>
      </c>
      <c r="E463" s="23" t="s">
        <v>1488</v>
      </c>
      <c r="F463" s="21">
        <v>0.0</v>
      </c>
      <c r="G463" s="26">
        <v>46045.0</v>
      </c>
      <c r="H463" s="46" t="s">
        <v>1489</v>
      </c>
      <c r="I463" s="21" t="s">
        <v>162</v>
      </c>
      <c r="J463" s="27"/>
      <c r="K463" s="27"/>
      <c r="L463" s="27"/>
      <c r="M463" s="27"/>
      <c r="N463" s="48"/>
      <c r="O463" s="27"/>
      <c r="P463" s="27"/>
      <c r="Q463" s="47"/>
      <c r="R463" s="30">
        <f t="shared" si="1"/>
        <v>0</v>
      </c>
      <c r="S463" s="21" t="str">
        <f>IFERROR(VLOOKUP(L463,'Responsáveis'!$A$3:$B$140,2,FALSE),"NE")</f>
        <v>NE</v>
      </c>
      <c r="T463" s="27"/>
      <c r="U463" s="21" t="s">
        <v>48</v>
      </c>
      <c r="V463" s="31" t="s">
        <v>163</v>
      </c>
      <c r="W463" s="33"/>
      <c r="X463" s="32"/>
      <c r="Y463" s="12"/>
      <c r="Z463" s="12"/>
      <c r="AA463" s="12"/>
      <c r="AB463" s="12"/>
      <c r="AC463" s="12"/>
    </row>
    <row r="464" ht="18.75" customHeight="1">
      <c r="A464" s="21" t="s">
        <v>271</v>
      </c>
      <c r="B464" s="21" t="s">
        <v>272</v>
      </c>
      <c r="C464" s="21" t="s">
        <v>1477</v>
      </c>
      <c r="D464" s="22" t="s">
        <v>1485</v>
      </c>
      <c r="E464" s="23" t="s">
        <v>1490</v>
      </c>
      <c r="F464" s="21">
        <v>0.0</v>
      </c>
      <c r="G464" s="26">
        <v>46045.0</v>
      </c>
      <c r="H464" s="46" t="s">
        <v>1491</v>
      </c>
      <c r="I464" s="21" t="s">
        <v>162</v>
      </c>
      <c r="J464" s="27"/>
      <c r="K464" s="27"/>
      <c r="L464" s="27"/>
      <c r="M464" s="27"/>
      <c r="N464" s="48"/>
      <c r="O464" s="27"/>
      <c r="P464" s="27"/>
      <c r="Q464" s="47"/>
      <c r="R464" s="30">
        <f t="shared" si="1"/>
        <v>0</v>
      </c>
      <c r="S464" s="21" t="str">
        <f>IFERROR(VLOOKUP(L464,'Responsáveis'!$A$3:$B$140,2,FALSE),"NE")</f>
        <v>NE</v>
      </c>
      <c r="T464" s="27"/>
      <c r="U464" s="21" t="s">
        <v>48</v>
      </c>
      <c r="V464" s="31" t="s">
        <v>163</v>
      </c>
      <c r="W464" s="33"/>
      <c r="X464" s="32"/>
      <c r="Y464" s="12"/>
      <c r="Z464" s="12"/>
      <c r="AA464" s="12"/>
      <c r="AB464" s="12"/>
      <c r="AC464" s="12"/>
    </row>
    <row r="465" ht="18.75" customHeight="1">
      <c r="A465" s="21" t="s">
        <v>271</v>
      </c>
      <c r="B465" s="21" t="s">
        <v>272</v>
      </c>
      <c r="C465" s="21" t="s">
        <v>1477</v>
      </c>
      <c r="D465" s="22" t="s">
        <v>1485</v>
      </c>
      <c r="E465" s="23" t="s">
        <v>1492</v>
      </c>
      <c r="F465" s="21">
        <v>0.0</v>
      </c>
      <c r="G465" s="26">
        <v>46045.0</v>
      </c>
      <c r="H465" s="46" t="s">
        <v>1493</v>
      </c>
      <c r="I465" s="21" t="s">
        <v>162</v>
      </c>
      <c r="J465" s="27"/>
      <c r="K465" s="27"/>
      <c r="L465" s="27"/>
      <c r="M465" s="27"/>
      <c r="N465" s="48"/>
      <c r="O465" s="27"/>
      <c r="P465" s="27"/>
      <c r="Q465" s="47"/>
      <c r="R465" s="30">
        <f t="shared" si="1"/>
        <v>0</v>
      </c>
      <c r="S465" s="21" t="str">
        <f>IFERROR(VLOOKUP(L465,'Responsáveis'!$A$3:$B$140,2,FALSE),"NE")</f>
        <v>NE</v>
      </c>
      <c r="T465" s="27"/>
      <c r="U465" s="21" t="s">
        <v>48</v>
      </c>
      <c r="V465" s="31" t="s">
        <v>163</v>
      </c>
      <c r="W465" s="33"/>
      <c r="X465" s="32"/>
      <c r="Y465" s="12"/>
      <c r="Z465" s="12"/>
      <c r="AA465" s="12"/>
      <c r="AB465" s="12"/>
      <c r="AC465" s="12"/>
    </row>
    <row r="466" ht="18.75" customHeight="1">
      <c r="A466" s="21" t="s">
        <v>271</v>
      </c>
      <c r="B466" s="21" t="s">
        <v>272</v>
      </c>
      <c r="C466" s="21" t="s">
        <v>1477</v>
      </c>
      <c r="D466" s="22" t="s">
        <v>1485</v>
      </c>
      <c r="E466" s="23" t="s">
        <v>1494</v>
      </c>
      <c r="F466" s="21">
        <v>0.0</v>
      </c>
      <c r="G466" s="26">
        <v>46045.0</v>
      </c>
      <c r="H466" s="46" t="s">
        <v>1495</v>
      </c>
      <c r="I466" s="21" t="s">
        <v>162</v>
      </c>
      <c r="J466" s="27"/>
      <c r="K466" s="27"/>
      <c r="L466" s="27"/>
      <c r="M466" s="27"/>
      <c r="N466" s="48"/>
      <c r="O466" s="27"/>
      <c r="P466" s="27"/>
      <c r="Q466" s="47"/>
      <c r="R466" s="30">
        <f t="shared" si="1"/>
        <v>0</v>
      </c>
      <c r="S466" s="21" t="str">
        <f>IFERROR(VLOOKUP(L466,'Responsáveis'!$A$3:$B$140,2,FALSE),"NE")</f>
        <v>NE</v>
      </c>
      <c r="T466" s="27"/>
      <c r="U466" s="21" t="s">
        <v>48</v>
      </c>
      <c r="V466" s="31" t="s">
        <v>163</v>
      </c>
      <c r="W466" s="33"/>
      <c r="X466" s="32"/>
      <c r="Y466" s="12"/>
      <c r="Z466" s="12"/>
      <c r="AA466" s="12"/>
      <c r="AB466" s="12"/>
      <c r="AC466" s="12"/>
    </row>
    <row r="467" ht="18.75" customHeight="1">
      <c r="A467" s="21" t="s">
        <v>271</v>
      </c>
      <c r="B467" s="21" t="s">
        <v>272</v>
      </c>
      <c r="C467" s="21" t="s">
        <v>1477</v>
      </c>
      <c r="D467" s="22" t="s">
        <v>1485</v>
      </c>
      <c r="E467" s="23" t="s">
        <v>1496</v>
      </c>
      <c r="F467" s="21">
        <v>0.0</v>
      </c>
      <c r="G467" s="26">
        <v>46045.0</v>
      </c>
      <c r="H467" s="46" t="s">
        <v>1491</v>
      </c>
      <c r="I467" s="21" t="s">
        <v>162</v>
      </c>
      <c r="J467" s="27"/>
      <c r="K467" s="27"/>
      <c r="L467" s="27"/>
      <c r="M467" s="27"/>
      <c r="N467" s="48"/>
      <c r="O467" s="27"/>
      <c r="P467" s="27"/>
      <c r="Q467" s="47"/>
      <c r="R467" s="30">
        <f t="shared" si="1"/>
        <v>0</v>
      </c>
      <c r="S467" s="21" t="str">
        <f>IFERROR(VLOOKUP(L467,'Responsáveis'!$A$3:$B$140,2,FALSE),"NE")</f>
        <v>NE</v>
      </c>
      <c r="T467" s="27"/>
      <c r="U467" s="21" t="s">
        <v>48</v>
      </c>
      <c r="V467" s="31" t="s">
        <v>163</v>
      </c>
      <c r="W467" s="33"/>
      <c r="X467" s="32"/>
      <c r="Y467" s="12"/>
      <c r="Z467" s="12"/>
      <c r="AA467" s="12"/>
      <c r="AB467" s="12"/>
      <c r="AC467" s="12"/>
    </row>
    <row r="468" ht="18.75" customHeight="1">
      <c r="A468" s="21" t="s">
        <v>31</v>
      </c>
      <c r="B468" s="21" t="s">
        <v>32</v>
      </c>
      <c r="C468" s="21" t="s">
        <v>1497</v>
      </c>
      <c r="D468" s="22" t="s">
        <v>1498</v>
      </c>
      <c r="E468" s="23" t="s">
        <v>1499</v>
      </c>
      <c r="F468" s="21">
        <v>0.0</v>
      </c>
      <c r="G468" s="26">
        <v>46046.0</v>
      </c>
      <c r="H468" s="46" t="s">
        <v>1500</v>
      </c>
      <c r="I468" s="21" t="s">
        <v>37</v>
      </c>
      <c r="J468" s="26">
        <v>46059.0</v>
      </c>
      <c r="K468" s="27"/>
      <c r="L468" s="21" t="s">
        <v>372</v>
      </c>
      <c r="M468" s="26">
        <v>46084.0</v>
      </c>
      <c r="N468" s="48">
        <v>46084.0</v>
      </c>
      <c r="O468" s="27"/>
      <c r="P468" s="28">
        <v>0.0</v>
      </c>
      <c r="Q468" s="47"/>
      <c r="R468" s="30">
        <f t="shared" si="1"/>
        <v>0</v>
      </c>
      <c r="S468" s="21" t="str">
        <f>IFERROR(VLOOKUP(L468,'Responsáveis'!$A$3:$B$140,2,FALSE),"NE")</f>
        <v>Rudnei</v>
      </c>
      <c r="T468" s="27"/>
      <c r="U468" s="21" t="s">
        <v>48</v>
      </c>
      <c r="V468" s="31" t="s">
        <v>40</v>
      </c>
      <c r="W468" s="33"/>
      <c r="X468" s="32"/>
      <c r="Y468" s="12"/>
      <c r="Z468" s="12"/>
      <c r="AA468" s="12"/>
      <c r="AB468" s="12"/>
      <c r="AC468" s="12"/>
    </row>
    <row r="469" ht="18.75" customHeight="1">
      <c r="A469" s="21" t="s">
        <v>31</v>
      </c>
      <c r="B469" s="21" t="s">
        <v>32</v>
      </c>
      <c r="C469" s="21" t="s">
        <v>1497</v>
      </c>
      <c r="D469" s="22" t="s">
        <v>1498</v>
      </c>
      <c r="E469" s="23" t="s">
        <v>1501</v>
      </c>
      <c r="F469" s="21">
        <v>0.0</v>
      </c>
      <c r="G469" s="26">
        <v>46046.0</v>
      </c>
      <c r="H469" s="46" t="s">
        <v>1502</v>
      </c>
      <c r="I469" s="21" t="s">
        <v>37</v>
      </c>
      <c r="J469" s="26">
        <v>46059.0</v>
      </c>
      <c r="K469" s="27"/>
      <c r="L469" s="21" t="s">
        <v>372</v>
      </c>
      <c r="M469" s="26">
        <v>46084.0</v>
      </c>
      <c r="N469" s="48">
        <v>46084.0</v>
      </c>
      <c r="O469" s="27"/>
      <c r="P469" s="28">
        <v>0.0</v>
      </c>
      <c r="Q469" s="47"/>
      <c r="R469" s="30">
        <f t="shared" si="1"/>
        <v>0</v>
      </c>
      <c r="S469" s="21" t="str">
        <f>IFERROR(VLOOKUP(L469,'Responsáveis'!$A$3:$B$140,2,FALSE),"NE")</f>
        <v>Rudnei</v>
      </c>
      <c r="T469" s="27"/>
      <c r="U469" s="21" t="s">
        <v>48</v>
      </c>
      <c r="V469" s="31" t="s">
        <v>40</v>
      </c>
      <c r="W469" s="33"/>
      <c r="X469" s="32"/>
      <c r="Y469" s="12"/>
      <c r="Z469" s="12"/>
      <c r="AA469" s="12"/>
      <c r="AB469" s="12"/>
      <c r="AC469" s="12"/>
    </row>
    <row r="470" ht="18.75" customHeight="1">
      <c r="A470" s="21" t="s">
        <v>31</v>
      </c>
      <c r="B470" s="21" t="s">
        <v>32</v>
      </c>
      <c r="C470" s="21" t="s">
        <v>1497</v>
      </c>
      <c r="D470" s="22" t="s">
        <v>1498</v>
      </c>
      <c r="E470" s="23" t="s">
        <v>1503</v>
      </c>
      <c r="F470" s="21">
        <v>0.0</v>
      </c>
      <c r="G470" s="26">
        <v>46046.0</v>
      </c>
      <c r="H470" s="46" t="s">
        <v>1504</v>
      </c>
      <c r="I470" s="21" t="s">
        <v>46</v>
      </c>
      <c r="J470" s="27"/>
      <c r="K470" s="27"/>
      <c r="L470" s="21" t="s">
        <v>1505</v>
      </c>
      <c r="M470" s="26">
        <v>46091.0</v>
      </c>
      <c r="N470" s="48">
        <v>46091.0</v>
      </c>
      <c r="O470" s="26">
        <v>46091.0</v>
      </c>
      <c r="P470" s="27"/>
      <c r="Q470" s="47"/>
      <c r="R470" s="30">
        <f t="shared" si="1"/>
        <v>0</v>
      </c>
      <c r="S470" s="21" t="str">
        <f>IFERROR(VLOOKUP(L470,'Responsáveis'!$A$3:$B$140,2,FALSE),"NE")</f>
        <v>NE</v>
      </c>
      <c r="T470" s="27"/>
      <c r="U470" s="21" t="s">
        <v>48</v>
      </c>
      <c r="V470" s="31" t="s">
        <v>163</v>
      </c>
      <c r="W470" s="33"/>
      <c r="X470" s="32"/>
      <c r="Y470" s="12"/>
      <c r="Z470" s="12"/>
      <c r="AA470" s="12"/>
      <c r="AB470" s="12"/>
      <c r="AC470" s="12"/>
    </row>
    <row r="471" ht="18.75" customHeight="1">
      <c r="A471" s="21" t="s">
        <v>31</v>
      </c>
      <c r="B471" s="21" t="s">
        <v>32</v>
      </c>
      <c r="C471" s="21" t="s">
        <v>1497</v>
      </c>
      <c r="D471" s="22" t="s">
        <v>1498</v>
      </c>
      <c r="E471" s="23" t="s">
        <v>1506</v>
      </c>
      <c r="F471" s="21">
        <v>0.0</v>
      </c>
      <c r="G471" s="26">
        <v>46046.0</v>
      </c>
      <c r="H471" s="46" t="s">
        <v>1507</v>
      </c>
      <c r="I471" s="21" t="s">
        <v>46</v>
      </c>
      <c r="J471" s="27"/>
      <c r="K471" s="27"/>
      <c r="L471" s="21" t="s">
        <v>1505</v>
      </c>
      <c r="M471" s="26">
        <v>46091.0</v>
      </c>
      <c r="N471" s="48">
        <v>46091.0</v>
      </c>
      <c r="O471" s="27"/>
      <c r="P471" s="27"/>
      <c r="Q471" s="47"/>
      <c r="R471" s="30">
        <f t="shared" si="1"/>
        <v>0</v>
      </c>
      <c r="S471" s="21" t="str">
        <f>IFERROR(VLOOKUP(L471,'Responsáveis'!$A$3:$B$140,2,FALSE),"NE")</f>
        <v>NE</v>
      </c>
      <c r="T471" s="27"/>
      <c r="U471" s="21" t="s">
        <v>48</v>
      </c>
      <c r="V471" s="31" t="s">
        <v>163</v>
      </c>
      <c r="W471" s="33"/>
      <c r="X471" s="32"/>
      <c r="Y471" s="12"/>
      <c r="Z471" s="12"/>
      <c r="AA471" s="12"/>
      <c r="AB471" s="12"/>
      <c r="AC471" s="12"/>
    </row>
    <row r="472" ht="18.75" customHeight="1">
      <c r="A472" s="21" t="s">
        <v>31</v>
      </c>
      <c r="B472" s="21" t="s">
        <v>32</v>
      </c>
      <c r="C472" s="21" t="s">
        <v>1497</v>
      </c>
      <c r="D472" s="22" t="s">
        <v>1498</v>
      </c>
      <c r="E472" s="23" t="s">
        <v>1508</v>
      </c>
      <c r="F472" s="21">
        <v>0.0</v>
      </c>
      <c r="G472" s="26">
        <v>46046.0</v>
      </c>
      <c r="H472" s="46" t="s">
        <v>1509</v>
      </c>
      <c r="I472" s="21" t="s">
        <v>46</v>
      </c>
      <c r="J472" s="27"/>
      <c r="K472" s="27"/>
      <c r="L472" s="21" t="s">
        <v>1505</v>
      </c>
      <c r="M472" s="26">
        <v>46091.0</v>
      </c>
      <c r="N472" s="48">
        <v>46091.0</v>
      </c>
      <c r="O472" s="27"/>
      <c r="P472" s="27"/>
      <c r="Q472" s="47"/>
      <c r="R472" s="30">
        <f t="shared" si="1"/>
        <v>0</v>
      </c>
      <c r="S472" s="21" t="str">
        <f>IFERROR(VLOOKUP(L472,'Responsáveis'!$A$3:$B$140,2,FALSE),"NE")</f>
        <v>NE</v>
      </c>
      <c r="T472" s="27"/>
      <c r="U472" s="21" t="s">
        <v>48</v>
      </c>
      <c r="V472" s="31" t="s">
        <v>163</v>
      </c>
      <c r="W472" s="33"/>
      <c r="X472" s="32"/>
      <c r="Y472" s="12"/>
      <c r="Z472" s="12"/>
      <c r="AA472" s="12"/>
      <c r="AB472" s="12"/>
      <c r="AC472" s="12"/>
    </row>
    <row r="473" ht="18.75" customHeight="1">
      <c r="A473" s="21" t="s">
        <v>31</v>
      </c>
      <c r="B473" s="21" t="s">
        <v>32</v>
      </c>
      <c r="C473" s="21" t="s">
        <v>1497</v>
      </c>
      <c r="D473" s="22" t="s">
        <v>1498</v>
      </c>
      <c r="E473" s="23" t="s">
        <v>1510</v>
      </c>
      <c r="F473" s="21">
        <v>0.0</v>
      </c>
      <c r="G473" s="26">
        <v>46046.0</v>
      </c>
      <c r="H473" s="46" t="s">
        <v>1511</v>
      </c>
      <c r="I473" s="21" t="s">
        <v>46</v>
      </c>
      <c r="J473" s="27"/>
      <c r="K473" s="27"/>
      <c r="L473" s="21" t="s">
        <v>1505</v>
      </c>
      <c r="M473" s="26">
        <v>46091.0</v>
      </c>
      <c r="N473" s="48">
        <v>46091.0</v>
      </c>
      <c r="O473" s="27"/>
      <c r="P473" s="27"/>
      <c r="Q473" s="47"/>
      <c r="R473" s="30">
        <f t="shared" si="1"/>
        <v>0</v>
      </c>
      <c r="S473" s="21" t="str">
        <f>IFERROR(VLOOKUP(L473,'Responsáveis'!$A$3:$B$140,2,FALSE),"NE")</f>
        <v>NE</v>
      </c>
      <c r="T473" s="27"/>
      <c r="U473" s="21" t="s">
        <v>48</v>
      </c>
      <c r="V473" s="31" t="s">
        <v>163</v>
      </c>
      <c r="W473" s="33"/>
      <c r="X473" s="32"/>
      <c r="Y473" s="12"/>
      <c r="Z473" s="12"/>
      <c r="AA473" s="12"/>
      <c r="AB473" s="12"/>
      <c r="AC473" s="12"/>
    </row>
    <row r="474" ht="18.75" customHeight="1">
      <c r="A474" s="21" t="s">
        <v>31</v>
      </c>
      <c r="B474" s="21" t="s">
        <v>32</v>
      </c>
      <c r="C474" s="21" t="s">
        <v>1497</v>
      </c>
      <c r="D474" s="22" t="s">
        <v>1498</v>
      </c>
      <c r="E474" s="23" t="s">
        <v>1512</v>
      </c>
      <c r="F474" s="21">
        <v>0.0</v>
      </c>
      <c r="G474" s="26">
        <v>46046.0</v>
      </c>
      <c r="H474" s="46" t="s">
        <v>1513</v>
      </c>
      <c r="I474" s="21" t="s">
        <v>46</v>
      </c>
      <c r="J474" s="27"/>
      <c r="K474" s="27"/>
      <c r="L474" s="21" t="s">
        <v>1505</v>
      </c>
      <c r="M474" s="26">
        <v>46091.0</v>
      </c>
      <c r="N474" s="48">
        <v>46091.0</v>
      </c>
      <c r="O474" s="27"/>
      <c r="P474" s="27"/>
      <c r="Q474" s="47"/>
      <c r="R474" s="30">
        <f t="shared" si="1"/>
        <v>0</v>
      </c>
      <c r="S474" s="21" t="str">
        <f>IFERROR(VLOOKUP(L474,'Responsáveis'!$A$3:$B$140,2,FALSE),"NE")</f>
        <v>NE</v>
      </c>
      <c r="T474" s="27"/>
      <c r="U474" s="21" t="s">
        <v>48</v>
      </c>
      <c r="V474" s="31" t="s">
        <v>163</v>
      </c>
      <c r="W474" s="33"/>
      <c r="X474" s="32"/>
      <c r="Y474" s="12"/>
      <c r="Z474" s="12"/>
      <c r="AA474" s="12"/>
      <c r="AB474" s="12"/>
      <c r="AC474" s="12"/>
    </row>
    <row r="475" ht="18.75" customHeight="1">
      <c r="A475" s="21" t="s">
        <v>31</v>
      </c>
      <c r="B475" s="21" t="s">
        <v>32</v>
      </c>
      <c r="C475" s="21" t="s">
        <v>1497</v>
      </c>
      <c r="D475" s="22" t="s">
        <v>1498</v>
      </c>
      <c r="E475" s="23" t="s">
        <v>1514</v>
      </c>
      <c r="F475" s="21">
        <v>0.0</v>
      </c>
      <c r="G475" s="26">
        <v>46046.0</v>
      </c>
      <c r="H475" s="46" t="s">
        <v>1509</v>
      </c>
      <c r="I475" s="21" t="s">
        <v>46</v>
      </c>
      <c r="J475" s="27"/>
      <c r="K475" s="27"/>
      <c r="L475" s="21" t="s">
        <v>1505</v>
      </c>
      <c r="M475" s="26">
        <v>46091.0</v>
      </c>
      <c r="N475" s="48">
        <v>46091.0</v>
      </c>
      <c r="O475" s="27"/>
      <c r="P475" s="27"/>
      <c r="Q475" s="47"/>
      <c r="R475" s="30">
        <f t="shared" si="1"/>
        <v>0</v>
      </c>
      <c r="S475" s="21" t="str">
        <f>IFERROR(VLOOKUP(L475,'Responsáveis'!$A$3:$B$140,2,FALSE),"NE")</f>
        <v>NE</v>
      </c>
      <c r="T475" s="27"/>
      <c r="U475" s="21" t="s">
        <v>48</v>
      </c>
      <c r="V475" s="31" t="s">
        <v>163</v>
      </c>
      <c r="W475" s="33"/>
      <c r="X475" s="32"/>
      <c r="Y475" s="12"/>
      <c r="Z475" s="12"/>
      <c r="AA475" s="12"/>
      <c r="AB475" s="12"/>
      <c r="AC475" s="12"/>
    </row>
    <row r="476" ht="18.75" customHeight="1">
      <c r="A476" s="21" t="s">
        <v>195</v>
      </c>
      <c r="B476" s="21" t="s">
        <v>196</v>
      </c>
      <c r="C476" s="21" t="s">
        <v>197</v>
      </c>
      <c r="D476" s="22" t="s">
        <v>1515</v>
      </c>
      <c r="E476" s="23" t="s">
        <v>1516</v>
      </c>
      <c r="F476" s="21">
        <v>0.0</v>
      </c>
      <c r="G476" s="26">
        <v>46045.0</v>
      </c>
      <c r="H476" s="46" t="s">
        <v>1517</v>
      </c>
      <c r="I476" s="21" t="s">
        <v>52</v>
      </c>
      <c r="J476" s="26">
        <v>46056.0</v>
      </c>
      <c r="K476" s="21" t="s">
        <v>53</v>
      </c>
      <c r="L476" s="21" t="s">
        <v>38</v>
      </c>
      <c r="M476" s="26">
        <v>46079.0</v>
      </c>
      <c r="N476" s="26">
        <v>46079.0</v>
      </c>
      <c r="O476" s="27"/>
      <c r="P476" s="28">
        <v>0.0</v>
      </c>
      <c r="Q476" s="45">
        <v>4016.93</v>
      </c>
      <c r="R476" s="30">
        <f t="shared" si="1"/>
        <v>45.01770705</v>
      </c>
      <c r="S476" s="21" t="str">
        <f>IFERROR(VLOOKUP(L476,'Responsáveis'!$A$3:$B$140,2,FALSE),"NE")</f>
        <v>jadiel</v>
      </c>
      <c r="T476" s="27"/>
      <c r="U476" s="21" t="s">
        <v>39</v>
      </c>
      <c r="V476" s="31" t="s">
        <v>40</v>
      </c>
      <c r="W476" s="33"/>
      <c r="X476" s="32"/>
      <c r="Y476" s="12"/>
      <c r="Z476" s="12"/>
      <c r="AA476" s="12"/>
      <c r="AB476" s="12"/>
      <c r="AC476" s="12"/>
    </row>
    <row r="477" ht="18.75" customHeight="1">
      <c r="A477" s="21" t="s">
        <v>31</v>
      </c>
      <c r="B477" s="21" t="s">
        <v>202</v>
      </c>
      <c r="C477" s="21" t="s">
        <v>1518</v>
      </c>
      <c r="D477" s="22" t="s">
        <v>1519</v>
      </c>
      <c r="E477" s="23" t="s">
        <v>1520</v>
      </c>
      <c r="F477" s="21">
        <v>0.0</v>
      </c>
      <c r="G477" s="26">
        <v>46048.0</v>
      </c>
      <c r="H477" s="44"/>
      <c r="I477" s="21" t="s">
        <v>52</v>
      </c>
      <c r="J477" s="26">
        <v>46056.0</v>
      </c>
      <c r="K477" s="21" t="s">
        <v>53</v>
      </c>
      <c r="L477" s="21" t="s">
        <v>227</v>
      </c>
      <c r="M477" s="26">
        <v>46058.0</v>
      </c>
      <c r="N477" s="48">
        <v>46058.0</v>
      </c>
      <c r="O477" s="27"/>
      <c r="P477" s="28">
        <v>1.0</v>
      </c>
      <c r="Q477" s="45">
        <v>1697.5</v>
      </c>
      <c r="R477" s="30">
        <f t="shared" si="1"/>
        <v>19.0238709</v>
      </c>
      <c r="S477" s="21" t="str">
        <f>IFERROR(VLOOKUP(L477,'Responsáveis'!$A$3:$B$140,2,FALSE),"NE")</f>
        <v>Ana</v>
      </c>
      <c r="T477" s="27"/>
      <c r="U477" s="21" t="s">
        <v>39</v>
      </c>
      <c r="V477" s="31" t="s">
        <v>208</v>
      </c>
      <c r="W477" s="33"/>
      <c r="X477" s="32"/>
      <c r="Y477" s="12"/>
      <c r="Z477" s="12"/>
      <c r="AA477" s="12"/>
      <c r="AB477" s="12"/>
      <c r="AC477" s="12"/>
    </row>
    <row r="478" ht="18.75" customHeight="1">
      <c r="A478" s="21" t="s">
        <v>209</v>
      </c>
      <c r="B478" s="21" t="s">
        <v>240</v>
      </c>
      <c r="C478" s="21" t="s">
        <v>197</v>
      </c>
      <c r="D478" s="22" t="s">
        <v>1521</v>
      </c>
      <c r="E478" s="21" t="s">
        <v>1522</v>
      </c>
      <c r="F478" s="21">
        <v>0.0</v>
      </c>
      <c r="G478" s="26">
        <v>46048.0</v>
      </c>
      <c r="H478" s="46" t="s">
        <v>1523</v>
      </c>
      <c r="I478" s="21" t="s">
        <v>52</v>
      </c>
      <c r="J478" s="26">
        <v>46045.0</v>
      </c>
      <c r="K478" s="21" t="s">
        <v>53</v>
      </c>
      <c r="L478" s="21" t="s">
        <v>95</v>
      </c>
      <c r="M478" s="26">
        <v>46060.0</v>
      </c>
      <c r="N478" s="48">
        <v>46060.0</v>
      </c>
      <c r="O478" s="27"/>
      <c r="P478" s="28">
        <v>1.0</v>
      </c>
      <c r="Q478" s="45">
        <v>6800.0</v>
      </c>
      <c r="R478" s="30">
        <f t="shared" si="1"/>
        <v>76.20755351</v>
      </c>
      <c r="S478" s="21" t="str">
        <f>IFERROR(VLOOKUP(L478,'Responsáveis'!$A$3:$B$140,2,FALSE),"NE")</f>
        <v>Ana</v>
      </c>
      <c r="T478" s="27"/>
      <c r="U478" s="21" t="s">
        <v>39</v>
      </c>
      <c r="V478" s="31" t="s">
        <v>40</v>
      </c>
      <c r="W478" s="31" t="s">
        <v>214</v>
      </c>
      <c r="X478" s="32"/>
      <c r="Y478" s="12"/>
      <c r="Z478" s="12"/>
      <c r="AA478" s="12"/>
      <c r="AB478" s="12"/>
      <c r="AC478" s="12"/>
    </row>
    <row r="479" ht="18.75" customHeight="1">
      <c r="A479" s="21" t="s">
        <v>31</v>
      </c>
      <c r="B479" s="21" t="s">
        <v>32</v>
      </c>
      <c r="C479" s="21" t="s">
        <v>1524</v>
      </c>
      <c r="D479" s="22" t="s">
        <v>1525</v>
      </c>
      <c r="E479" s="23" t="s">
        <v>1526</v>
      </c>
      <c r="F479" s="21">
        <v>0.0</v>
      </c>
      <c r="G479" s="26">
        <v>46048.0</v>
      </c>
      <c r="H479" s="46" t="s">
        <v>1527</v>
      </c>
      <c r="I479" s="21" t="s">
        <v>46</v>
      </c>
      <c r="J479" s="26">
        <v>46058.0</v>
      </c>
      <c r="K479" s="27"/>
      <c r="L479" s="21" t="s">
        <v>227</v>
      </c>
      <c r="M479" s="26">
        <v>46087.0</v>
      </c>
      <c r="N479" s="48">
        <v>46087.0</v>
      </c>
      <c r="O479" s="27"/>
      <c r="P479" s="28">
        <v>0.2</v>
      </c>
      <c r="Q479" s="45">
        <v>10000.0</v>
      </c>
      <c r="R479" s="30">
        <f t="shared" si="1"/>
        <v>112.0699316</v>
      </c>
      <c r="S479" s="21" t="str">
        <f>IFERROR(VLOOKUP(L479,'Responsáveis'!$A$3:$B$140,2,FALSE),"NE")</f>
        <v>Ana</v>
      </c>
      <c r="T479" s="27"/>
      <c r="U479" s="21" t="s">
        <v>48</v>
      </c>
      <c r="V479" s="31" t="s">
        <v>40</v>
      </c>
      <c r="W479" s="31" t="s">
        <v>41</v>
      </c>
      <c r="X479" s="32"/>
      <c r="Y479" s="12"/>
      <c r="Z479" s="12"/>
      <c r="AA479" s="12"/>
      <c r="AB479" s="12"/>
      <c r="AC479" s="12"/>
    </row>
    <row r="480" ht="18.75" customHeight="1">
      <c r="A480" s="21" t="s">
        <v>31</v>
      </c>
      <c r="B480" s="21" t="s">
        <v>32</v>
      </c>
      <c r="C480" s="21" t="s">
        <v>1528</v>
      </c>
      <c r="D480" s="22" t="s">
        <v>1529</v>
      </c>
      <c r="E480" s="23" t="s">
        <v>1530</v>
      </c>
      <c r="F480" s="21">
        <v>0.0</v>
      </c>
      <c r="G480" s="26">
        <v>46048.0</v>
      </c>
      <c r="H480" s="46" t="s">
        <v>1531</v>
      </c>
      <c r="I480" s="21" t="s">
        <v>37</v>
      </c>
      <c r="J480" s="26">
        <v>46057.0</v>
      </c>
      <c r="K480" s="27"/>
      <c r="L480" s="21" t="s">
        <v>1532</v>
      </c>
      <c r="M480" s="26">
        <v>46094.0</v>
      </c>
      <c r="N480" s="48">
        <v>46097.0</v>
      </c>
      <c r="O480" s="26">
        <v>46097.0</v>
      </c>
      <c r="P480" s="28">
        <v>0.0</v>
      </c>
      <c r="Q480" s="45">
        <v>52539.89</v>
      </c>
      <c r="R480" s="30">
        <f t="shared" si="1"/>
        <v>588.8141881</v>
      </c>
      <c r="S480" s="21" t="str">
        <f>IFERROR(VLOOKUP(L480,'Responsáveis'!$A$3:$B$140,2,FALSE),"NE")</f>
        <v>Ana</v>
      </c>
      <c r="T480" s="27"/>
      <c r="U480" s="21" t="s">
        <v>48</v>
      </c>
      <c r="V480" s="31" t="s">
        <v>40</v>
      </c>
      <c r="W480" s="33"/>
      <c r="X480" s="32"/>
      <c r="Y480" s="12"/>
      <c r="Z480" s="12"/>
      <c r="AA480" s="12"/>
      <c r="AB480" s="12"/>
      <c r="AC480" s="12"/>
    </row>
    <row r="481" ht="18.75" customHeight="1">
      <c r="A481" s="21" t="s">
        <v>31</v>
      </c>
      <c r="B481" s="21" t="s">
        <v>32</v>
      </c>
      <c r="C481" s="21" t="s">
        <v>1533</v>
      </c>
      <c r="D481" s="22" t="s">
        <v>1529</v>
      </c>
      <c r="E481" s="23" t="s">
        <v>1534</v>
      </c>
      <c r="F481" s="21">
        <v>0.0</v>
      </c>
      <c r="G481" s="26">
        <v>46048.0</v>
      </c>
      <c r="H481" s="46" t="s">
        <v>1535</v>
      </c>
      <c r="I481" s="21" t="s">
        <v>46</v>
      </c>
      <c r="J481" s="26">
        <v>46058.0</v>
      </c>
      <c r="K481" s="27"/>
      <c r="L481" s="21" t="s">
        <v>354</v>
      </c>
      <c r="M481" s="26">
        <v>46096.0</v>
      </c>
      <c r="N481" s="48">
        <v>46096.0</v>
      </c>
      <c r="O481" s="27"/>
      <c r="P481" s="28">
        <v>0.0</v>
      </c>
      <c r="Q481" s="45">
        <v>171818.18</v>
      </c>
      <c r="R481" s="30">
        <f t="shared" si="1"/>
        <v>1925.565169</v>
      </c>
      <c r="S481" s="21" t="str">
        <f>IFERROR(VLOOKUP(L481,'Responsáveis'!$A$3:$B$140,2,FALSE),"NE")</f>
        <v>jadiel</v>
      </c>
      <c r="T481" s="27"/>
      <c r="U481" s="21" t="s">
        <v>48</v>
      </c>
      <c r="V481" s="31" t="s">
        <v>40</v>
      </c>
      <c r="W481" s="33"/>
      <c r="X481" s="32"/>
      <c r="Y481" s="12"/>
      <c r="Z481" s="12"/>
      <c r="AA481" s="12"/>
      <c r="AB481" s="12"/>
      <c r="AC481" s="12"/>
    </row>
    <row r="482" ht="18.75" customHeight="1">
      <c r="A482" s="21" t="s">
        <v>31</v>
      </c>
      <c r="B482" s="21" t="s">
        <v>32</v>
      </c>
      <c r="C482" s="21" t="s">
        <v>1536</v>
      </c>
      <c r="D482" s="22" t="s">
        <v>1529</v>
      </c>
      <c r="E482" s="23" t="s">
        <v>1537</v>
      </c>
      <c r="F482" s="21">
        <v>0.0</v>
      </c>
      <c r="G482" s="26">
        <v>46048.0</v>
      </c>
      <c r="H482" s="46" t="s">
        <v>1538</v>
      </c>
      <c r="I482" s="21" t="s">
        <v>37</v>
      </c>
      <c r="J482" s="26">
        <v>46056.0</v>
      </c>
      <c r="K482" s="27"/>
      <c r="L482" s="21" t="s">
        <v>1532</v>
      </c>
      <c r="M482" s="26">
        <v>46101.0</v>
      </c>
      <c r="N482" s="48">
        <v>46101.0</v>
      </c>
      <c r="O482" s="26">
        <v>46101.0</v>
      </c>
      <c r="P482" s="28">
        <v>0.0</v>
      </c>
      <c r="Q482" s="45">
        <v>123000.0</v>
      </c>
      <c r="R482" s="30">
        <f t="shared" si="1"/>
        <v>1378.460159</v>
      </c>
      <c r="S482" s="21" t="str">
        <f>IFERROR(VLOOKUP(L482,'Responsáveis'!$A$3:$B$140,2,FALSE),"NE")</f>
        <v>Ana</v>
      </c>
      <c r="T482" s="27"/>
      <c r="U482" s="21" t="s">
        <v>48</v>
      </c>
      <c r="V482" s="31" t="s">
        <v>40</v>
      </c>
      <c r="W482" s="33"/>
      <c r="X482" s="32"/>
      <c r="Y482" s="12"/>
      <c r="Z482" s="12"/>
      <c r="AA482" s="12"/>
      <c r="AB482" s="12"/>
      <c r="AC482" s="12"/>
    </row>
    <row r="483" ht="18.75" customHeight="1">
      <c r="A483" s="21" t="s">
        <v>31</v>
      </c>
      <c r="B483" s="21" t="s">
        <v>32</v>
      </c>
      <c r="C483" s="21" t="s">
        <v>1539</v>
      </c>
      <c r="D483" s="22" t="s">
        <v>1529</v>
      </c>
      <c r="E483" s="23" t="s">
        <v>1540</v>
      </c>
      <c r="F483" s="21">
        <v>0.0</v>
      </c>
      <c r="G483" s="26">
        <v>46048.0</v>
      </c>
      <c r="H483" s="46" t="s">
        <v>1541</v>
      </c>
      <c r="I483" s="21" t="s">
        <v>37</v>
      </c>
      <c r="J483" s="26">
        <v>46057.0</v>
      </c>
      <c r="K483" s="27"/>
      <c r="L483" s="21" t="s">
        <v>354</v>
      </c>
      <c r="M483" s="26">
        <v>46090.0</v>
      </c>
      <c r="N483" s="48">
        <v>46090.0</v>
      </c>
      <c r="O483" s="27"/>
      <c r="P483" s="28">
        <v>0.0</v>
      </c>
      <c r="Q483" s="47"/>
      <c r="R483" s="30">
        <f t="shared" si="1"/>
        <v>0</v>
      </c>
      <c r="S483" s="21" t="str">
        <f>IFERROR(VLOOKUP(L483,'Responsáveis'!$A$3:$B$140,2,FALSE),"NE")</f>
        <v>jadiel</v>
      </c>
      <c r="T483" s="27"/>
      <c r="U483" s="21" t="s">
        <v>48</v>
      </c>
      <c r="V483" s="31" t="s">
        <v>163</v>
      </c>
      <c r="W483" s="33"/>
      <c r="X483" s="32"/>
      <c r="Y483" s="12"/>
      <c r="Z483" s="12"/>
      <c r="AA483" s="12"/>
      <c r="AB483" s="12"/>
      <c r="AC483" s="12"/>
    </row>
    <row r="484" ht="18.75" customHeight="1">
      <c r="A484" s="21" t="s">
        <v>31</v>
      </c>
      <c r="B484" s="21" t="s">
        <v>32</v>
      </c>
      <c r="C484" s="21" t="s">
        <v>1542</v>
      </c>
      <c r="D484" s="22" t="s">
        <v>1529</v>
      </c>
      <c r="E484" s="23" t="s">
        <v>1543</v>
      </c>
      <c r="F484" s="21">
        <v>0.0</v>
      </c>
      <c r="G484" s="26">
        <v>46048.0</v>
      </c>
      <c r="H484" s="46" t="s">
        <v>1544</v>
      </c>
      <c r="I484" s="21" t="s">
        <v>46</v>
      </c>
      <c r="J484" s="26">
        <v>46057.0</v>
      </c>
      <c r="K484" s="27"/>
      <c r="L484" s="21" t="s">
        <v>1532</v>
      </c>
      <c r="M484" s="26">
        <v>46100.0</v>
      </c>
      <c r="N484" s="48">
        <v>46106.0</v>
      </c>
      <c r="O484" s="27"/>
      <c r="P484" s="28">
        <v>0.0</v>
      </c>
      <c r="Q484" s="45">
        <v>131000.0</v>
      </c>
      <c r="R484" s="30">
        <f t="shared" si="1"/>
        <v>1468.116104</v>
      </c>
      <c r="S484" s="21" t="str">
        <f>IFERROR(VLOOKUP(L484,'Responsáveis'!$A$3:$B$140,2,FALSE),"NE")</f>
        <v>Ana</v>
      </c>
      <c r="T484" s="27"/>
      <c r="U484" s="21" t="s">
        <v>48</v>
      </c>
      <c r="V484" s="31" t="s">
        <v>40</v>
      </c>
      <c r="W484" s="31" t="s">
        <v>41</v>
      </c>
      <c r="X484" s="32"/>
      <c r="Y484" s="12"/>
      <c r="Z484" s="12"/>
      <c r="AA484" s="12"/>
      <c r="AB484" s="12"/>
      <c r="AC484" s="12"/>
    </row>
    <row r="485" ht="18.75" customHeight="1">
      <c r="A485" s="21" t="s">
        <v>31</v>
      </c>
      <c r="B485" s="21" t="s">
        <v>32</v>
      </c>
      <c r="C485" s="21" t="s">
        <v>1545</v>
      </c>
      <c r="D485" s="22" t="s">
        <v>1529</v>
      </c>
      <c r="E485" s="23" t="s">
        <v>1546</v>
      </c>
      <c r="F485" s="21">
        <v>0.0</v>
      </c>
      <c r="G485" s="26">
        <v>46048.0</v>
      </c>
      <c r="H485" s="46" t="s">
        <v>1547</v>
      </c>
      <c r="I485" s="21" t="s">
        <v>46</v>
      </c>
      <c r="J485" s="26">
        <v>46056.0</v>
      </c>
      <c r="K485" s="27"/>
      <c r="L485" s="21" t="s">
        <v>1532</v>
      </c>
      <c r="M485" s="26">
        <v>46100.0</v>
      </c>
      <c r="N485" s="48">
        <v>46106.0</v>
      </c>
      <c r="O485" s="27"/>
      <c r="P485" s="28">
        <v>0.0</v>
      </c>
      <c r="Q485" s="45">
        <v>99000.0</v>
      </c>
      <c r="R485" s="30">
        <f t="shared" si="1"/>
        <v>1109.492323</v>
      </c>
      <c r="S485" s="21" t="str">
        <f>IFERROR(VLOOKUP(L485,'Responsáveis'!$A$3:$B$140,2,FALSE),"NE")</f>
        <v>Ana</v>
      </c>
      <c r="T485" s="27"/>
      <c r="U485" s="21" t="s">
        <v>48</v>
      </c>
      <c r="V485" s="31" t="s">
        <v>40</v>
      </c>
      <c r="W485" s="31" t="s">
        <v>41</v>
      </c>
      <c r="X485" s="32"/>
      <c r="Y485" s="12"/>
      <c r="Z485" s="12"/>
      <c r="AA485" s="12"/>
      <c r="AB485" s="12"/>
      <c r="AC485" s="12"/>
    </row>
    <row r="486" ht="18.75" customHeight="1">
      <c r="A486" s="21" t="s">
        <v>31</v>
      </c>
      <c r="B486" s="21" t="s">
        <v>32</v>
      </c>
      <c r="C486" s="21" t="s">
        <v>1548</v>
      </c>
      <c r="D486" s="22" t="s">
        <v>1529</v>
      </c>
      <c r="E486" s="23" t="s">
        <v>1549</v>
      </c>
      <c r="F486" s="21">
        <v>0.0</v>
      </c>
      <c r="G486" s="26">
        <v>46048.0</v>
      </c>
      <c r="H486" s="46" t="s">
        <v>1550</v>
      </c>
      <c r="I486" s="21" t="s">
        <v>37</v>
      </c>
      <c r="J486" s="26">
        <v>46057.0</v>
      </c>
      <c r="K486" s="27"/>
      <c r="L486" s="21" t="s">
        <v>1532</v>
      </c>
      <c r="M486" s="26">
        <v>46094.0</v>
      </c>
      <c r="N486" s="48">
        <v>46097.0</v>
      </c>
      <c r="O486" s="27"/>
      <c r="P486" s="28">
        <v>0.0</v>
      </c>
      <c r="Q486" s="45">
        <v>63664.39</v>
      </c>
      <c r="R486" s="30">
        <f t="shared" si="1"/>
        <v>713.4863835</v>
      </c>
      <c r="S486" s="21" t="str">
        <f>IFERROR(VLOOKUP(L486,'Responsáveis'!$A$3:$B$140,2,FALSE),"NE")</f>
        <v>Ana</v>
      </c>
      <c r="T486" s="27"/>
      <c r="U486" s="21" t="s">
        <v>48</v>
      </c>
      <c r="V486" s="31" t="s">
        <v>40</v>
      </c>
      <c r="W486" s="33"/>
      <c r="X486" s="32"/>
      <c r="Y486" s="12"/>
      <c r="Z486" s="12"/>
      <c r="AA486" s="12"/>
      <c r="AB486" s="12"/>
      <c r="AC486" s="12"/>
    </row>
    <row r="487" ht="18.75" customHeight="1">
      <c r="A487" s="21" t="s">
        <v>31</v>
      </c>
      <c r="B487" s="21" t="s">
        <v>32</v>
      </c>
      <c r="C487" s="21" t="s">
        <v>1551</v>
      </c>
      <c r="D487" s="22" t="s">
        <v>1529</v>
      </c>
      <c r="E487" s="23" t="s">
        <v>1552</v>
      </c>
      <c r="F487" s="21">
        <v>0.0</v>
      </c>
      <c r="G487" s="26">
        <v>46048.0</v>
      </c>
      <c r="H487" s="46" t="s">
        <v>1553</v>
      </c>
      <c r="I487" s="21" t="s">
        <v>37</v>
      </c>
      <c r="J487" s="26">
        <v>46058.0</v>
      </c>
      <c r="K487" s="27"/>
      <c r="L487" s="21" t="s">
        <v>281</v>
      </c>
      <c r="M487" s="26">
        <v>46096.0</v>
      </c>
      <c r="N487" s="48">
        <v>46096.0</v>
      </c>
      <c r="O487" s="27"/>
      <c r="P487" s="28">
        <v>0.0</v>
      </c>
      <c r="Q487" s="45">
        <v>148140.3</v>
      </c>
      <c r="R487" s="30">
        <f t="shared" si="1"/>
        <v>1660.207329</v>
      </c>
      <c r="S487" s="21" t="str">
        <f>IFERROR(VLOOKUP(L487,'Responsáveis'!$A$3:$B$140,2,FALSE),"NE")</f>
        <v>Ana</v>
      </c>
      <c r="T487" s="27"/>
      <c r="U487" s="21" t="s">
        <v>48</v>
      </c>
      <c r="V487" s="31" t="s">
        <v>40</v>
      </c>
      <c r="W487" s="33"/>
      <c r="X487" s="32"/>
      <c r="Y487" s="12"/>
      <c r="Z487" s="12"/>
      <c r="AA487" s="12"/>
      <c r="AB487" s="12"/>
      <c r="AC487" s="12"/>
    </row>
    <row r="488" ht="18.75" customHeight="1">
      <c r="A488" s="21" t="s">
        <v>31</v>
      </c>
      <c r="B488" s="21" t="s">
        <v>32</v>
      </c>
      <c r="C488" s="21" t="s">
        <v>1554</v>
      </c>
      <c r="D488" s="22" t="s">
        <v>1529</v>
      </c>
      <c r="E488" s="23" t="s">
        <v>1555</v>
      </c>
      <c r="F488" s="21">
        <v>0.0</v>
      </c>
      <c r="G488" s="26">
        <v>46048.0</v>
      </c>
      <c r="H488" s="46" t="s">
        <v>1556</v>
      </c>
      <c r="I488" s="21" t="s">
        <v>46</v>
      </c>
      <c r="J488" s="26">
        <v>46057.0</v>
      </c>
      <c r="K488" s="27"/>
      <c r="L488" s="21" t="s">
        <v>1532</v>
      </c>
      <c r="M488" s="26">
        <v>46094.0</v>
      </c>
      <c r="N488" s="48">
        <v>46097.0</v>
      </c>
      <c r="O488" s="27"/>
      <c r="P488" s="28">
        <v>0.0</v>
      </c>
      <c r="Q488" s="45">
        <v>63664.39</v>
      </c>
      <c r="R488" s="30">
        <f t="shared" si="1"/>
        <v>713.4863835</v>
      </c>
      <c r="S488" s="21" t="str">
        <f>IFERROR(VLOOKUP(L488,'Responsáveis'!$A$3:$B$140,2,FALSE),"NE")</f>
        <v>Ana</v>
      </c>
      <c r="T488" s="27"/>
      <c r="U488" s="21" t="s">
        <v>48</v>
      </c>
      <c r="V488" s="31" t="s">
        <v>40</v>
      </c>
      <c r="W488" s="33"/>
      <c r="X488" s="32"/>
      <c r="Y488" s="12"/>
      <c r="Z488" s="12"/>
      <c r="AA488" s="12"/>
      <c r="AB488" s="12"/>
      <c r="AC488" s="12"/>
    </row>
    <row r="489" ht="18.75" customHeight="1">
      <c r="A489" s="21" t="s">
        <v>31</v>
      </c>
      <c r="B489" s="21" t="s">
        <v>32</v>
      </c>
      <c r="C489" s="21" t="s">
        <v>1557</v>
      </c>
      <c r="D489" s="22" t="s">
        <v>1529</v>
      </c>
      <c r="E489" s="23" t="s">
        <v>1558</v>
      </c>
      <c r="F489" s="21">
        <v>0.0</v>
      </c>
      <c r="G489" s="26">
        <v>46048.0</v>
      </c>
      <c r="H489" s="46" t="s">
        <v>1553</v>
      </c>
      <c r="I489" s="21" t="s">
        <v>52</v>
      </c>
      <c r="J489" s="26">
        <v>46058.0</v>
      </c>
      <c r="K489" s="27"/>
      <c r="L489" s="21" t="s">
        <v>281</v>
      </c>
      <c r="M489" s="26">
        <v>46096.0</v>
      </c>
      <c r="N489" s="48">
        <v>46096.0</v>
      </c>
      <c r="O489" s="27"/>
      <c r="P489" s="28">
        <v>0.0</v>
      </c>
      <c r="Q489" s="45">
        <v>101821.5</v>
      </c>
      <c r="R489" s="30">
        <f t="shared" si="1"/>
        <v>1141.112854</v>
      </c>
      <c r="S489" s="21" t="str">
        <f>IFERROR(VLOOKUP(L489,'Responsáveis'!$A$3:$B$140,2,FALSE),"NE")</f>
        <v>Ana</v>
      </c>
      <c r="T489" s="27"/>
      <c r="U489" s="21" t="s">
        <v>48</v>
      </c>
      <c r="V489" s="31" t="s">
        <v>40</v>
      </c>
      <c r="W489" s="33"/>
      <c r="X489" s="32"/>
      <c r="Y489" s="12"/>
      <c r="Z489" s="12"/>
      <c r="AA489" s="12"/>
      <c r="AB489" s="12"/>
      <c r="AC489" s="12"/>
    </row>
    <row r="490" ht="18.75" customHeight="1">
      <c r="A490" s="21" t="s">
        <v>31</v>
      </c>
      <c r="B490" s="21" t="s">
        <v>32</v>
      </c>
      <c r="C490" s="21" t="s">
        <v>1559</v>
      </c>
      <c r="D490" s="22" t="s">
        <v>1560</v>
      </c>
      <c r="E490" s="23" t="s">
        <v>1561</v>
      </c>
      <c r="F490" s="21">
        <v>0.0</v>
      </c>
      <c r="G490" s="26">
        <v>46048.0</v>
      </c>
      <c r="H490" s="46" t="s">
        <v>1562</v>
      </c>
      <c r="I490" s="21" t="s">
        <v>162</v>
      </c>
      <c r="J490" s="27"/>
      <c r="K490" s="27"/>
      <c r="L490" s="27"/>
      <c r="M490" s="33"/>
      <c r="N490" s="48"/>
      <c r="O490" s="27"/>
      <c r="P490" s="27"/>
      <c r="Q490" s="47"/>
      <c r="R490" s="30">
        <f t="shared" si="1"/>
        <v>0</v>
      </c>
      <c r="S490" s="21" t="str">
        <f>IFERROR(VLOOKUP(L490,'Responsáveis'!$A$3:$B$140,2,FALSE),"NE")</f>
        <v>NE</v>
      </c>
      <c r="T490" s="27"/>
      <c r="U490" s="21" t="s">
        <v>48</v>
      </c>
      <c r="V490" s="31" t="s">
        <v>163</v>
      </c>
      <c r="W490" s="33"/>
      <c r="X490" s="32"/>
      <c r="Y490" s="12"/>
      <c r="Z490" s="12"/>
      <c r="AA490" s="12"/>
      <c r="AB490" s="12"/>
      <c r="AC490" s="12"/>
    </row>
    <row r="491" ht="18.75" customHeight="1">
      <c r="A491" s="21" t="s">
        <v>219</v>
      </c>
      <c r="B491" s="21" t="s">
        <v>220</v>
      </c>
      <c r="C491" s="21" t="s">
        <v>1563</v>
      </c>
      <c r="D491" s="22" t="s">
        <v>1564</v>
      </c>
      <c r="E491" s="23" t="s">
        <v>1565</v>
      </c>
      <c r="F491" s="21">
        <v>0.0</v>
      </c>
      <c r="G491" s="26">
        <v>46049.0</v>
      </c>
      <c r="H491" s="46" t="s">
        <v>1566</v>
      </c>
      <c r="I491" s="21" t="s">
        <v>46</v>
      </c>
      <c r="J491" s="27"/>
      <c r="K491" s="27"/>
      <c r="L491" s="27"/>
      <c r="M491" s="27"/>
      <c r="N491" s="48"/>
      <c r="O491" s="27"/>
      <c r="P491" s="27"/>
      <c r="Q491" s="47"/>
      <c r="R491" s="30">
        <f t="shared" si="1"/>
        <v>0</v>
      </c>
      <c r="S491" s="21" t="str">
        <f>IFERROR(VLOOKUP(L491,'Responsáveis'!$A$3:$B$140,2,FALSE),"NE")</f>
        <v>NE</v>
      </c>
      <c r="T491" s="27"/>
      <c r="U491" s="21" t="s">
        <v>39</v>
      </c>
      <c r="V491" s="31" t="s">
        <v>163</v>
      </c>
      <c r="W491" s="33"/>
      <c r="X491" s="83">
        <v>1.0</v>
      </c>
      <c r="Y491" s="12"/>
      <c r="Z491" s="12"/>
      <c r="AA491" s="12"/>
      <c r="AB491" s="12"/>
      <c r="AC491" s="12"/>
    </row>
    <row r="492" ht="18.75" customHeight="1">
      <c r="A492" s="21" t="s">
        <v>219</v>
      </c>
      <c r="B492" s="21" t="s">
        <v>220</v>
      </c>
      <c r="C492" s="21" t="s">
        <v>1567</v>
      </c>
      <c r="D492" s="22" t="s">
        <v>1568</v>
      </c>
      <c r="E492" s="23" t="s">
        <v>1569</v>
      </c>
      <c r="F492" s="21">
        <v>0.0</v>
      </c>
      <c r="G492" s="26">
        <v>46049.0</v>
      </c>
      <c r="H492" s="46" t="s">
        <v>1570</v>
      </c>
      <c r="I492" s="21" t="s">
        <v>162</v>
      </c>
      <c r="J492" s="27"/>
      <c r="K492" s="27"/>
      <c r="L492" s="27"/>
      <c r="M492" s="27"/>
      <c r="N492" s="48"/>
      <c r="O492" s="27"/>
      <c r="P492" s="27"/>
      <c r="Q492" s="47"/>
      <c r="R492" s="30">
        <f t="shared" si="1"/>
        <v>0</v>
      </c>
      <c r="S492" s="21" t="str">
        <f>IFERROR(VLOOKUP(L492,'Responsáveis'!$A$3:$B$140,2,FALSE),"NE")</f>
        <v>NE</v>
      </c>
      <c r="T492" s="27"/>
      <c r="U492" s="21" t="s">
        <v>39</v>
      </c>
      <c r="V492" s="31" t="s">
        <v>163</v>
      </c>
      <c r="W492" s="33"/>
      <c r="X492" s="83">
        <v>1.0</v>
      </c>
      <c r="Y492" s="12"/>
      <c r="Z492" s="12"/>
      <c r="AA492" s="12"/>
      <c r="AB492" s="12"/>
      <c r="AC492" s="12"/>
    </row>
    <row r="493" ht="18.75" customHeight="1">
      <c r="A493" s="21" t="s">
        <v>219</v>
      </c>
      <c r="B493" s="21" t="s">
        <v>220</v>
      </c>
      <c r="C493" s="21" t="s">
        <v>678</v>
      </c>
      <c r="D493" s="22" t="s">
        <v>1571</v>
      </c>
      <c r="E493" s="23" t="s">
        <v>1572</v>
      </c>
      <c r="F493" s="21">
        <v>0.0</v>
      </c>
      <c r="G493" s="26">
        <v>46049.0</v>
      </c>
      <c r="H493" s="46" t="s">
        <v>1570</v>
      </c>
      <c r="I493" s="21" t="s">
        <v>162</v>
      </c>
      <c r="J493" s="27"/>
      <c r="K493" s="27"/>
      <c r="L493" s="27"/>
      <c r="M493" s="27"/>
      <c r="N493" s="48"/>
      <c r="O493" s="27"/>
      <c r="P493" s="27"/>
      <c r="Q493" s="47"/>
      <c r="R493" s="30">
        <f t="shared" si="1"/>
        <v>0</v>
      </c>
      <c r="S493" s="21" t="str">
        <f>IFERROR(VLOOKUP(L493,'Responsáveis'!$A$3:$B$140,2,FALSE),"NE")</f>
        <v>NE</v>
      </c>
      <c r="T493" s="27"/>
      <c r="U493" s="21" t="s">
        <v>39</v>
      </c>
      <c r="V493" s="31" t="s">
        <v>163</v>
      </c>
      <c r="W493" s="33"/>
      <c r="X493" s="83">
        <v>1.0</v>
      </c>
      <c r="Y493" s="12"/>
      <c r="Z493" s="12"/>
      <c r="AA493" s="12"/>
      <c r="AB493" s="12"/>
      <c r="AC493" s="12"/>
    </row>
    <row r="494" ht="18.75" customHeight="1">
      <c r="A494" s="21" t="s">
        <v>219</v>
      </c>
      <c r="B494" s="21" t="s">
        <v>220</v>
      </c>
      <c r="C494" s="21" t="s">
        <v>1039</v>
      </c>
      <c r="D494" s="22" t="s">
        <v>1573</v>
      </c>
      <c r="E494" s="23" t="s">
        <v>1574</v>
      </c>
      <c r="F494" s="21">
        <v>0.0</v>
      </c>
      <c r="G494" s="26">
        <v>6693462.0</v>
      </c>
      <c r="H494" s="46" t="s">
        <v>1575</v>
      </c>
      <c r="I494" s="21" t="s">
        <v>52</v>
      </c>
      <c r="J494" s="26">
        <v>46055.0</v>
      </c>
      <c r="K494" s="21" t="s">
        <v>53</v>
      </c>
      <c r="L494" s="21" t="s">
        <v>1438</v>
      </c>
      <c r="M494" s="26">
        <v>46063.0</v>
      </c>
      <c r="N494" s="48">
        <v>46063.0</v>
      </c>
      <c r="O494" s="26">
        <v>46068.0</v>
      </c>
      <c r="P494" s="28">
        <v>1.0</v>
      </c>
      <c r="Q494" s="45">
        <v>26364.0</v>
      </c>
      <c r="R494" s="30">
        <f t="shared" si="1"/>
        <v>295.4611678</v>
      </c>
      <c r="S494" s="21" t="str">
        <f>IFERROR(VLOOKUP(L494,'Responsáveis'!$A$3:$B$140,2,FALSE),"NE")</f>
        <v>Jadiel</v>
      </c>
      <c r="T494" s="27"/>
      <c r="U494" s="21" t="s">
        <v>39</v>
      </c>
      <c r="V494" s="31" t="s">
        <v>40</v>
      </c>
      <c r="W494" s="31" t="s">
        <v>41</v>
      </c>
      <c r="X494" s="32"/>
      <c r="Y494" s="12"/>
      <c r="Z494" s="12"/>
      <c r="AA494" s="12"/>
      <c r="AB494" s="12"/>
      <c r="AC494" s="12"/>
    </row>
    <row r="495" ht="18.75" customHeight="1">
      <c r="A495" s="21" t="s">
        <v>187</v>
      </c>
      <c r="B495" s="21" t="s">
        <v>747</v>
      </c>
      <c r="C495" s="21" t="s">
        <v>1576</v>
      </c>
      <c r="D495" s="22" t="s">
        <v>1577</v>
      </c>
      <c r="E495" s="21" t="s">
        <v>1578</v>
      </c>
      <c r="F495" s="21">
        <v>0.0</v>
      </c>
      <c r="G495" s="26">
        <v>6693462.0</v>
      </c>
      <c r="H495" s="46" t="s">
        <v>1579</v>
      </c>
      <c r="I495" s="21" t="s">
        <v>52</v>
      </c>
      <c r="J495" s="26">
        <v>46049.0</v>
      </c>
      <c r="K495" s="21" t="s">
        <v>53</v>
      </c>
      <c r="L495" s="21" t="s">
        <v>548</v>
      </c>
      <c r="M495" s="26">
        <v>46054.0</v>
      </c>
      <c r="N495" s="48">
        <v>46055.0</v>
      </c>
      <c r="O495" s="27"/>
      <c r="P495" s="28">
        <v>1.0</v>
      </c>
      <c r="Q495" s="45">
        <v>1568.0</v>
      </c>
      <c r="R495" s="30">
        <f t="shared" si="1"/>
        <v>17.57256528</v>
      </c>
      <c r="S495" s="21" t="str">
        <f>IFERROR(VLOOKUP(L495,'Responsáveis'!$A$3:$B$140,2,FALSE),"NE")</f>
        <v>Jadiel</v>
      </c>
      <c r="T495" s="27"/>
      <c r="U495" s="21" t="s">
        <v>39</v>
      </c>
      <c r="V495" s="31" t="s">
        <v>40</v>
      </c>
      <c r="W495" s="31" t="s">
        <v>41</v>
      </c>
      <c r="X495" s="32"/>
      <c r="Y495" s="12"/>
      <c r="Z495" s="12"/>
      <c r="AA495" s="12"/>
      <c r="AB495" s="12"/>
      <c r="AC495" s="12"/>
    </row>
    <row r="496" ht="18.75" customHeight="1">
      <c r="A496" s="21" t="s">
        <v>219</v>
      </c>
      <c r="B496" s="21" t="s">
        <v>220</v>
      </c>
      <c r="C496" s="21" t="s">
        <v>1580</v>
      </c>
      <c r="D496" s="22" t="s">
        <v>1581</v>
      </c>
      <c r="E496" s="23" t="s">
        <v>1582</v>
      </c>
      <c r="F496" s="21">
        <v>0.0</v>
      </c>
      <c r="G496" s="26">
        <v>6693462.0</v>
      </c>
      <c r="H496" s="46" t="s">
        <v>1583</v>
      </c>
      <c r="I496" s="21" t="s">
        <v>52</v>
      </c>
      <c r="J496" s="26">
        <v>46052.0</v>
      </c>
      <c r="K496" s="21" t="s">
        <v>53</v>
      </c>
      <c r="L496" s="21" t="s">
        <v>227</v>
      </c>
      <c r="M496" s="26">
        <v>46065.0</v>
      </c>
      <c r="N496" s="48">
        <v>46065.0</v>
      </c>
      <c r="O496" s="27"/>
      <c r="P496" s="28">
        <v>1.0</v>
      </c>
      <c r="Q496" s="45">
        <v>34100.0</v>
      </c>
      <c r="R496" s="30">
        <f t="shared" si="1"/>
        <v>382.1584669</v>
      </c>
      <c r="S496" s="21" t="str">
        <f>IFERROR(VLOOKUP(L496,'Responsáveis'!$A$3:$B$140,2,FALSE),"NE")</f>
        <v>Ana</v>
      </c>
      <c r="T496" s="27"/>
      <c r="U496" s="21" t="s">
        <v>39</v>
      </c>
      <c r="V496" s="31" t="s">
        <v>40</v>
      </c>
      <c r="W496" s="31" t="s">
        <v>41</v>
      </c>
      <c r="X496" s="32"/>
      <c r="Y496" s="12"/>
      <c r="Z496" s="12"/>
      <c r="AA496" s="12"/>
      <c r="AB496" s="12"/>
      <c r="AC496" s="12"/>
    </row>
    <row r="497" ht="18.75" customHeight="1">
      <c r="A497" s="21" t="s">
        <v>219</v>
      </c>
      <c r="B497" s="21" t="s">
        <v>220</v>
      </c>
      <c r="C497" s="21" t="s">
        <v>197</v>
      </c>
      <c r="D497" s="22" t="s">
        <v>1584</v>
      </c>
      <c r="E497" s="21" t="s">
        <v>1585</v>
      </c>
      <c r="F497" s="21">
        <v>0.0</v>
      </c>
      <c r="G497" s="26">
        <v>6693462.0</v>
      </c>
      <c r="H497" s="46" t="s">
        <v>1586</v>
      </c>
      <c r="I497" s="21" t="s">
        <v>52</v>
      </c>
      <c r="J497" s="26">
        <v>46045.0</v>
      </c>
      <c r="K497" s="21" t="s">
        <v>53</v>
      </c>
      <c r="L497" s="21" t="s">
        <v>227</v>
      </c>
      <c r="M497" s="26">
        <v>46063.0</v>
      </c>
      <c r="N497" s="48">
        <v>46063.0</v>
      </c>
      <c r="O497" s="26">
        <v>46066.0</v>
      </c>
      <c r="P497" s="28">
        <v>0.6</v>
      </c>
      <c r="Q497" s="47"/>
      <c r="R497" s="30">
        <f t="shared" si="1"/>
        <v>0</v>
      </c>
      <c r="S497" s="21" t="str">
        <f>IFERROR(VLOOKUP(L497,'Responsáveis'!$A$3:$B$140,2,FALSE),"NE")</f>
        <v>Ana</v>
      </c>
      <c r="T497" s="27"/>
      <c r="U497" s="21" t="s">
        <v>39</v>
      </c>
      <c r="V497" s="31" t="s">
        <v>40</v>
      </c>
      <c r="W497" s="31" t="s">
        <v>41</v>
      </c>
      <c r="X497" s="32"/>
      <c r="Y497" s="12"/>
      <c r="Z497" s="12"/>
      <c r="AA497" s="12"/>
      <c r="AB497" s="12"/>
      <c r="AC497" s="12"/>
    </row>
    <row r="498" ht="18.75" customHeight="1">
      <c r="A498" s="21" t="s">
        <v>271</v>
      </c>
      <c r="B498" s="21" t="s">
        <v>272</v>
      </c>
      <c r="C498" s="21" t="s">
        <v>1587</v>
      </c>
      <c r="D498" s="22" t="s">
        <v>1588</v>
      </c>
      <c r="E498" s="21" t="s">
        <v>1589</v>
      </c>
      <c r="F498" s="21">
        <v>0.0</v>
      </c>
      <c r="G498" s="26">
        <v>46049.0</v>
      </c>
      <c r="H498" s="46" t="s">
        <v>1590</v>
      </c>
      <c r="I498" s="21" t="s">
        <v>52</v>
      </c>
      <c r="J498" s="26">
        <v>46048.0</v>
      </c>
      <c r="K498" s="21" t="s">
        <v>53</v>
      </c>
      <c r="L498" s="21" t="s">
        <v>227</v>
      </c>
      <c r="M498" s="26">
        <v>46052.0</v>
      </c>
      <c r="N498" s="48">
        <v>46052.0</v>
      </c>
      <c r="O498" s="27"/>
      <c r="P498" s="28">
        <v>1.0</v>
      </c>
      <c r="Q498" s="45">
        <v>2550.0</v>
      </c>
      <c r="R498" s="30">
        <f t="shared" si="1"/>
        <v>28.57783257</v>
      </c>
      <c r="S498" s="21" t="str">
        <f>IFERROR(VLOOKUP(L498,'Responsáveis'!$A$3:$B$140,2,FALSE),"NE")</f>
        <v>Ana</v>
      </c>
      <c r="T498" s="27"/>
      <c r="U498" s="21" t="s">
        <v>39</v>
      </c>
      <c r="V498" s="31" t="s">
        <v>208</v>
      </c>
      <c r="W498" s="31" t="s">
        <v>41</v>
      </c>
      <c r="X498" s="32"/>
      <c r="Y498" s="12"/>
      <c r="Z498" s="12"/>
      <c r="AA498" s="12"/>
      <c r="AB498" s="12"/>
      <c r="AC498" s="12"/>
    </row>
    <row r="499" ht="18.75" customHeight="1">
      <c r="A499" s="21" t="s">
        <v>31</v>
      </c>
      <c r="B499" s="21" t="s">
        <v>32</v>
      </c>
      <c r="C499" s="21" t="s">
        <v>1591</v>
      </c>
      <c r="D499" s="22" t="s">
        <v>96</v>
      </c>
      <c r="E499" s="23" t="s">
        <v>1592</v>
      </c>
      <c r="F499" s="21">
        <v>0.0</v>
      </c>
      <c r="G499" s="26">
        <v>46049.0</v>
      </c>
      <c r="H499" s="46" t="s">
        <v>1593</v>
      </c>
      <c r="I499" s="21" t="s">
        <v>46</v>
      </c>
      <c r="J499" s="26">
        <v>46050.0</v>
      </c>
      <c r="K499" s="27"/>
      <c r="L499" s="21" t="s">
        <v>95</v>
      </c>
      <c r="M499" s="26">
        <v>46096.0</v>
      </c>
      <c r="N499" s="48">
        <v>46096.0</v>
      </c>
      <c r="O499" s="27"/>
      <c r="P499" s="28">
        <v>0.0</v>
      </c>
      <c r="Q499" s="45">
        <v>30359.58</v>
      </c>
      <c r="R499" s="30">
        <f t="shared" si="1"/>
        <v>340.2396055</v>
      </c>
      <c r="S499" s="21" t="str">
        <f>IFERROR(VLOOKUP(L499,'Responsáveis'!$A$3:$B$140,2,FALSE),"NE")</f>
        <v>Ana</v>
      </c>
      <c r="T499" s="27"/>
      <c r="U499" s="21" t="s">
        <v>48</v>
      </c>
      <c r="V499" s="31" t="s">
        <v>40</v>
      </c>
      <c r="W499" s="33"/>
      <c r="X499" s="32"/>
      <c r="Y499" s="12"/>
      <c r="Z499" s="12"/>
      <c r="AA499" s="12"/>
      <c r="AB499" s="12"/>
      <c r="AC499" s="12"/>
    </row>
    <row r="500" ht="18.75" customHeight="1">
      <c r="A500" s="21" t="s">
        <v>195</v>
      </c>
      <c r="B500" s="21" t="s">
        <v>196</v>
      </c>
      <c r="C500" s="21" t="s">
        <v>197</v>
      </c>
      <c r="D500" s="22" t="s">
        <v>1594</v>
      </c>
      <c r="E500" s="23" t="s">
        <v>1595</v>
      </c>
      <c r="F500" s="21">
        <v>0.0</v>
      </c>
      <c r="G500" s="26">
        <v>46050.0</v>
      </c>
      <c r="H500" s="44"/>
      <c r="I500" s="21" t="s">
        <v>52</v>
      </c>
      <c r="J500" s="26">
        <v>46056.0</v>
      </c>
      <c r="K500" s="21" t="s">
        <v>53</v>
      </c>
      <c r="L500" s="21" t="s">
        <v>38</v>
      </c>
      <c r="M500" s="26">
        <v>46079.0</v>
      </c>
      <c r="N500" s="26">
        <v>46079.0</v>
      </c>
      <c r="O500" s="27"/>
      <c r="P500" s="28">
        <v>0.0</v>
      </c>
      <c r="Q500" s="45">
        <v>6446.04</v>
      </c>
      <c r="R500" s="30">
        <f t="shared" si="1"/>
        <v>72.24072621</v>
      </c>
      <c r="S500" s="21" t="str">
        <f>IFERROR(VLOOKUP(L500,'Responsáveis'!$A$3:$B$140,2,FALSE),"NE")</f>
        <v>jadiel</v>
      </c>
      <c r="T500" s="27"/>
      <c r="U500" s="21" t="s">
        <v>39</v>
      </c>
      <c r="V500" s="31" t="s">
        <v>40</v>
      </c>
      <c r="W500" s="33"/>
      <c r="X500" s="32"/>
      <c r="Y500" s="12"/>
      <c r="Z500" s="12"/>
      <c r="AA500" s="12"/>
      <c r="AB500" s="12"/>
      <c r="AC500" s="12"/>
    </row>
    <row r="501" ht="18.75" customHeight="1">
      <c r="A501" s="21" t="s">
        <v>209</v>
      </c>
      <c r="B501" s="21" t="s">
        <v>240</v>
      </c>
      <c r="C501" s="21" t="s">
        <v>197</v>
      </c>
      <c r="D501" s="22" t="s">
        <v>1596</v>
      </c>
      <c r="E501" s="21" t="s">
        <v>1597</v>
      </c>
      <c r="F501" s="21">
        <v>0.0</v>
      </c>
      <c r="G501" s="26">
        <v>46050.0</v>
      </c>
      <c r="H501" s="44"/>
      <c r="I501" s="21" t="s">
        <v>52</v>
      </c>
      <c r="J501" s="26">
        <v>46049.0</v>
      </c>
      <c r="K501" s="21" t="s">
        <v>53</v>
      </c>
      <c r="L501" s="21" t="s">
        <v>95</v>
      </c>
      <c r="M501" s="26">
        <v>46052.0</v>
      </c>
      <c r="N501" s="48">
        <v>46052.0</v>
      </c>
      <c r="O501" s="27"/>
      <c r="P501" s="28">
        <v>1.0</v>
      </c>
      <c r="Q501" s="45">
        <v>420.0</v>
      </c>
      <c r="R501" s="30">
        <f t="shared" si="1"/>
        <v>4.706937129</v>
      </c>
      <c r="S501" s="21" t="str">
        <f>IFERROR(VLOOKUP(L501,'Responsáveis'!$A$3:$B$140,2,FALSE),"NE")</f>
        <v>Ana</v>
      </c>
      <c r="T501" s="27"/>
      <c r="U501" s="21" t="s">
        <v>39</v>
      </c>
      <c r="V501" s="31" t="s">
        <v>40</v>
      </c>
      <c r="W501" s="31" t="s">
        <v>214</v>
      </c>
      <c r="X501" s="32"/>
      <c r="Y501" s="12"/>
      <c r="Z501" s="12"/>
      <c r="AA501" s="12"/>
      <c r="AB501" s="12"/>
      <c r="AC501" s="12"/>
    </row>
    <row r="502" ht="18.75" customHeight="1">
      <c r="A502" s="21" t="s">
        <v>31</v>
      </c>
      <c r="B502" s="50" t="s">
        <v>925</v>
      </c>
      <c r="C502" s="21" t="s">
        <v>1598</v>
      </c>
      <c r="D502" s="22" t="s">
        <v>1599</v>
      </c>
      <c r="E502" s="23" t="s">
        <v>1600</v>
      </c>
      <c r="F502" s="21">
        <v>0.0</v>
      </c>
      <c r="G502" s="26">
        <v>46050.0</v>
      </c>
      <c r="H502" s="46" t="s">
        <v>1601</v>
      </c>
      <c r="I502" s="21" t="s">
        <v>162</v>
      </c>
      <c r="J502" s="27"/>
      <c r="K502" s="27"/>
      <c r="L502" s="27"/>
      <c r="M502" s="27"/>
      <c r="N502" s="48"/>
      <c r="O502" s="27"/>
      <c r="P502" s="27"/>
      <c r="Q502" s="47"/>
      <c r="R502" s="30">
        <f t="shared" si="1"/>
        <v>0</v>
      </c>
      <c r="S502" s="21" t="str">
        <f>IFERROR(VLOOKUP(L502,'Responsáveis'!$A$3:$B$140,2,FALSE),"NE")</f>
        <v>NE</v>
      </c>
      <c r="T502" s="27"/>
      <c r="U502" s="21" t="s">
        <v>39</v>
      </c>
      <c r="V502" s="31" t="s">
        <v>163</v>
      </c>
      <c r="W502" s="33"/>
      <c r="X502" s="32"/>
      <c r="Y502" s="12"/>
      <c r="Z502" s="12"/>
      <c r="AA502" s="12"/>
      <c r="AB502" s="12"/>
      <c r="AC502" s="12"/>
    </row>
    <row r="503" ht="18.75" customHeight="1">
      <c r="A503" s="21" t="s">
        <v>219</v>
      </c>
      <c r="B503" s="21" t="s">
        <v>734</v>
      </c>
      <c r="C503" s="21" t="s">
        <v>1602</v>
      </c>
      <c r="D503" s="22" t="s">
        <v>1603</v>
      </c>
      <c r="E503" s="23" t="s">
        <v>1604</v>
      </c>
      <c r="F503" s="21">
        <v>0.0</v>
      </c>
      <c r="G503" s="26">
        <v>46050.0</v>
      </c>
      <c r="H503" s="46" t="s">
        <v>1605</v>
      </c>
      <c r="I503" s="21" t="s">
        <v>52</v>
      </c>
      <c r="J503" s="26">
        <v>46052.0</v>
      </c>
      <c r="K503" s="21" t="s">
        <v>53</v>
      </c>
      <c r="L503" s="21" t="s">
        <v>95</v>
      </c>
      <c r="M503" s="26">
        <v>46065.0</v>
      </c>
      <c r="N503" s="48">
        <v>46065.0</v>
      </c>
      <c r="O503" s="27"/>
      <c r="P503" s="28">
        <v>1.0</v>
      </c>
      <c r="Q503" s="45">
        <v>16380.0</v>
      </c>
      <c r="R503" s="30">
        <f t="shared" si="1"/>
        <v>183.570548</v>
      </c>
      <c r="S503" s="21" t="str">
        <f>IFERROR(VLOOKUP(L503,'Responsáveis'!$A$3:$B$140,2,FALSE),"NE")</f>
        <v>Ana</v>
      </c>
      <c r="T503" s="27"/>
      <c r="U503" s="21" t="s">
        <v>39</v>
      </c>
      <c r="V503" s="31" t="s">
        <v>40</v>
      </c>
      <c r="W503" s="31" t="s">
        <v>41</v>
      </c>
      <c r="X503" s="32"/>
      <c r="Y503" s="12"/>
      <c r="Z503" s="12"/>
      <c r="AA503" s="12"/>
      <c r="AB503" s="12"/>
      <c r="AC503" s="12"/>
    </row>
    <row r="504" ht="18.75" customHeight="1">
      <c r="A504" s="21" t="s">
        <v>219</v>
      </c>
      <c r="B504" s="21" t="s">
        <v>734</v>
      </c>
      <c r="C504" s="21" t="s">
        <v>1606</v>
      </c>
      <c r="D504" s="22" t="s">
        <v>752</v>
      </c>
      <c r="E504" s="23" t="s">
        <v>1607</v>
      </c>
      <c r="F504" s="21">
        <v>0.0</v>
      </c>
      <c r="G504" s="26">
        <v>46050.0</v>
      </c>
      <c r="H504" s="46" t="s">
        <v>1608</v>
      </c>
      <c r="I504" s="21" t="s">
        <v>52</v>
      </c>
      <c r="J504" s="26">
        <v>46059.0</v>
      </c>
      <c r="K504" s="21" t="s">
        <v>53</v>
      </c>
      <c r="L504" s="21" t="s">
        <v>38</v>
      </c>
      <c r="M504" s="26">
        <v>46059.0</v>
      </c>
      <c r="N504" s="48">
        <v>46066.0</v>
      </c>
      <c r="O504" s="27"/>
      <c r="P504" s="28">
        <v>1.0</v>
      </c>
      <c r="Q504" s="45">
        <v>2128.0</v>
      </c>
      <c r="R504" s="30">
        <f t="shared" si="1"/>
        <v>23.84848145</v>
      </c>
      <c r="S504" s="21" t="str">
        <f>IFERROR(VLOOKUP(L504,'Responsáveis'!$A$3:$B$140,2,FALSE),"NE")</f>
        <v>jadiel</v>
      </c>
      <c r="T504" s="27"/>
      <c r="U504" s="21" t="s">
        <v>48</v>
      </c>
      <c r="V504" s="31" t="s">
        <v>40</v>
      </c>
      <c r="W504" s="31" t="s">
        <v>41</v>
      </c>
      <c r="X504" s="32"/>
      <c r="Y504" s="12"/>
      <c r="Z504" s="12"/>
      <c r="AA504" s="12"/>
      <c r="AB504" s="12"/>
      <c r="AC504" s="12"/>
    </row>
    <row r="505" ht="18.75" customHeight="1">
      <c r="A505" s="21" t="s">
        <v>219</v>
      </c>
      <c r="B505" s="21" t="s">
        <v>220</v>
      </c>
      <c r="C505" s="21" t="s">
        <v>197</v>
      </c>
      <c r="D505" s="22" t="s">
        <v>1609</v>
      </c>
      <c r="E505" s="21" t="s">
        <v>1610</v>
      </c>
      <c r="F505" s="21">
        <v>0.0</v>
      </c>
      <c r="G505" s="26">
        <v>46050.0</v>
      </c>
      <c r="H505" s="44"/>
      <c r="I505" s="21" t="s">
        <v>52</v>
      </c>
      <c r="J505" s="26">
        <v>46042.0</v>
      </c>
      <c r="K505" s="21" t="s">
        <v>53</v>
      </c>
      <c r="L505" s="21" t="s">
        <v>227</v>
      </c>
      <c r="M505" s="26">
        <v>46058.0</v>
      </c>
      <c r="N505" s="26">
        <v>46058.0</v>
      </c>
      <c r="O505" s="27"/>
      <c r="P505" s="28">
        <v>1.0</v>
      </c>
      <c r="Q505" s="45">
        <v>3500.0</v>
      </c>
      <c r="R505" s="30">
        <f t="shared" si="1"/>
        <v>39.22447607</v>
      </c>
      <c r="S505" s="21" t="str">
        <f>IFERROR(VLOOKUP(L505,'Responsáveis'!$A$3:$B$140,2,FALSE),"NE")</f>
        <v>Ana</v>
      </c>
      <c r="T505" s="27"/>
      <c r="U505" s="21" t="s">
        <v>39</v>
      </c>
      <c r="V505" s="31" t="s">
        <v>208</v>
      </c>
      <c r="W505" s="31" t="s">
        <v>41</v>
      </c>
      <c r="X505" s="32"/>
      <c r="Y505" s="12"/>
      <c r="Z505" s="12"/>
      <c r="AA505" s="12"/>
      <c r="AB505" s="12"/>
      <c r="AC505" s="12"/>
    </row>
    <row r="506" ht="18.75" customHeight="1">
      <c r="A506" s="21" t="s">
        <v>187</v>
      </c>
      <c r="B506" s="21" t="s">
        <v>188</v>
      </c>
      <c r="C506" s="21" t="s">
        <v>1611</v>
      </c>
      <c r="D506" s="22" t="s">
        <v>1612</v>
      </c>
      <c r="E506" s="21" t="s">
        <v>1613</v>
      </c>
      <c r="F506" s="21">
        <v>0.0</v>
      </c>
      <c r="G506" s="26">
        <v>46050.0</v>
      </c>
      <c r="H506" s="44"/>
      <c r="I506" s="21" t="s">
        <v>52</v>
      </c>
      <c r="J506" s="26">
        <v>46048.0</v>
      </c>
      <c r="K506" s="21" t="s">
        <v>53</v>
      </c>
      <c r="L506" s="21" t="s">
        <v>548</v>
      </c>
      <c r="M506" s="26">
        <v>46057.0</v>
      </c>
      <c r="N506" s="48">
        <v>46057.0</v>
      </c>
      <c r="O506" s="27"/>
      <c r="P506" s="28">
        <v>1.0</v>
      </c>
      <c r="Q506" s="45">
        <v>520.75</v>
      </c>
      <c r="R506" s="30">
        <f t="shared" si="1"/>
        <v>5.83604169</v>
      </c>
      <c r="S506" s="21" t="str">
        <f>IFERROR(VLOOKUP(L506,'Responsáveis'!$A$3:$B$140,2,FALSE),"NE")</f>
        <v>Jadiel</v>
      </c>
      <c r="T506" s="27"/>
      <c r="U506" s="21" t="s">
        <v>39</v>
      </c>
      <c r="V506" s="31" t="s">
        <v>208</v>
      </c>
      <c r="W506" s="31" t="s">
        <v>41</v>
      </c>
      <c r="X506" s="32"/>
      <c r="Y506" s="12"/>
      <c r="Z506" s="12"/>
      <c r="AA506" s="12"/>
      <c r="AB506" s="12"/>
      <c r="AC506" s="12"/>
    </row>
    <row r="507" ht="18.75" customHeight="1">
      <c r="A507" s="21" t="s">
        <v>219</v>
      </c>
      <c r="B507" s="21" t="s">
        <v>220</v>
      </c>
      <c r="C507" s="21" t="s">
        <v>197</v>
      </c>
      <c r="D507" s="22" t="s">
        <v>1614</v>
      </c>
      <c r="E507" s="21" t="s">
        <v>1615</v>
      </c>
      <c r="F507" s="21">
        <v>0.0</v>
      </c>
      <c r="G507" s="26">
        <v>46050.0</v>
      </c>
      <c r="H507" s="44"/>
      <c r="I507" s="21" t="s">
        <v>52</v>
      </c>
      <c r="J507" s="26">
        <v>46049.0</v>
      </c>
      <c r="K507" s="21" t="s">
        <v>53</v>
      </c>
      <c r="L507" s="21" t="s">
        <v>227</v>
      </c>
      <c r="M507" s="26">
        <v>46058.0</v>
      </c>
      <c r="N507" s="48">
        <v>46052.0</v>
      </c>
      <c r="O507" s="27"/>
      <c r="P507" s="28">
        <v>1.0</v>
      </c>
      <c r="Q507" s="45">
        <v>2460.0</v>
      </c>
      <c r="R507" s="30">
        <f t="shared" si="1"/>
        <v>27.56920318</v>
      </c>
      <c r="S507" s="21" t="str">
        <f>IFERROR(VLOOKUP(L507,'Responsáveis'!$A$3:$B$140,2,FALSE),"NE")</f>
        <v>Ana</v>
      </c>
      <c r="T507" s="27"/>
      <c r="U507" s="21" t="s">
        <v>39</v>
      </c>
      <c r="V507" s="31" t="s">
        <v>208</v>
      </c>
      <c r="W507" s="31" t="s">
        <v>41</v>
      </c>
      <c r="X507" s="32"/>
      <c r="Y507" s="12"/>
      <c r="Z507" s="12"/>
      <c r="AA507" s="12"/>
      <c r="AB507" s="12"/>
      <c r="AC507" s="12"/>
    </row>
    <row r="508" ht="18.75" customHeight="1">
      <c r="A508" s="21" t="s">
        <v>219</v>
      </c>
      <c r="B508" s="21" t="s">
        <v>220</v>
      </c>
      <c r="C508" s="21" t="s">
        <v>674</v>
      </c>
      <c r="D508" s="22" t="s">
        <v>1616</v>
      </c>
      <c r="E508" s="21" t="s">
        <v>1617</v>
      </c>
      <c r="F508" s="21">
        <v>0.0</v>
      </c>
      <c r="G508" s="26">
        <v>46050.0</v>
      </c>
      <c r="H508" s="44"/>
      <c r="I508" s="21" t="s">
        <v>52</v>
      </c>
      <c r="J508" s="26">
        <v>46050.0</v>
      </c>
      <c r="K508" s="21" t="s">
        <v>53</v>
      </c>
      <c r="L508" s="21" t="s">
        <v>227</v>
      </c>
      <c r="M508" s="26">
        <v>46059.0</v>
      </c>
      <c r="N508" s="48">
        <v>46059.0</v>
      </c>
      <c r="O508" s="27"/>
      <c r="P508" s="28">
        <v>1.0</v>
      </c>
      <c r="Q508" s="45">
        <v>650.0</v>
      </c>
      <c r="R508" s="30">
        <f t="shared" si="1"/>
        <v>7.284545556</v>
      </c>
      <c r="S508" s="21" t="str">
        <f>IFERROR(VLOOKUP(L508,'Responsáveis'!$A$3:$B$140,2,FALSE),"NE")</f>
        <v>Ana</v>
      </c>
      <c r="T508" s="27"/>
      <c r="U508" s="21" t="s">
        <v>39</v>
      </c>
      <c r="V508" s="31" t="s">
        <v>208</v>
      </c>
      <c r="W508" s="31" t="s">
        <v>41</v>
      </c>
      <c r="X508" s="32"/>
      <c r="Y508" s="12"/>
      <c r="Z508" s="12"/>
      <c r="AA508" s="12"/>
      <c r="AB508" s="12"/>
      <c r="AC508" s="12"/>
    </row>
    <row r="509" ht="18.75" customHeight="1">
      <c r="A509" s="21" t="s">
        <v>271</v>
      </c>
      <c r="B509" s="21" t="s">
        <v>272</v>
      </c>
      <c r="C509" s="21" t="s">
        <v>251</v>
      </c>
      <c r="D509" s="22" t="s">
        <v>1618</v>
      </c>
      <c r="E509" s="23" t="s">
        <v>1619</v>
      </c>
      <c r="F509" s="21">
        <v>0.0</v>
      </c>
      <c r="G509" s="26">
        <v>46050.0</v>
      </c>
      <c r="H509" s="46" t="s">
        <v>1620</v>
      </c>
      <c r="I509" s="21" t="s">
        <v>52</v>
      </c>
      <c r="J509" s="26">
        <v>46050.0</v>
      </c>
      <c r="K509" s="21" t="s">
        <v>53</v>
      </c>
      <c r="L509" s="21" t="s">
        <v>227</v>
      </c>
      <c r="M509" s="26">
        <v>46053.0</v>
      </c>
      <c r="N509" s="48">
        <v>46053.0</v>
      </c>
      <c r="O509" s="27"/>
      <c r="P509" s="28">
        <v>1.0</v>
      </c>
      <c r="Q509" s="45">
        <v>6780.0</v>
      </c>
      <c r="R509" s="30">
        <f t="shared" si="1"/>
        <v>75.98341365</v>
      </c>
      <c r="S509" s="21" t="str">
        <f>IFERROR(VLOOKUP(L509,'Responsáveis'!$A$3:$B$140,2,FALSE),"NE")</f>
        <v>Ana</v>
      </c>
      <c r="T509" s="27"/>
      <c r="U509" s="21" t="s">
        <v>39</v>
      </c>
      <c r="V509" s="31" t="s">
        <v>40</v>
      </c>
      <c r="W509" s="31" t="s">
        <v>41</v>
      </c>
      <c r="X509" s="32"/>
      <c r="Y509" s="12"/>
      <c r="Z509" s="12"/>
      <c r="AA509" s="12"/>
      <c r="AB509" s="12"/>
      <c r="AC509" s="12"/>
    </row>
    <row r="510" ht="18.75" customHeight="1">
      <c r="A510" s="21" t="s">
        <v>297</v>
      </c>
      <c r="B510" s="21" t="s">
        <v>1621</v>
      </c>
      <c r="C510" s="21" t="s">
        <v>197</v>
      </c>
      <c r="D510" s="22" t="s">
        <v>1622</v>
      </c>
      <c r="E510" s="21" t="s">
        <v>1623</v>
      </c>
      <c r="F510" s="21">
        <v>0.0</v>
      </c>
      <c r="G510" s="26">
        <v>46050.0</v>
      </c>
      <c r="H510" s="44"/>
      <c r="I510" s="21" t="s">
        <v>52</v>
      </c>
      <c r="J510" s="26">
        <v>46050.0</v>
      </c>
      <c r="K510" s="21" t="s">
        <v>53</v>
      </c>
      <c r="L510" s="21" t="s">
        <v>227</v>
      </c>
      <c r="M510" s="26">
        <v>46060.0</v>
      </c>
      <c r="N510" s="48">
        <v>46060.0</v>
      </c>
      <c r="O510" s="27"/>
      <c r="P510" s="28">
        <v>1.0</v>
      </c>
      <c r="Q510" s="45">
        <v>28900.0</v>
      </c>
      <c r="R510" s="30">
        <f t="shared" si="1"/>
        <v>323.8821024</v>
      </c>
      <c r="S510" s="21" t="str">
        <f>IFERROR(VLOOKUP(L510,'Responsáveis'!$A$3:$B$140,2,FALSE),"NE")</f>
        <v>Ana</v>
      </c>
      <c r="T510" s="27"/>
      <c r="U510" s="21" t="s">
        <v>39</v>
      </c>
      <c r="V510" s="31" t="s">
        <v>208</v>
      </c>
      <c r="W510" s="31" t="s">
        <v>41</v>
      </c>
      <c r="X510" s="32"/>
      <c r="Y510" s="12"/>
      <c r="Z510" s="12"/>
      <c r="AA510" s="12"/>
      <c r="AB510" s="12"/>
      <c r="AC510" s="12"/>
    </row>
    <row r="511" ht="18.75" customHeight="1">
      <c r="A511" s="21" t="s">
        <v>187</v>
      </c>
      <c r="B511" s="58" t="s">
        <v>234</v>
      </c>
      <c r="C511" s="107" t="s">
        <v>197</v>
      </c>
      <c r="D511" s="22" t="s">
        <v>1624</v>
      </c>
      <c r="E511" s="21" t="s">
        <v>1625</v>
      </c>
      <c r="F511" s="21">
        <v>0.0</v>
      </c>
      <c r="G511" s="26">
        <v>46050.0</v>
      </c>
      <c r="H511" s="46" t="s">
        <v>1626</v>
      </c>
      <c r="I511" s="21" t="s">
        <v>52</v>
      </c>
      <c r="J511" s="26">
        <v>46050.0</v>
      </c>
      <c r="K511" s="21" t="s">
        <v>53</v>
      </c>
      <c r="L511" s="21" t="s">
        <v>1438</v>
      </c>
      <c r="M511" s="26">
        <v>46069.0</v>
      </c>
      <c r="N511" s="48">
        <v>46069.0</v>
      </c>
      <c r="O511" s="27"/>
      <c r="P511" s="28">
        <v>0.5</v>
      </c>
      <c r="Q511" s="45">
        <v>11875.0</v>
      </c>
      <c r="R511" s="30">
        <f t="shared" si="1"/>
        <v>133.0830438</v>
      </c>
      <c r="S511" s="21" t="str">
        <f>IFERROR(VLOOKUP(L511,'Responsáveis'!$A$3:$B$140,2,FALSE),"NE")</f>
        <v>Jadiel</v>
      </c>
      <c r="T511" s="27"/>
      <c r="U511" s="21" t="s">
        <v>39</v>
      </c>
      <c r="V511" s="31" t="s">
        <v>40</v>
      </c>
      <c r="W511" s="31" t="s">
        <v>41</v>
      </c>
      <c r="X511" s="32"/>
      <c r="Y511" s="12"/>
      <c r="Z511" s="12"/>
      <c r="AA511" s="12"/>
      <c r="AB511" s="12"/>
      <c r="AC511" s="12"/>
    </row>
    <row r="512" ht="18.75" customHeight="1">
      <c r="A512" s="21" t="s">
        <v>187</v>
      </c>
      <c r="B512" s="58" t="s">
        <v>234</v>
      </c>
      <c r="C512" s="21" t="s">
        <v>1627</v>
      </c>
      <c r="D512" s="22" t="s">
        <v>1628</v>
      </c>
      <c r="E512" s="21" t="s">
        <v>1629</v>
      </c>
      <c r="F512" s="21">
        <v>0.0</v>
      </c>
      <c r="G512" s="26">
        <v>46050.0</v>
      </c>
      <c r="H512" s="46" t="s">
        <v>1630</v>
      </c>
      <c r="I512" s="21" t="s">
        <v>52</v>
      </c>
      <c r="J512" s="26">
        <v>46049.0</v>
      </c>
      <c r="K512" s="21" t="s">
        <v>53</v>
      </c>
      <c r="L512" s="21" t="s">
        <v>1438</v>
      </c>
      <c r="M512" s="26">
        <v>46072.0</v>
      </c>
      <c r="N512" s="48">
        <v>46072.0</v>
      </c>
      <c r="O512" s="27"/>
      <c r="P512" s="28">
        <v>0.1</v>
      </c>
      <c r="Q512" s="45">
        <v>6111.0</v>
      </c>
      <c r="R512" s="30">
        <f t="shared" si="1"/>
        <v>68.48593522</v>
      </c>
      <c r="S512" s="21" t="str">
        <f>IFERROR(VLOOKUP(L512,'Responsáveis'!$A$3:$B$140,2,FALSE),"NE")</f>
        <v>Jadiel</v>
      </c>
      <c r="T512" s="27"/>
      <c r="U512" s="21" t="s">
        <v>39</v>
      </c>
      <c r="V512" s="31" t="s">
        <v>40</v>
      </c>
      <c r="W512" s="31" t="s">
        <v>41</v>
      </c>
      <c r="X512" s="32"/>
      <c r="Y512" s="12"/>
      <c r="Z512" s="12"/>
      <c r="AA512" s="12"/>
      <c r="AB512" s="12"/>
      <c r="AC512" s="12"/>
    </row>
    <row r="513" ht="18.75" customHeight="1">
      <c r="A513" s="21" t="s">
        <v>297</v>
      </c>
      <c r="B513" s="21"/>
      <c r="C513" s="21" t="s">
        <v>197</v>
      </c>
      <c r="D513" s="22" t="s">
        <v>1631</v>
      </c>
      <c r="E513" s="21" t="s">
        <v>1632</v>
      </c>
      <c r="F513" s="21">
        <v>0.0</v>
      </c>
      <c r="G513" s="26">
        <v>46043.0</v>
      </c>
      <c r="H513" s="44"/>
      <c r="I513" s="21" t="s">
        <v>52</v>
      </c>
      <c r="J513" s="26">
        <v>46049.0</v>
      </c>
      <c r="K513" s="21" t="s">
        <v>53</v>
      </c>
      <c r="L513" s="21" t="s">
        <v>227</v>
      </c>
      <c r="M513" s="26">
        <v>46051.0</v>
      </c>
      <c r="N513" s="48">
        <v>46051.0</v>
      </c>
      <c r="O513" s="27"/>
      <c r="P513" s="28">
        <v>1.0</v>
      </c>
      <c r="Q513" s="45">
        <v>5070.0</v>
      </c>
      <c r="R513" s="30">
        <f t="shared" si="1"/>
        <v>56.81945534</v>
      </c>
      <c r="S513" s="21" t="str">
        <f>IFERROR(VLOOKUP(L513,'Responsáveis'!$A$3:$B$140,2,FALSE),"NE")</f>
        <v>Ana</v>
      </c>
      <c r="T513" s="27"/>
      <c r="U513" s="21" t="s">
        <v>39</v>
      </c>
      <c r="V513" s="31" t="s">
        <v>40</v>
      </c>
      <c r="W513" s="31" t="s">
        <v>41</v>
      </c>
      <c r="X513" s="32"/>
      <c r="Y513" s="12"/>
      <c r="Z513" s="12"/>
      <c r="AA513" s="12"/>
      <c r="AB513" s="12"/>
      <c r="AC513" s="12"/>
    </row>
    <row r="514" ht="18.75" customHeight="1">
      <c r="A514" s="21" t="s">
        <v>31</v>
      </c>
      <c r="B514" s="41" t="s">
        <v>202</v>
      </c>
      <c r="C514" s="21" t="s">
        <v>1633</v>
      </c>
      <c r="D514" s="22" t="s">
        <v>1634</v>
      </c>
      <c r="E514" s="23" t="s">
        <v>1635</v>
      </c>
      <c r="F514" s="21">
        <v>0.0</v>
      </c>
      <c r="G514" s="26">
        <v>46051.0</v>
      </c>
      <c r="H514" s="44"/>
      <c r="I514" s="21" t="s">
        <v>52</v>
      </c>
      <c r="J514" s="26">
        <v>46055.0</v>
      </c>
      <c r="K514" s="21" t="s">
        <v>53</v>
      </c>
      <c r="L514" s="21" t="s">
        <v>227</v>
      </c>
      <c r="M514" s="26">
        <v>46058.0</v>
      </c>
      <c r="N514" s="48">
        <v>46058.0</v>
      </c>
      <c r="O514" s="27"/>
      <c r="P514" s="28">
        <v>1.0</v>
      </c>
      <c r="Q514" s="45">
        <v>1813.9</v>
      </c>
      <c r="R514" s="30">
        <f t="shared" si="1"/>
        <v>20.3283649</v>
      </c>
      <c r="S514" s="21" t="str">
        <f>IFERROR(VLOOKUP(L514,'Responsáveis'!$A$3:$B$140,2,FALSE),"NE")</f>
        <v>Ana</v>
      </c>
      <c r="T514" s="27"/>
      <c r="U514" s="21" t="s">
        <v>39</v>
      </c>
      <c r="V514" s="31" t="s">
        <v>208</v>
      </c>
      <c r="W514" s="33"/>
      <c r="X514" s="32"/>
      <c r="Y514" s="12"/>
      <c r="Z514" s="12"/>
      <c r="AA514" s="12"/>
      <c r="AB514" s="12"/>
      <c r="AC514" s="12"/>
    </row>
    <row r="515" ht="18.75" customHeight="1">
      <c r="A515" s="21" t="s">
        <v>31</v>
      </c>
      <c r="B515" s="41" t="s">
        <v>202</v>
      </c>
      <c r="C515" s="21" t="s">
        <v>1261</v>
      </c>
      <c r="D515" s="22" t="s">
        <v>1636</v>
      </c>
      <c r="E515" s="23" t="s">
        <v>1637</v>
      </c>
      <c r="F515" s="21">
        <v>0.0</v>
      </c>
      <c r="G515" s="26">
        <v>46051.0</v>
      </c>
      <c r="H515" s="44"/>
      <c r="I515" s="21" t="s">
        <v>162</v>
      </c>
      <c r="J515" s="27"/>
      <c r="K515" s="27"/>
      <c r="L515" s="27"/>
      <c r="M515" s="27"/>
      <c r="N515" s="48"/>
      <c r="O515" s="27"/>
      <c r="P515" s="27"/>
      <c r="Q515" s="47"/>
      <c r="R515" s="30">
        <f t="shared" si="1"/>
        <v>0</v>
      </c>
      <c r="S515" s="21" t="str">
        <f>IFERROR(VLOOKUP(L515,'Responsáveis'!$A$3:$B$140,2,FALSE),"NE")</f>
        <v>NE</v>
      </c>
      <c r="T515" s="27"/>
      <c r="U515" s="21" t="s">
        <v>48</v>
      </c>
      <c r="V515" s="31" t="s">
        <v>163</v>
      </c>
      <c r="W515" s="33"/>
      <c r="X515" s="32"/>
      <c r="Y515" s="12"/>
      <c r="Z515" s="12"/>
      <c r="AA515" s="12"/>
      <c r="AB515" s="12"/>
      <c r="AC515" s="12"/>
    </row>
    <row r="516" ht="18.75" customHeight="1">
      <c r="A516" s="21" t="s">
        <v>187</v>
      </c>
      <c r="B516" s="58" t="s">
        <v>234</v>
      </c>
      <c r="C516" s="21" t="s">
        <v>197</v>
      </c>
      <c r="D516" s="22" t="s">
        <v>1638</v>
      </c>
      <c r="E516" s="21" t="s">
        <v>1639</v>
      </c>
      <c r="F516" s="21">
        <v>0.0</v>
      </c>
      <c r="G516" s="26">
        <v>46035.0</v>
      </c>
      <c r="H516" s="46" t="s">
        <v>1640</v>
      </c>
      <c r="I516" s="21" t="s">
        <v>52</v>
      </c>
      <c r="J516" s="26">
        <v>46035.0</v>
      </c>
      <c r="K516" s="21" t="s">
        <v>53</v>
      </c>
      <c r="L516" s="21" t="s">
        <v>548</v>
      </c>
      <c r="M516" s="26">
        <v>46041.0</v>
      </c>
      <c r="N516" s="26">
        <v>46041.0</v>
      </c>
      <c r="O516" s="26">
        <v>46057.0</v>
      </c>
      <c r="P516" s="28">
        <v>1.0</v>
      </c>
      <c r="Q516" s="45">
        <v>3123.6</v>
      </c>
      <c r="R516" s="30">
        <f t="shared" si="1"/>
        <v>35.00616385</v>
      </c>
      <c r="S516" s="21" t="str">
        <f>IFERROR(VLOOKUP(L516,'Responsáveis'!$A$3:$B$140,2,FALSE),"NE")</f>
        <v>Jadiel</v>
      </c>
      <c r="T516" s="27"/>
      <c r="U516" s="21" t="s">
        <v>39</v>
      </c>
      <c r="V516" s="31" t="s">
        <v>40</v>
      </c>
      <c r="W516" s="31" t="s">
        <v>41</v>
      </c>
      <c r="X516" s="32"/>
      <c r="Y516" s="12"/>
      <c r="Z516" s="12"/>
      <c r="AA516" s="12"/>
      <c r="AB516" s="12"/>
      <c r="AC516" s="12"/>
    </row>
    <row r="517" ht="18.75" customHeight="1">
      <c r="A517" s="21" t="s">
        <v>271</v>
      </c>
      <c r="B517" s="21" t="s">
        <v>272</v>
      </c>
      <c r="C517" s="21" t="s">
        <v>197</v>
      </c>
      <c r="D517" s="22" t="s">
        <v>1641</v>
      </c>
      <c r="E517" s="108" t="s">
        <v>1642</v>
      </c>
      <c r="F517" s="21">
        <v>0.0</v>
      </c>
      <c r="G517" s="26">
        <v>45712.0</v>
      </c>
      <c r="H517" s="44"/>
      <c r="I517" s="21" t="s">
        <v>52</v>
      </c>
      <c r="J517" s="26">
        <v>46051.0</v>
      </c>
      <c r="K517" s="21" t="s">
        <v>53</v>
      </c>
      <c r="L517" s="21" t="s">
        <v>227</v>
      </c>
      <c r="M517" s="26">
        <v>46053.0</v>
      </c>
      <c r="N517" s="48">
        <v>46053.0</v>
      </c>
      <c r="O517" s="27"/>
      <c r="P517" s="28">
        <v>1.0</v>
      </c>
      <c r="Q517" s="45">
        <v>745.0</v>
      </c>
      <c r="R517" s="30">
        <f t="shared" si="1"/>
        <v>8.349209907</v>
      </c>
      <c r="S517" s="21" t="str">
        <f>IFERROR(VLOOKUP(L517,'Responsáveis'!$A$3:$B$140,2,FALSE),"NE")</f>
        <v>Ana</v>
      </c>
      <c r="T517" s="27"/>
      <c r="U517" s="21" t="s">
        <v>39</v>
      </c>
      <c r="V517" s="31" t="s">
        <v>208</v>
      </c>
      <c r="W517" s="31" t="s">
        <v>41</v>
      </c>
      <c r="X517" s="32"/>
      <c r="Y517" s="12"/>
      <c r="Z517" s="12"/>
      <c r="AA517" s="12"/>
      <c r="AB517" s="12"/>
      <c r="AC517" s="12"/>
    </row>
    <row r="518" ht="18.75" customHeight="1">
      <c r="A518" s="21" t="s">
        <v>31</v>
      </c>
      <c r="B518" s="41" t="s">
        <v>202</v>
      </c>
      <c r="C518" s="21" t="s">
        <v>1368</v>
      </c>
      <c r="D518" s="22" t="s">
        <v>1643</v>
      </c>
      <c r="E518" s="23" t="s">
        <v>1644</v>
      </c>
      <c r="F518" s="21">
        <v>0.0</v>
      </c>
      <c r="G518" s="26">
        <v>46051.0</v>
      </c>
      <c r="H518" s="44"/>
      <c r="I518" s="21" t="s">
        <v>162</v>
      </c>
      <c r="J518" s="27"/>
      <c r="K518" s="27"/>
      <c r="L518" s="27"/>
      <c r="M518" s="27"/>
      <c r="N518" s="48"/>
      <c r="O518" s="27"/>
      <c r="P518" s="27"/>
      <c r="Q518" s="47"/>
      <c r="R518" s="30">
        <f t="shared" si="1"/>
        <v>0</v>
      </c>
      <c r="S518" s="21" t="str">
        <f>IFERROR(VLOOKUP(L518,'Responsáveis'!$A$3:$B$140,2,FALSE),"NE")</f>
        <v>NE</v>
      </c>
      <c r="T518" s="27"/>
      <c r="U518" s="21" t="s">
        <v>48</v>
      </c>
      <c r="V518" s="31" t="s">
        <v>163</v>
      </c>
      <c r="W518" s="33"/>
      <c r="X518" s="32"/>
      <c r="Y518" s="12"/>
      <c r="Z518" s="12"/>
      <c r="AA518" s="12"/>
      <c r="AB518" s="12"/>
      <c r="AC518" s="12"/>
    </row>
    <row r="519" ht="18.75" customHeight="1">
      <c r="A519" s="21" t="s">
        <v>219</v>
      </c>
      <c r="B519" s="21" t="s">
        <v>734</v>
      </c>
      <c r="C519" s="21" t="s">
        <v>670</v>
      </c>
      <c r="D519" s="22" t="s">
        <v>1645</v>
      </c>
      <c r="E519" s="23" t="s">
        <v>1646</v>
      </c>
      <c r="F519" s="21">
        <v>0.0</v>
      </c>
      <c r="G519" s="26">
        <v>46051.0</v>
      </c>
      <c r="H519" s="46" t="s">
        <v>1647</v>
      </c>
      <c r="I519" s="21" t="s">
        <v>52</v>
      </c>
      <c r="J519" s="26">
        <v>46059.0</v>
      </c>
      <c r="K519" s="21" t="s">
        <v>53</v>
      </c>
      <c r="L519" s="21" t="s">
        <v>227</v>
      </c>
      <c r="M519" s="26">
        <v>46066.0</v>
      </c>
      <c r="N519" s="48">
        <v>46066.0</v>
      </c>
      <c r="O519" s="26">
        <v>46067.0</v>
      </c>
      <c r="P519" s="28">
        <v>1.0</v>
      </c>
      <c r="Q519" s="45">
        <v>1480.0</v>
      </c>
      <c r="R519" s="30">
        <f t="shared" si="1"/>
        <v>16.58634988</v>
      </c>
      <c r="S519" s="21" t="str">
        <f>IFERROR(VLOOKUP(L519,'Responsáveis'!$A$3:$B$140,2,FALSE),"NE")</f>
        <v>Ana</v>
      </c>
      <c r="T519" s="27"/>
      <c r="U519" s="21" t="s">
        <v>48</v>
      </c>
      <c r="V519" s="31" t="s">
        <v>40</v>
      </c>
      <c r="W519" s="31" t="s">
        <v>41</v>
      </c>
      <c r="X519" s="32"/>
      <c r="Y519" s="12"/>
      <c r="Z519" s="12"/>
      <c r="AA519" s="12"/>
      <c r="AB519" s="12"/>
      <c r="AC519" s="12"/>
    </row>
    <row r="520" ht="18.75" customHeight="1">
      <c r="A520" s="21" t="s">
        <v>195</v>
      </c>
      <c r="B520" s="21" t="s">
        <v>196</v>
      </c>
      <c r="C520" s="21" t="s">
        <v>544</v>
      </c>
      <c r="D520" s="22" t="s">
        <v>1648</v>
      </c>
      <c r="E520" s="23" t="s">
        <v>1649</v>
      </c>
      <c r="F520" s="21">
        <v>0.0</v>
      </c>
      <c r="G520" s="26">
        <v>46051.0</v>
      </c>
      <c r="H520" s="46" t="s">
        <v>1650</v>
      </c>
      <c r="I520" s="21" t="s">
        <v>52</v>
      </c>
      <c r="J520" s="26">
        <v>46052.0</v>
      </c>
      <c r="K520" s="21" t="s">
        <v>53</v>
      </c>
      <c r="L520" s="21" t="s">
        <v>95</v>
      </c>
      <c r="M520" s="26">
        <v>46060.0</v>
      </c>
      <c r="N520" s="48">
        <v>46060.0</v>
      </c>
      <c r="O520" s="27"/>
      <c r="P520" s="28">
        <v>1.0</v>
      </c>
      <c r="Q520" s="45">
        <v>12156.0</v>
      </c>
      <c r="R520" s="30">
        <f t="shared" si="1"/>
        <v>136.2322089</v>
      </c>
      <c r="S520" s="21" t="str">
        <f>IFERROR(VLOOKUP(L520,'Responsáveis'!$A$3:$B$140,2,FALSE),"NE")</f>
        <v>Ana</v>
      </c>
      <c r="T520" s="27"/>
      <c r="U520" s="21" t="s">
        <v>39</v>
      </c>
      <c r="V520" s="31" t="s">
        <v>40</v>
      </c>
      <c r="W520" s="31" t="s">
        <v>41</v>
      </c>
      <c r="X520" s="32"/>
      <c r="Y520" s="12"/>
      <c r="Z520" s="12"/>
      <c r="AA520" s="12"/>
      <c r="AB520" s="12"/>
      <c r="AC520" s="12"/>
    </row>
    <row r="521" ht="18.75" customHeight="1">
      <c r="A521" s="21" t="s">
        <v>219</v>
      </c>
      <c r="B521" s="21"/>
      <c r="C521" s="21" t="s">
        <v>251</v>
      </c>
      <c r="D521" s="22" t="s">
        <v>1651</v>
      </c>
      <c r="E521" s="23" t="s">
        <v>1652</v>
      </c>
      <c r="F521" s="21">
        <v>0.0</v>
      </c>
      <c r="G521" s="26">
        <v>46051.0</v>
      </c>
      <c r="H521" s="46" t="s">
        <v>1653</v>
      </c>
      <c r="I521" s="21" t="s">
        <v>52</v>
      </c>
      <c r="J521" s="26">
        <v>46057.0</v>
      </c>
      <c r="K521" s="21" t="s">
        <v>53</v>
      </c>
      <c r="L521" s="21" t="s">
        <v>227</v>
      </c>
      <c r="M521" s="26">
        <v>46065.0</v>
      </c>
      <c r="N521" s="48">
        <v>46065.0</v>
      </c>
      <c r="O521" s="26">
        <v>46066.0</v>
      </c>
      <c r="P521" s="28">
        <v>1.0</v>
      </c>
      <c r="Q521" s="45">
        <v>144116.79</v>
      </c>
      <c r="R521" s="30">
        <f t="shared" si="1"/>
        <v>1615.11588</v>
      </c>
      <c r="S521" s="21" t="str">
        <f>IFERROR(VLOOKUP(L521,'Responsáveis'!$A$3:$B$140,2,FALSE),"NE")</f>
        <v>Ana</v>
      </c>
      <c r="T521" s="27"/>
      <c r="U521" s="21" t="s">
        <v>39</v>
      </c>
      <c r="V521" s="31" t="s">
        <v>40</v>
      </c>
      <c r="W521" s="31" t="s">
        <v>41</v>
      </c>
      <c r="X521" s="32"/>
      <c r="Y521" s="12"/>
      <c r="Z521" s="12"/>
      <c r="AA521" s="12"/>
      <c r="AB521" s="12"/>
      <c r="AC521" s="12"/>
    </row>
    <row r="522" ht="18.75" customHeight="1">
      <c r="A522" s="21" t="s">
        <v>31</v>
      </c>
      <c r="B522" s="21" t="s">
        <v>32</v>
      </c>
      <c r="C522" s="21" t="s">
        <v>1654</v>
      </c>
      <c r="D522" s="22" t="s">
        <v>1655</v>
      </c>
      <c r="E522" s="23" t="s">
        <v>1656</v>
      </c>
      <c r="F522" s="21">
        <v>1.0</v>
      </c>
      <c r="G522" s="26">
        <v>46051.0</v>
      </c>
      <c r="H522" s="46" t="s">
        <v>1657</v>
      </c>
      <c r="I522" s="21" t="s">
        <v>46</v>
      </c>
      <c r="J522" s="27"/>
      <c r="K522" s="21"/>
      <c r="L522" s="21" t="s">
        <v>1658</v>
      </c>
      <c r="M522" s="26">
        <v>46115.0</v>
      </c>
      <c r="N522" s="48">
        <v>46115.0</v>
      </c>
      <c r="O522" s="26">
        <v>46121.0</v>
      </c>
      <c r="P522" s="28">
        <v>0.0</v>
      </c>
      <c r="Q522" s="45">
        <v>40000.0</v>
      </c>
      <c r="R522" s="30">
        <f t="shared" si="1"/>
        <v>448.2797265</v>
      </c>
      <c r="S522" s="21" t="str">
        <f>IFERROR(VLOOKUP(L522,'Responsáveis'!$A$3:$B$140,2,FALSE),"NE")</f>
        <v>Rudnei</v>
      </c>
      <c r="T522" s="27"/>
      <c r="U522" s="21" t="s">
        <v>48</v>
      </c>
      <c r="V522" s="31" t="s">
        <v>40</v>
      </c>
      <c r="W522" s="31" t="s">
        <v>55</v>
      </c>
      <c r="X522" s="32"/>
      <c r="Y522" s="12"/>
      <c r="Z522" s="12"/>
      <c r="AA522" s="12"/>
      <c r="AB522" s="12"/>
      <c r="AC522" s="12"/>
    </row>
    <row r="523" ht="18.75" customHeight="1">
      <c r="A523" s="21" t="s">
        <v>271</v>
      </c>
      <c r="B523" s="77" t="s">
        <v>1248</v>
      </c>
      <c r="C523" s="21" t="s">
        <v>1659</v>
      </c>
      <c r="D523" s="22" t="s">
        <v>1660</v>
      </c>
      <c r="E523" s="21" t="s">
        <v>1661</v>
      </c>
      <c r="F523" s="21">
        <v>0.0</v>
      </c>
      <c r="G523" s="26">
        <v>46050.0</v>
      </c>
      <c r="H523" s="44"/>
      <c r="I523" s="21" t="s">
        <v>52</v>
      </c>
      <c r="J523" s="26">
        <v>46050.0</v>
      </c>
      <c r="K523" s="21" t="s">
        <v>53</v>
      </c>
      <c r="L523" s="21" t="s">
        <v>548</v>
      </c>
      <c r="M523" s="26">
        <v>46055.0</v>
      </c>
      <c r="N523" s="48">
        <v>46060.0</v>
      </c>
      <c r="O523" s="27"/>
      <c r="P523" s="28">
        <v>1.0</v>
      </c>
      <c r="Q523" s="45">
        <v>1360.0</v>
      </c>
      <c r="R523" s="30">
        <f t="shared" si="1"/>
        <v>15.2415107</v>
      </c>
      <c r="S523" s="21" t="str">
        <f>IFERROR(VLOOKUP(L523,'Responsáveis'!$A$3:$B$140,2,FALSE),"NE")</f>
        <v>Jadiel</v>
      </c>
      <c r="T523" s="27"/>
      <c r="U523" s="21" t="s">
        <v>39</v>
      </c>
      <c r="V523" s="31" t="s">
        <v>208</v>
      </c>
      <c r="W523" s="31" t="s">
        <v>41</v>
      </c>
      <c r="X523" s="32"/>
      <c r="Y523" s="12"/>
      <c r="Z523" s="12"/>
      <c r="AA523" s="12"/>
      <c r="AB523" s="12"/>
      <c r="AC523" s="12"/>
    </row>
    <row r="524" ht="18.75" customHeight="1">
      <c r="A524" s="21" t="s">
        <v>31</v>
      </c>
      <c r="B524" s="21" t="s">
        <v>32</v>
      </c>
      <c r="C524" s="21" t="s">
        <v>1662</v>
      </c>
      <c r="D524" s="22" t="s">
        <v>1663</v>
      </c>
      <c r="E524" s="23" t="s">
        <v>1664</v>
      </c>
      <c r="F524" s="21">
        <v>0.0</v>
      </c>
      <c r="G524" s="26">
        <v>46051.0</v>
      </c>
      <c r="H524" s="44"/>
      <c r="I524" s="21" t="s">
        <v>46</v>
      </c>
      <c r="J524" s="27"/>
      <c r="K524" s="27"/>
      <c r="L524" s="27"/>
      <c r="M524" s="27"/>
      <c r="N524" s="48"/>
      <c r="O524" s="27"/>
      <c r="P524" s="27"/>
      <c r="Q524" s="47"/>
      <c r="R524" s="30">
        <f t="shared" si="1"/>
        <v>0</v>
      </c>
      <c r="S524" s="21" t="str">
        <f>IFERROR(VLOOKUP(L524,'Responsáveis'!$A$3:$B$140,2,FALSE),"NE")</f>
        <v>NE</v>
      </c>
      <c r="T524" s="27"/>
      <c r="U524" s="21" t="s">
        <v>48</v>
      </c>
      <c r="V524" s="31" t="s">
        <v>163</v>
      </c>
      <c r="W524" s="33"/>
      <c r="X524" s="32"/>
      <c r="Y524" s="12"/>
      <c r="Z524" s="12"/>
      <c r="AA524" s="12"/>
      <c r="AB524" s="12"/>
      <c r="AC524" s="12"/>
    </row>
    <row r="525" ht="18.75" customHeight="1">
      <c r="A525" s="21" t="s">
        <v>31</v>
      </c>
      <c r="B525" s="21" t="s">
        <v>32</v>
      </c>
      <c r="C525" s="21" t="s">
        <v>1665</v>
      </c>
      <c r="D525" s="22" t="s">
        <v>1666</v>
      </c>
      <c r="E525" s="23" t="s">
        <v>1667</v>
      </c>
      <c r="F525" s="21">
        <v>0.0</v>
      </c>
      <c r="G525" s="26">
        <v>46052.0</v>
      </c>
      <c r="H525" s="46" t="s">
        <v>1668</v>
      </c>
      <c r="I525" s="21" t="s">
        <v>37</v>
      </c>
      <c r="J525" s="26">
        <v>46052.0</v>
      </c>
      <c r="K525" s="21">
        <v>1.0237376E7</v>
      </c>
      <c r="L525" s="21" t="s">
        <v>1669</v>
      </c>
      <c r="M525" s="26">
        <v>46078.0</v>
      </c>
      <c r="N525" s="48">
        <v>46078.0</v>
      </c>
      <c r="O525" s="27"/>
      <c r="P525" s="28">
        <v>0.0</v>
      </c>
      <c r="Q525" s="45">
        <v>41629.91</v>
      </c>
      <c r="R525" s="30">
        <f t="shared" si="1"/>
        <v>466.5461168</v>
      </c>
      <c r="S525" s="21" t="str">
        <f>IFERROR(VLOOKUP(L525,'Responsáveis'!$A$3:$B$140,2,FALSE),"NE")</f>
        <v>NE</v>
      </c>
      <c r="T525" s="27"/>
      <c r="U525" s="21" t="s">
        <v>48</v>
      </c>
      <c r="V525" s="31" t="s">
        <v>40</v>
      </c>
      <c r="W525" s="31" t="s">
        <v>55</v>
      </c>
      <c r="X525" s="32"/>
      <c r="Y525" s="12"/>
      <c r="Z525" s="12"/>
      <c r="AA525" s="12"/>
      <c r="AB525" s="12"/>
      <c r="AC525" s="12"/>
    </row>
    <row r="526" ht="18.75" customHeight="1">
      <c r="A526" s="21" t="s">
        <v>31</v>
      </c>
      <c r="B526" s="21" t="s">
        <v>32</v>
      </c>
      <c r="C526" s="21" t="s">
        <v>1670</v>
      </c>
      <c r="D526" s="22" t="s">
        <v>1666</v>
      </c>
      <c r="E526" s="23" t="s">
        <v>1671</v>
      </c>
      <c r="F526" s="21">
        <v>1.0</v>
      </c>
      <c r="G526" s="26">
        <v>46052.0</v>
      </c>
      <c r="H526" s="46" t="s">
        <v>1672</v>
      </c>
      <c r="I526" s="21" t="s">
        <v>37</v>
      </c>
      <c r="J526" s="27"/>
      <c r="K526" s="27"/>
      <c r="L526" s="21" t="s">
        <v>95</v>
      </c>
      <c r="M526" s="26">
        <v>46100.0</v>
      </c>
      <c r="N526" s="48">
        <v>46100.0</v>
      </c>
      <c r="O526" s="27"/>
      <c r="P526" s="28">
        <v>0.0</v>
      </c>
      <c r="Q526" s="45">
        <v>115000.0</v>
      </c>
      <c r="R526" s="30">
        <f t="shared" si="1"/>
        <v>1288.804214</v>
      </c>
      <c r="S526" s="21" t="str">
        <f>IFERROR(VLOOKUP(L526,'Responsáveis'!$A$3:$B$140,2,FALSE),"NE")</f>
        <v>Ana</v>
      </c>
      <c r="T526" s="27"/>
      <c r="U526" s="21" t="s">
        <v>48</v>
      </c>
      <c r="V526" s="31" t="s">
        <v>40</v>
      </c>
      <c r="W526" s="33"/>
      <c r="X526" s="32"/>
      <c r="Y526" s="12"/>
      <c r="Z526" s="12"/>
      <c r="AA526" s="12"/>
      <c r="AB526" s="12"/>
      <c r="AC526" s="12"/>
    </row>
    <row r="527" ht="18.75" customHeight="1">
      <c r="A527" s="21" t="s">
        <v>31</v>
      </c>
      <c r="B527" s="21" t="s">
        <v>32</v>
      </c>
      <c r="C527" s="21" t="s">
        <v>42</v>
      </c>
      <c r="D527" s="22" t="s">
        <v>1666</v>
      </c>
      <c r="E527" s="23" t="s">
        <v>1673</v>
      </c>
      <c r="F527" s="21">
        <v>1.0</v>
      </c>
      <c r="G527" s="26">
        <v>46052.0</v>
      </c>
      <c r="H527" s="46" t="s">
        <v>1674</v>
      </c>
      <c r="I527" s="21" t="s">
        <v>37</v>
      </c>
      <c r="J527" s="27"/>
      <c r="K527" s="27"/>
      <c r="L527" s="21" t="s">
        <v>95</v>
      </c>
      <c r="M527" s="26">
        <v>46100.0</v>
      </c>
      <c r="N527" s="48">
        <v>46100.0</v>
      </c>
      <c r="O527" s="27"/>
      <c r="P527" s="28">
        <v>0.0</v>
      </c>
      <c r="Q527" s="45">
        <v>115000.0</v>
      </c>
      <c r="R527" s="30">
        <f t="shared" si="1"/>
        <v>1288.804214</v>
      </c>
      <c r="S527" s="21" t="str">
        <f>IFERROR(VLOOKUP(L527,'Responsáveis'!$A$3:$B$140,2,FALSE),"NE")</f>
        <v>Ana</v>
      </c>
      <c r="T527" s="27"/>
      <c r="U527" s="21" t="s">
        <v>48</v>
      </c>
      <c r="V527" s="31" t="s">
        <v>40</v>
      </c>
      <c r="W527" s="33"/>
      <c r="X527" s="32"/>
      <c r="Y527" s="12"/>
      <c r="Z527" s="12"/>
      <c r="AA527" s="12"/>
      <c r="AB527" s="12"/>
      <c r="AC527" s="12"/>
    </row>
    <row r="528" ht="18.75" customHeight="1">
      <c r="A528" s="21" t="s">
        <v>31</v>
      </c>
      <c r="B528" s="21" t="s">
        <v>202</v>
      </c>
      <c r="C528" s="21" t="s">
        <v>564</v>
      </c>
      <c r="D528" s="22" t="s">
        <v>1675</v>
      </c>
      <c r="E528" s="23" t="s">
        <v>1676</v>
      </c>
      <c r="F528" s="21">
        <v>0.0</v>
      </c>
      <c r="G528" s="26">
        <v>46052.0</v>
      </c>
      <c r="H528" s="44"/>
      <c r="I528" s="21" t="s">
        <v>162</v>
      </c>
      <c r="J528" s="27"/>
      <c r="K528" s="27"/>
      <c r="L528" s="27"/>
      <c r="M528" s="27"/>
      <c r="N528" s="48"/>
      <c r="O528" s="27"/>
      <c r="P528" s="27"/>
      <c r="Q528" s="47"/>
      <c r="R528" s="30">
        <f t="shared" si="1"/>
        <v>0</v>
      </c>
      <c r="S528" s="21" t="str">
        <f>IFERROR(VLOOKUP(L528,'Responsáveis'!$A$3:$B$140,2,FALSE),"NE")</f>
        <v>NE</v>
      </c>
      <c r="T528" s="27"/>
      <c r="U528" s="21" t="s">
        <v>39</v>
      </c>
      <c r="V528" s="31" t="s">
        <v>163</v>
      </c>
      <c r="W528" s="33"/>
      <c r="X528" s="32"/>
      <c r="Y528" s="12"/>
      <c r="Z528" s="12"/>
      <c r="AA528" s="12"/>
      <c r="AB528" s="12"/>
      <c r="AC528" s="12"/>
    </row>
    <row r="529" ht="18.75" customHeight="1">
      <c r="A529" s="21" t="s">
        <v>31</v>
      </c>
      <c r="B529" s="21" t="s">
        <v>202</v>
      </c>
      <c r="C529" s="21" t="s">
        <v>1677</v>
      </c>
      <c r="D529" s="22" t="s">
        <v>1678</v>
      </c>
      <c r="E529" s="23" t="s">
        <v>1679</v>
      </c>
      <c r="F529" s="21">
        <v>0.0</v>
      </c>
      <c r="G529" s="26">
        <v>46052.0</v>
      </c>
      <c r="H529" s="44"/>
      <c r="I529" s="21" t="s">
        <v>162</v>
      </c>
      <c r="J529" s="27"/>
      <c r="K529" s="27"/>
      <c r="L529" s="27"/>
      <c r="M529" s="27"/>
      <c r="N529" s="48"/>
      <c r="O529" s="27"/>
      <c r="P529" s="27"/>
      <c r="Q529" s="47"/>
      <c r="R529" s="30">
        <f t="shared" si="1"/>
        <v>0</v>
      </c>
      <c r="S529" s="21" t="str">
        <f>IFERROR(VLOOKUP(L529,'Responsáveis'!$A$3:$B$140,2,FALSE),"NE")</f>
        <v>NE</v>
      </c>
      <c r="T529" s="27"/>
      <c r="U529" s="21" t="s">
        <v>39</v>
      </c>
      <c r="V529" s="31" t="s">
        <v>163</v>
      </c>
      <c r="W529" s="33"/>
      <c r="X529" s="32"/>
      <c r="Y529" s="12"/>
      <c r="Z529" s="12"/>
      <c r="AA529" s="12"/>
      <c r="AB529" s="12"/>
      <c r="AC529" s="12"/>
    </row>
    <row r="530" ht="18.75" customHeight="1">
      <c r="A530" s="21" t="s">
        <v>195</v>
      </c>
      <c r="B530" s="21" t="s">
        <v>196</v>
      </c>
      <c r="C530" s="21" t="s">
        <v>1350</v>
      </c>
      <c r="D530" s="22" t="s">
        <v>1680</v>
      </c>
      <c r="E530" s="23" t="s">
        <v>1681</v>
      </c>
      <c r="F530" s="21">
        <v>0.0</v>
      </c>
      <c r="G530" s="26">
        <v>46052.0</v>
      </c>
      <c r="H530" s="44"/>
      <c r="I530" s="21" t="s">
        <v>52</v>
      </c>
      <c r="J530" s="26">
        <v>46056.0</v>
      </c>
      <c r="K530" s="21" t="s">
        <v>53</v>
      </c>
      <c r="L530" s="21" t="s">
        <v>38</v>
      </c>
      <c r="M530" s="26">
        <v>46079.0</v>
      </c>
      <c r="N530" s="48">
        <v>46079.0</v>
      </c>
      <c r="O530" s="27"/>
      <c r="P530" s="28">
        <v>0.0</v>
      </c>
      <c r="Q530" s="45">
        <v>4154.57</v>
      </c>
      <c r="R530" s="30">
        <f t="shared" si="1"/>
        <v>46.56023759</v>
      </c>
      <c r="S530" s="21" t="str">
        <f>IFERROR(VLOOKUP(L530,'Responsáveis'!$A$3:$B$140,2,FALSE),"NE")</f>
        <v>jadiel</v>
      </c>
      <c r="T530" s="27"/>
      <c r="U530" s="21" t="s">
        <v>39</v>
      </c>
      <c r="V530" s="31" t="s">
        <v>40</v>
      </c>
      <c r="W530" s="33"/>
      <c r="X530" s="32"/>
      <c r="Y530" s="12"/>
      <c r="Z530" s="12"/>
      <c r="AA530" s="12"/>
      <c r="AB530" s="12"/>
      <c r="AC530" s="12"/>
    </row>
    <row r="531" ht="18.75" customHeight="1">
      <c r="A531" s="21" t="s">
        <v>195</v>
      </c>
      <c r="B531" s="21" t="s">
        <v>196</v>
      </c>
      <c r="C531" s="21" t="s">
        <v>459</v>
      </c>
      <c r="D531" s="22" t="s">
        <v>1682</v>
      </c>
      <c r="E531" s="23" t="s">
        <v>1683</v>
      </c>
      <c r="F531" s="21">
        <v>0.0</v>
      </c>
      <c r="G531" s="26">
        <v>46052.0</v>
      </c>
      <c r="H531" s="44"/>
      <c r="I531" s="21" t="s">
        <v>162</v>
      </c>
      <c r="J531" s="27"/>
      <c r="K531" s="27"/>
      <c r="L531" s="27"/>
      <c r="M531" s="27"/>
      <c r="N531" s="48"/>
      <c r="O531" s="27"/>
      <c r="P531" s="27"/>
      <c r="Q531" s="47"/>
      <c r="R531" s="30">
        <f t="shared" si="1"/>
        <v>0</v>
      </c>
      <c r="S531" s="21" t="str">
        <f>IFERROR(VLOOKUP(L531,'Responsáveis'!$A$3:$B$140,2,FALSE),"NE")</f>
        <v>NE</v>
      </c>
      <c r="T531" s="27"/>
      <c r="U531" s="21" t="s">
        <v>48</v>
      </c>
      <c r="V531" s="31" t="s">
        <v>163</v>
      </c>
      <c r="W531" s="33"/>
      <c r="X531" s="32"/>
      <c r="Y531" s="12"/>
      <c r="Z531" s="12"/>
      <c r="AA531" s="12"/>
      <c r="AB531" s="12"/>
      <c r="AC531" s="12"/>
    </row>
    <row r="532" ht="18.75" customHeight="1">
      <c r="A532" s="21" t="s">
        <v>1343</v>
      </c>
      <c r="B532" s="21" t="s">
        <v>1684</v>
      </c>
      <c r="C532" s="21" t="s">
        <v>197</v>
      </c>
      <c r="D532" s="22" t="s">
        <v>1685</v>
      </c>
      <c r="E532" s="21" t="s">
        <v>1686</v>
      </c>
      <c r="F532" s="21">
        <v>0.0</v>
      </c>
      <c r="G532" s="26">
        <v>46048.0</v>
      </c>
      <c r="H532" s="46" t="s">
        <v>1687</v>
      </c>
      <c r="I532" s="21" t="s">
        <v>52</v>
      </c>
      <c r="J532" s="26">
        <v>46050.0</v>
      </c>
      <c r="K532" s="21" t="s">
        <v>53</v>
      </c>
      <c r="L532" s="21" t="s">
        <v>95</v>
      </c>
      <c r="M532" s="26">
        <v>46062.0</v>
      </c>
      <c r="N532" s="48">
        <v>46062.0</v>
      </c>
      <c r="O532" s="27"/>
      <c r="P532" s="28">
        <v>1.0</v>
      </c>
      <c r="Q532" s="45">
        <v>960.0</v>
      </c>
      <c r="R532" s="30">
        <f t="shared" si="1"/>
        <v>10.75871344</v>
      </c>
      <c r="S532" s="21" t="str">
        <f>IFERROR(VLOOKUP(L532,'Responsáveis'!$A$3:$B$140,2,FALSE),"NE")</f>
        <v>Ana</v>
      </c>
      <c r="T532" s="27"/>
      <c r="U532" s="21" t="s">
        <v>39</v>
      </c>
      <c r="V532" s="31" t="s">
        <v>208</v>
      </c>
      <c r="W532" s="31" t="s">
        <v>41</v>
      </c>
      <c r="X532" s="32"/>
      <c r="Y532" s="12"/>
      <c r="Z532" s="12"/>
      <c r="AA532" s="12"/>
      <c r="AB532" s="12"/>
      <c r="AC532" s="12"/>
    </row>
    <row r="533" ht="18.75" customHeight="1">
      <c r="A533" s="21" t="s">
        <v>187</v>
      </c>
      <c r="B533" s="21" t="s">
        <v>747</v>
      </c>
      <c r="C533" s="21" t="s">
        <v>996</v>
      </c>
      <c r="D533" s="22" t="s">
        <v>1688</v>
      </c>
      <c r="E533" s="21" t="s">
        <v>1689</v>
      </c>
      <c r="F533" s="21">
        <v>0.0</v>
      </c>
      <c r="G533" s="26">
        <v>46052.0</v>
      </c>
      <c r="H533" s="44"/>
      <c r="I533" s="21" t="s">
        <v>52</v>
      </c>
      <c r="J533" s="26">
        <v>46052.0</v>
      </c>
      <c r="K533" s="21" t="s">
        <v>53</v>
      </c>
      <c r="L533" s="21" t="s">
        <v>1253</v>
      </c>
      <c r="M533" s="26">
        <v>46062.0</v>
      </c>
      <c r="N533" s="48">
        <v>46062.0</v>
      </c>
      <c r="O533" s="27"/>
      <c r="P533" s="28">
        <v>1.0</v>
      </c>
      <c r="Q533" s="45">
        <v>3304.0</v>
      </c>
      <c r="R533" s="30">
        <f t="shared" si="1"/>
        <v>37.02790541</v>
      </c>
      <c r="S533" s="21" t="str">
        <f>IFERROR(VLOOKUP(L533,'Responsáveis'!$A$3:$B$140,2,FALSE),"NE")</f>
        <v>Rudnei</v>
      </c>
      <c r="T533" s="21">
        <v>7929.0</v>
      </c>
      <c r="U533" s="21" t="s">
        <v>39</v>
      </c>
      <c r="V533" s="31" t="s">
        <v>40</v>
      </c>
      <c r="W533" s="31" t="s">
        <v>55</v>
      </c>
      <c r="X533" s="32"/>
      <c r="Y533" s="12"/>
      <c r="Z533" s="12"/>
      <c r="AA533" s="12"/>
      <c r="AB533" s="12"/>
      <c r="AC533" s="12"/>
    </row>
    <row r="534" ht="18.75" customHeight="1">
      <c r="A534" s="21" t="s">
        <v>187</v>
      </c>
      <c r="B534" s="21" t="s">
        <v>747</v>
      </c>
      <c r="C534" s="21" t="s">
        <v>197</v>
      </c>
      <c r="D534" s="22" t="s">
        <v>1325</v>
      </c>
      <c r="E534" s="21" t="s">
        <v>1690</v>
      </c>
      <c r="F534" s="21">
        <v>0.0</v>
      </c>
      <c r="G534" s="26">
        <v>46049.0</v>
      </c>
      <c r="H534" s="44"/>
      <c r="I534" s="21" t="s">
        <v>52</v>
      </c>
      <c r="J534" s="26">
        <v>46049.0</v>
      </c>
      <c r="K534" s="21" t="s">
        <v>53</v>
      </c>
      <c r="L534" s="21" t="s">
        <v>1253</v>
      </c>
      <c r="M534" s="26">
        <v>46062.0</v>
      </c>
      <c r="N534" s="48">
        <v>46062.0</v>
      </c>
      <c r="O534" s="27"/>
      <c r="P534" s="28">
        <v>1.0</v>
      </c>
      <c r="Q534" s="45">
        <v>2742.0</v>
      </c>
      <c r="R534" s="30">
        <f t="shared" si="1"/>
        <v>30.72957525</v>
      </c>
      <c r="S534" s="21" t="str">
        <f>IFERROR(VLOOKUP(L534,'Responsáveis'!$A$3:$B$140,2,FALSE),"NE")</f>
        <v>Rudnei</v>
      </c>
      <c r="T534" s="21">
        <v>7930.0</v>
      </c>
      <c r="U534" s="21" t="s">
        <v>39</v>
      </c>
      <c r="V534" s="31" t="s">
        <v>40</v>
      </c>
      <c r="W534" s="31" t="s">
        <v>55</v>
      </c>
      <c r="X534" s="32"/>
      <c r="Y534" s="12"/>
      <c r="Z534" s="12"/>
      <c r="AA534" s="12"/>
      <c r="AB534" s="12"/>
      <c r="AC534" s="12"/>
    </row>
    <row r="535" ht="18.75" customHeight="1">
      <c r="A535" s="21" t="s">
        <v>187</v>
      </c>
      <c r="B535" s="21" t="s">
        <v>747</v>
      </c>
      <c r="C535" s="21" t="s">
        <v>197</v>
      </c>
      <c r="D535" s="22" t="s">
        <v>1691</v>
      </c>
      <c r="E535" s="21" t="s">
        <v>1692</v>
      </c>
      <c r="F535" s="21">
        <v>0.0</v>
      </c>
      <c r="G535" s="26">
        <v>46048.0</v>
      </c>
      <c r="H535" s="44"/>
      <c r="I535" s="21" t="s">
        <v>52</v>
      </c>
      <c r="J535" s="26">
        <v>46050.0</v>
      </c>
      <c r="K535" s="21" t="s">
        <v>53</v>
      </c>
      <c r="L535" s="21" t="s">
        <v>1253</v>
      </c>
      <c r="M535" s="26">
        <v>46062.0</v>
      </c>
      <c r="N535" s="48">
        <v>46062.0</v>
      </c>
      <c r="O535" s="27"/>
      <c r="P535" s="28">
        <v>1.0</v>
      </c>
      <c r="Q535" s="45">
        <v>3903.0</v>
      </c>
      <c r="R535" s="30">
        <f t="shared" si="1"/>
        <v>43.74089432</v>
      </c>
      <c r="S535" s="21" t="str">
        <f>IFERROR(VLOOKUP(L535,'Responsáveis'!$A$3:$B$140,2,FALSE),"NE")</f>
        <v>Rudnei</v>
      </c>
      <c r="T535" s="21">
        <v>7931.0</v>
      </c>
      <c r="U535" s="21" t="s">
        <v>39</v>
      </c>
      <c r="V535" s="31" t="s">
        <v>40</v>
      </c>
      <c r="W535" s="31" t="s">
        <v>55</v>
      </c>
      <c r="X535" s="32"/>
      <c r="Y535" s="12"/>
      <c r="Z535" s="12"/>
      <c r="AA535" s="12"/>
      <c r="AB535" s="12"/>
      <c r="AC535" s="12"/>
    </row>
    <row r="536" ht="18.75" customHeight="1">
      <c r="A536" s="21" t="s">
        <v>219</v>
      </c>
      <c r="B536" s="21" t="s">
        <v>734</v>
      </c>
      <c r="C536" s="21" t="s">
        <v>251</v>
      </c>
      <c r="D536" s="22" t="s">
        <v>1693</v>
      </c>
      <c r="E536" s="23" t="s">
        <v>1694</v>
      </c>
      <c r="F536" s="21">
        <v>0.0</v>
      </c>
      <c r="G536" s="26">
        <v>46052.0</v>
      </c>
      <c r="H536" s="46" t="s">
        <v>1695</v>
      </c>
      <c r="I536" s="21" t="s">
        <v>52</v>
      </c>
      <c r="J536" s="26">
        <v>46056.0</v>
      </c>
      <c r="K536" s="21" t="s">
        <v>53</v>
      </c>
      <c r="L536" s="21" t="s">
        <v>95</v>
      </c>
      <c r="M536" s="26">
        <v>46060.0</v>
      </c>
      <c r="N536" s="48">
        <v>46060.0</v>
      </c>
      <c r="O536" s="27"/>
      <c r="P536" s="28">
        <v>1.0</v>
      </c>
      <c r="Q536" s="45">
        <v>4680.0</v>
      </c>
      <c r="R536" s="30">
        <f t="shared" si="1"/>
        <v>52.44872801</v>
      </c>
      <c r="S536" s="21" t="str">
        <f>IFERROR(VLOOKUP(L536,'Responsáveis'!$A$3:$B$140,2,FALSE),"NE")</f>
        <v>Ana</v>
      </c>
      <c r="T536" s="27"/>
      <c r="U536" s="21" t="s">
        <v>48</v>
      </c>
      <c r="V536" s="31" t="s">
        <v>40</v>
      </c>
      <c r="W536" s="31" t="s">
        <v>41</v>
      </c>
      <c r="X536" s="83">
        <v>1.0</v>
      </c>
      <c r="Y536" s="12"/>
      <c r="Z536" s="12"/>
      <c r="AA536" s="12"/>
      <c r="AB536" s="12"/>
      <c r="AC536" s="12"/>
    </row>
    <row r="537" ht="18.75" customHeight="1">
      <c r="A537" s="21" t="s">
        <v>187</v>
      </c>
      <c r="B537" s="58" t="s">
        <v>234</v>
      </c>
      <c r="C537" s="21" t="s">
        <v>846</v>
      </c>
      <c r="D537" s="22" t="s">
        <v>620</v>
      </c>
      <c r="E537" s="21" t="s">
        <v>1696</v>
      </c>
      <c r="F537" s="21">
        <v>0.0</v>
      </c>
      <c r="G537" s="26">
        <v>46048.0</v>
      </c>
      <c r="H537" s="46" t="s">
        <v>1697</v>
      </c>
      <c r="I537" s="21" t="s">
        <v>52</v>
      </c>
      <c r="J537" s="26">
        <v>46049.0</v>
      </c>
      <c r="K537" s="21" t="s">
        <v>53</v>
      </c>
      <c r="L537" s="21" t="s">
        <v>1438</v>
      </c>
      <c r="M537" s="26">
        <v>46066.0</v>
      </c>
      <c r="N537" s="48">
        <v>46066.0</v>
      </c>
      <c r="O537" s="27"/>
      <c r="P537" s="28">
        <v>1.0</v>
      </c>
      <c r="Q537" s="45">
        <v>2600.0</v>
      </c>
      <c r="R537" s="30">
        <f t="shared" si="1"/>
        <v>29.13818223</v>
      </c>
      <c r="S537" s="21" t="str">
        <f>IFERROR(VLOOKUP(L537,'Responsáveis'!$A$3:$B$140,2,FALSE),"NE")</f>
        <v>Jadiel</v>
      </c>
      <c r="T537" s="27"/>
      <c r="U537" s="21" t="s">
        <v>39</v>
      </c>
      <c r="V537" s="31" t="s">
        <v>40</v>
      </c>
      <c r="W537" s="31" t="s">
        <v>41</v>
      </c>
      <c r="X537" s="32"/>
      <c r="Y537" s="12"/>
      <c r="Z537" s="12"/>
      <c r="AA537" s="12"/>
      <c r="AB537" s="12"/>
      <c r="AC537" s="12"/>
    </row>
    <row r="538" ht="18.75" customHeight="1">
      <c r="A538" s="21" t="s">
        <v>31</v>
      </c>
      <c r="B538" s="21" t="s">
        <v>32</v>
      </c>
      <c r="C538" s="21" t="s">
        <v>1698</v>
      </c>
      <c r="D538" s="22" t="s">
        <v>1699</v>
      </c>
      <c r="E538" s="23" t="s">
        <v>1700</v>
      </c>
      <c r="F538" s="21">
        <v>1.0</v>
      </c>
      <c r="G538" s="26">
        <v>46053.0</v>
      </c>
      <c r="H538" s="46" t="s">
        <v>1701</v>
      </c>
      <c r="I538" s="21" t="s">
        <v>46</v>
      </c>
      <c r="J538" s="27"/>
      <c r="K538" s="21"/>
      <c r="L538" s="21"/>
      <c r="M538" s="27"/>
      <c r="N538" s="48"/>
      <c r="O538" s="27"/>
      <c r="P538" s="27"/>
      <c r="Q538" s="47"/>
      <c r="R538" s="30">
        <f t="shared" si="1"/>
        <v>0</v>
      </c>
      <c r="S538" s="21" t="str">
        <f>IFERROR(VLOOKUP(L538,'Responsáveis'!$A$3:$B$140,2,FALSE),"NE")</f>
        <v>NE</v>
      </c>
      <c r="T538" s="27"/>
      <c r="U538" s="21" t="s">
        <v>48</v>
      </c>
      <c r="V538" s="31" t="s">
        <v>163</v>
      </c>
      <c r="W538" s="33"/>
      <c r="X538" s="32"/>
      <c r="Y538" s="12"/>
      <c r="Z538" s="12"/>
      <c r="AA538" s="12"/>
      <c r="AB538" s="12"/>
      <c r="AC538" s="12"/>
    </row>
    <row r="539" ht="18.75" customHeight="1">
      <c r="A539" s="21" t="s">
        <v>271</v>
      </c>
      <c r="B539" s="21" t="s">
        <v>272</v>
      </c>
      <c r="C539" s="21" t="s">
        <v>1702</v>
      </c>
      <c r="D539" s="22" t="s">
        <v>1703</v>
      </c>
      <c r="E539" s="21" t="s">
        <v>1704</v>
      </c>
      <c r="F539" s="21">
        <v>0.0</v>
      </c>
      <c r="G539" s="26">
        <v>45712.0</v>
      </c>
      <c r="H539" s="46" t="s">
        <v>899</v>
      </c>
      <c r="I539" s="21" t="s">
        <v>52</v>
      </c>
      <c r="J539" s="26">
        <v>46052.0</v>
      </c>
      <c r="K539" s="21" t="s">
        <v>53</v>
      </c>
      <c r="L539" s="21" t="s">
        <v>95</v>
      </c>
      <c r="M539" s="26">
        <v>46059.0</v>
      </c>
      <c r="N539" s="48">
        <v>46059.0</v>
      </c>
      <c r="O539" s="27"/>
      <c r="P539" s="28">
        <v>1.0</v>
      </c>
      <c r="Q539" s="45">
        <v>1880.0</v>
      </c>
      <c r="R539" s="30">
        <f t="shared" si="1"/>
        <v>21.06914715</v>
      </c>
      <c r="S539" s="21" t="str">
        <f>IFERROR(VLOOKUP(L539,'Responsáveis'!$A$3:$B$140,2,FALSE),"NE")</f>
        <v>Ana</v>
      </c>
      <c r="T539" s="27"/>
      <c r="U539" s="21" t="s">
        <v>39</v>
      </c>
      <c r="V539" s="31" t="s">
        <v>208</v>
      </c>
      <c r="W539" s="31" t="s">
        <v>41</v>
      </c>
      <c r="X539" s="83">
        <v>1.0</v>
      </c>
      <c r="Y539" s="12"/>
      <c r="Z539" s="12"/>
      <c r="AA539" s="12"/>
      <c r="AB539" s="12"/>
      <c r="AC539" s="12"/>
    </row>
    <row r="540" ht="18.75" customHeight="1">
      <c r="A540" s="21" t="s">
        <v>271</v>
      </c>
      <c r="B540" s="21" t="s">
        <v>272</v>
      </c>
      <c r="C540" s="21" t="s">
        <v>1702</v>
      </c>
      <c r="D540" s="22" t="s">
        <v>1703</v>
      </c>
      <c r="E540" s="21" t="s">
        <v>1705</v>
      </c>
      <c r="F540" s="21">
        <v>0.0</v>
      </c>
      <c r="G540" s="26">
        <v>45712.0</v>
      </c>
      <c r="H540" s="46" t="s">
        <v>899</v>
      </c>
      <c r="I540" s="21" t="s">
        <v>52</v>
      </c>
      <c r="J540" s="26">
        <v>46052.0</v>
      </c>
      <c r="K540" s="21" t="s">
        <v>53</v>
      </c>
      <c r="L540" s="21" t="s">
        <v>95</v>
      </c>
      <c r="M540" s="26">
        <v>46059.0</v>
      </c>
      <c r="N540" s="48">
        <v>46059.0</v>
      </c>
      <c r="O540" s="27"/>
      <c r="P540" s="28">
        <v>1.0</v>
      </c>
      <c r="Q540" s="45">
        <v>10820.0</v>
      </c>
      <c r="R540" s="30">
        <f t="shared" si="1"/>
        <v>121.259666</v>
      </c>
      <c r="S540" s="21" t="str">
        <f>IFERROR(VLOOKUP(L540,'Responsáveis'!$A$3:$B$140,2,FALSE),"NE")</f>
        <v>Ana</v>
      </c>
      <c r="T540" s="27"/>
      <c r="U540" s="21" t="s">
        <v>39</v>
      </c>
      <c r="V540" s="31" t="s">
        <v>208</v>
      </c>
      <c r="W540" s="31" t="s">
        <v>41</v>
      </c>
      <c r="X540" s="83">
        <v>1.0</v>
      </c>
      <c r="Y540" s="12"/>
      <c r="Z540" s="12"/>
      <c r="AA540" s="12"/>
      <c r="AB540" s="12"/>
      <c r="AC540" s="12"/>
    </row>
    <row r="541" ht="18.75" customHeight="1">
      <c r="A541" s="21" t="s">
        <v>271</v>
      </c>
      <c r="B541" s="21" t="s">
        <v>272</v>
      </c>
      <c r="C541" s="21" t="s">
        <v>1702</v>
      </c>
      <c r="D541" s="22" t="s">
        <v>1706</v>
      </c>
      <c r="E541" s="21" t="s">
        <v>1707</v>
      </c>
      <c r="F541" s="21">
        <v>0.0</v>
      </c>
      <c r="G541" s="26">
        <v>45712.0</v>
      </c>
      <c r="H541" s="46" t="s">
        <v>899</v>
      </c>
      <c r="I541" s="21" t="s">
        <v>52</v>
      </c>
      <c r="J541" s="26">
        <v>46052.0</v>
      </c>
      <c r="K541" s="21" t="s">
        <v>53</v>
      </c>
      <c r="L541" s="21" t="s">
        <v>95</v>
      </c>
      <c r="M541" s="26">
        <v>46059.0</v>
      </c>
      <c r="N541" s="48">
        <v>46059.0</v>
      </c>
      <c r="O541" s="27"/>
      <c r="P541" s="28">
        <v>1.0</v>
      </c>
      <c r="Q541" s="45">
        <v>17689.0</v>
      </c>
      <c r="R541" s="30">
        <f t="shared" si="1"/>
        <v>198.2405021</v>
      </c>
      <c r="S541" s="21" t="str">
        <f>IFERROR(VLOOKUP(L541,'Responsáveis'!$A$3:$B$140,2,FALSE),"NE")</f>
        <v>Ana</v>
      </c>
      <c r="T541" s="27"/>
      <c r="U541" s="21" t="s">
        <v>39</v>
      </c>
      <c r="V541" s="31" t="s">
        <v>208</v>
      </c>
      <c r="W541" s="31" t="s">
        <v>41</v>
      </c>
      <c r="X541" s="83">
        <v>1.0</v>
      </c>
      <c r="Y541" s="12"/>
      <c r="Z541" s="12"/>
      <c r="AA541" s="12"/>
      <c r="AB541" s="12"/>
      <c r="AC541" s="12"/>
    </row>
    <row r="542" ht="18.75" customHeight="1">
      <c r="A542" s="21" t="s">
        <v>31</v>
      </c>
      <c r="B542" s="21" t="s">
        <v>32</v>
      </c>
      <c r="C542" s="21" t="s">
        <v>1708</v>
      </c>
      <c r="D542" s="22" t="s">
        <v>96</v>
      </c>
      <c r="E542" s="23" t="s">
        <v>1709</v>
      </c>
      <c r="F542" s="21">
        <v>1.0</v>
      </c>
      <c r="G542" s="26">
        <v>46053.0</v>
      </c>
      <c r="H542" s="46" t="s">
        <v>1710</v>
      </c>
      <c r="I542" s="21" t="s">
        <v>46</v>
      </c>
      <c r="J542" s="26">
        <v>46058.0</v>
      </c>
      <c r="K542" s="27"/>
      <c r="L542" s="21" t="s">
        <v>90</v>
      </c>
      <c r="M542" s="26">
        <v>46091.0</v>
      </c>
      <c r="N542" s="48">
        <v>46096.0</v>
      </c>
      <c r="O542" s="27"/>
      <c r="P542" s="28">
        <v>0.0</v>
      </c>
      <c r="Q542" s="45">
        <v>33000.0</v>
      </c>
      <c r="R542" s="30">
        <f t="shared" si="1"/>
        <v>369.8307744</v>
      </c>
      <c r="S542" s="21" t="str">
        <f>IFERROR(VLOOKUP(L542,'Responsáveis'!$A$3:$B$140,2,FALSE),"NE")</f>
        <v>Ana</v>
      </c>
      <c r="T542" s="27"/>
      <c r="U542" s="21" t="s">
        <v>48</v>
      </c>
      <c r="V542" s="31" t="s">
        <v>40</v>
      </c>
      <c r="W542" s="33"/>
      <c r="X542" s="32"/>
      <c r="Y542" s="12"/>
      <c r="Z542" s="12"/>
      <c r="AA542" s="12"/>
      <c r="AB542" s="12"/>
      <c r="AC542" s="12"/>
    </row>
    <row r="543" ht="18.75" customHeight="1">
      <c r="A543" s="21" t="s">
        <v>219</v>
      </c>
      <c r="B543" s="21" t="s">
        <v>734</v>
      </c>
      <c r="C543" s="21" t="s">
        <v>1606</v>
      </c>
      <c r="D543" s="22" t="s">
        <v>1711</v>
      </c>
      <c r="E543" s="23" t="s">
        <v>1712</v>
      </c>
      <c r="F543" s="21">
        <v>0.0</v>
      </c>
      <c r="G543" s="21" t="s">
        <v>1713</v>
      </c>
      <c r="H543" s="44"/>
      <c r="I543" s="21" t="s">
        <v>52</v>
      </c>
      <c r="J543" s="26">
        <v>46062.0</v>
      </c>
      <c r="K543" s="21" t="s">
        <v>53</v>
      </c>
      <c r="L543" s="21" t="s">
        <v>38</v>
      </c>
      <c r="M543" s="26">
        <v>46081.0</v>
      </c>
      <c r="N543" s="48">
        <v>46081.0</v>
      </c>
      <c r="O543" s="26">
        <v>46081.0</v>
      </c>
      <c r="P543" s="28">
        <v>0.0</v>
      </c>
      <c r="Q543" s="45">
        <v>3654.97</v>
      </c>
      <c r="R543" s="30">
        <f t="shared" si="1"/>
        <v>40.9612238</v>
      </c>
      <c r="S543" s="21" t="str">
        <f>IFERROR(VLOOKUP(L543,'Responsáveis'!$A$3:$B$140,2,FALSE),"NE")</f>
        <v>jadiel</v>
      </c>
      <c r="T543" s="27"/>
      <c r="U543" s="21" t="s">
        <v>39</v>
      </c>
      <c r="V543" s="31" t="s">
        <v>40</v>
      </c>
      <c r="W543" s="31" t="s">
        <v>41</v>
      </c>
      <c r="X543" s="32"/>
      <c r="Y543" s="12"/>
      <c r="Z543" s="12"/>
      <c r="AA543" s="12"/>
      <c r="AB543" s="12"/>
      <c r="AC543" s="12"/>
    </row>
    <row r="544" ht="18.75" customHeight="1">
      <c r="A544" s="21" t="s">
        <v>271</v>
      </c>
      <c r="B544" s="21" t="s">
        <v>272</v>
      </c>
      <c r="C544" s="21" t="s">
        <v>197</v>
      </c>
      <c r="D544" s="22" t="s">
        <v>1714</v>
      </c>
      <c r="E544" s="21" t="s">
        <v>1715</v>
      </c>
      <c r="F544" s="21">
        <v>0.0</v>
      </c>
      <c r="G544" s="26">
        <v>46051.0</v>
      </c>
      <c r="H544" s="46" t="s">
        <v>899</v>
      </c>
      <c r="I544" s="21" t="s">
        <v>52</v>
      </c>
      <c r="J544" s="26">
        <v>46055.0</v>
      </c>
      <c r="K544" s="21" t="s">
        <v>53</v>
      </c>
      <c r="L544" s="21" t="s">
        <v>95</v>
      </c>
      <c r="M544" s="26">
        <v>46059.0</v>
      </c>
      <c r="N544" s="48">
        <v>46059.0</v>
      </c>
      <c r="O544" s="27"/>
      <c r="P544" s="28">
        <v>1.0</v>
      </c>
      <c r="Q544" s="45">
        <v>1980.0</v>
      </c>
      <c r="R544" s="30">
        <f t="shared" si="1"/>
        <v>22.18984646</v>
      </c>
      <c r="S544" s="21" t="str">
        <f>IFERROR(VLOOKUP(L544,'Responsáveis'!$A$3:$B$140,2,FALSE),"NE")</f>
        <v>Ana</v>
      </c>
      <c r="T544" s="27"/>
      <c r="U544" s="21" t="s">
        <v>39</v>
      </c>
      <c r="V544" s="31" t="s">
        <v>208</v>
      </c>
      <c r="W544" s="31" t="s">
        <v>41</v>
      </c>
      <c r="X544" s="83">
        <v>1.0</v>
      </c>
      <c r="Y544" s="12"/>
      <c r="Z544" s="12"/>
      <c r="AA544" s="12"/>
      <c r="AB544" s="12"/>
      <c r="AC544" s="12"/>
    </row>
    <row r="545" ht="18.75" customHeight="1">
      <c r="A545" s="21" t="s">
        <v>187</v>
      </c>
      <c r="B545" s="58" t="s">
        <v>234</v>
      </c>
      <c r="C545" s="21" t="s">
        <v>197</v>
      </c>
      <c r="D545" s="22" t="s">
        <v>1716</v>
      </c>
      <c r="E545" s="21" t="s">
        <v>1717</v>
      </c>
      <c r="F545" s="21">
        <v>0.0</v>
      </c>
      <c r="G545" s="26">
        <v>46044.0</v>
      </c>
      <c r="H545" s="46" t="s">
        <v>1718</v>
      </c>
      <c r="I545" s="21" t="s">
        <v>52</v>
      </c>
      <c r="J545" s="26">
        <v>46049.0</v>
      </c>
      <c r="K545" s="21" t="s">
        <v>53</v>
      </c>
      <c r="L545" s="21" t="s">
        <v>548</v>
      </c>
      <c r="M545" s="26">
        <v>46067.0</v>
      </c>
      <c r="N545" s="48">
        <v>46069.0</v>
      </c>
      <c r="O545" s="27"/>
      <c r="P545" s="28">
        <v>0.8</v>
      </c>
      <c r="Q545" s="45">
        <v>3952.0</v>
      </c>
      <c r="R545" s="30">
        <f t="shared" si="1"/>
        <v>44.29003698</v>
      </c>
      <c r="S545" s="21" t="str">
        <f>IFERROR(VLOOKUP(L545,'Responsáveis'!$A$3:$B$140,2,FALSE),"NE")</f>
        <v>Jadiel</v>
      </c>
      <c r="T545" s="27"/>
      <c r="U545" s="21" t="s">
        <v>39</v>
      </c>
      <c r="V545" s="31" t="s">
        <v>40</v>
      </c>
      <c r="W545" s="31" t="s">
        <v>41</v>
      </c>
      <c r="X545" s="32"/>
      <c r="Y545" s="12"/>
      <c r="Z545" s="12"/>
      <c r="AA545" s="12"/>
      <c r="AB545" s="12"/>
      <c r="AC545" s="12"/>
    </row>
    <row r="546" ht="18.75" customHeight="1">
      <c r="A546" s="21" t="s">
        <v>31</v>
      </c>
      <c r="B546" s="21" t="s">
        <v>32</v>
      </c>
      <c r="C546" s="21" t="s">
        <v>1395</v>
      </c>
      <c r="D546" s="22" t="s">
        <v>1719</v>
      </c>
      <c r="E546" s="23" t="s">
        <v>1720</v>
      </c>
      <c r="F546" s="21">
        <v>0.0</v>
      </c>
      <c r="G546" s="26">
        <v>46056.0</v>
      </c>
      <c r="H546" s="46" t="s">
        <v>1721</v>
      </c>
      <c r="I546" s="21" t="s">
        <v>46</v>
      </c>
      <c r="J546" s="26">
        <v>46058.0</v>
      </c>
      <c r="K546" s="27"/>
      <c r="L546" s="21" t="s">
        <v>276</v>
      </c>
      <c r="M546" s="26">
        <v>46087.0</v>
      </c>
      <c r="N546" s="48">
        <v>46087.0</v>
      </c>
      <c r="O546" s="27"/>
      <c r="P546" s="28">
        <v>0.3</v>
      </c>
      <c r="Q546" s="45">
        <v>114040.08</v>
      </c>
      <c r="R546" s="30">
        <f t="shared" si="1"/>
        <v>1278.046397</v>
      </c>
      <c r="S546" s="21" t="str">
        <f>IFERROR(VLOOKUP(L546,'Responsáveis'!$A$3:$B$140,2,FALSE),"NE")</f>
        <v>jadiel</v>
      </c>
      <c r="T546" s="27"/>
      <c r="U546" s="21" t="s">
        <v>39</v>
      </c>
      <c r="V546" s="31" t="s">
        <v>40</v>
      </c>
      <c r="W546" s="33"/>
      <c r="X546" s="32"/>
      <c r="Y546" s="12"/>
      <c r="Z546" s="12"/>
      <c r="AA546" s="12"/>
      <c r="AB546" s="12"/>
      <c r="AC546" s="12"/>
    </row>
    <row r="547" ht="18.75" customHeight="1">
      <c r="A547" s="21" t="s">
        <v>195</v>
      </c>
      <c r="B547" s="21" t="s">
        <v>196</v>
      </c>
      <c r="C547" s="21" t="s">
        <v>197</v>
      </c>
      <c r="D547" s="22" t="s">
        <v>620</v>
      </c>
      <c r="E547" s="23" t="s">
        <v>1722</v>
      </c>
      <c r="F547" s="21">
        <v>0.0</v>
      </c>
      <c r="G547" s="26">
        <v>46056.0</v>
      </c>
      <c r="H547" s="46"/>
      <c r="I547" s="21" t="s">
        <v>52</v>
      </c>
      <c r="J547" s="26">
        <v>46056.0</v>
      </c>
      <c r="K547" s="21" t="s">
        <v>53</v>
      </c>
      <c r="L547" s="21" t="s">
        <v>38</v>
      </c>
      <c r="M547" s="26">
        <v>46079.0</v>
      </c>
      <c r="N547" s="48">
        <v>46079.0</v>
      </c>
      <c r="O547" s="27"/>
      <c r="P547" s="28">
        <v>0.0</v>
      </c>
      <c r="Q547" s="45">
        <v>3634.18</v>
      </c>
      <c r="R547" s="30">
        <f t="shared" si="1"/>
        <v>40.72823042</v>
      </c>
      <c r="S547" s="21" t="str">
        <f>IFERROR(VLOOKUP(L547,'Responsáveis'!$A$3:$B$140,2,FALSE),"NE")</f>
        <v>jadiel</v>
      </c>
      <c r="T547" s="27"/>
      <c r="U547" s="21" t="s">
        <v>39</v>
      </c>
      <c r="V547" s="31" t="s">
        <v>40</v>
      </c>
      <c r="W547" s="31" t="s">
        <v>41</v>
      </c>
      <c r="X547" s="32"/>
      <c r="Y547" s="12"/>
      <c r="Z547" s="12"/>
      <c r="AA547" s="12"/>
      <c r="AB547" s="12"/>
      <c r="AC547" s="12"/>
    </row>
    <row r="548" ht="18.75" customHeight="1">
      <c r="A548" s="21" t="s">
        <v>31</v>
      </c>
      <c r="B548" s="50" t="s">
        <v>925</v>
      </c>
      <c r="C548" s="21" t="s">
        <v>1723</v>
      </c>
      <c r="D548" s="22" t="s">
        <v>1724</v>
      </c>
      <c r="E548" s="23" t="s">
        <v>1725</v>
      </c>
      <c r="F548" s="21">
        <v>0.0</v>
      </c>
      <c r="G548" s="26">
        <v>46056.0</v>
      </c>
      <c r="H548" s="46" t="s">
        <v>1726</v>
      </c>
      <c r="I548" s="21" t="s">
        <v>37</v>
      </c>
      <c r="J548" s="26">
        <v>46066.0</v>
      </c>
      <c r="K548" s="27"/>
      <c r="L548" s="21" t="s">
        <v>90</v>
      </c>
      <c r="M548" s="26">
        <v>46093.0</v>
      </c>
      <c r="N548" s="48">
        <v>46093.0</v>
      </c>
      <c r="O548" s="27"/>
      <c r="P548" s="28">
        <v>0.0</v>
      </c>
      <c r="Q548" s="47"/>
      <c r="R548" s="30">
        <f t="shared" si="1"/>
        <v>0</v>
      </c>
      <c r="S548" s="21" t="str">
        <f>IFERROR(VLOOKUP(L548,'Responsáveis'!$A$3:$B$140,2,FALSE),"NE")</f>
        <v>Ana</v>
      </c>
      <c r="T548" s="27"/>
      <c r="U548" s="21" t="s">
        <v>48</v>
      </c>
      <c r="V548" s="31" t="s">
        <v>40</v>
      </c>
      <c r="W548" s="33"/>
      <c r="X548" s="32"/>
      <c r="Y548" s="12"/>
      <c r="Z548" s="12"/>
      <c r="AA548" s="12"/>
      <c r="AB548" s="12"/>
      <c r="AC548" s="12"/>
    </row>
    <row r="549" ht="18.75" customHeight="1">
      <c r="A549" s="21" t="s">
        <v>187</v>
      </c>
      <c r="B549" s="21" t="s">
        <v>188</v>
      </c>
      <c r="C549" s="107" t="s">
        <v>1727</v>
      </c>
      <c r="D549" s="22" t="s">
        <v>1728</v>
      </c>
      <c r="E549" s="21" t="s">
        <v>1729</v>
      </c>
      <c r="F549" s="21">
        <v>0.0</v>
      </c>
      <c r="G549" s="26">
        <v>46051.0</v>
      </c>
      <c r="H549" s="46" t="s">
        <v>1730</v>
      </c>
      <c r="I549" s="21" t="s">
        <v>52</v>
      </c>
      <c r="J549" s="26">
        <v>46055.0</v>
      </c>
      <c r="K549" s="21" t="s">
        <v>53</v>
      </c>
      <c r="L549" s="21" t="s">
        <v>1438</v>
      </c>
      <c r="M549" s="26">
        <v>46060.0</v>
      </c>
      <c r="N549" s="48">
        <v>46066.0</v>
      </c>
      <c r="O549" s="27"/>
      <c r="P549" s="28">
        <v>1.0</v>
      </c>
      <c r="Q549" s="45">
        <v>8920.55</v>
      </c>
      <c r="R549" s="30">
        <f t="shared" si="1"/>
        <v>99.97254287</v>
      </c>
      <c r="S549" s="21" t="str">
        <f>IFERROR(VLOOKUP(L549,'Responsáveis'!$A$3:$B$140,2,FALSE),"NE")</f>
        <v>Jadiel</v>
      </c>
      <c r="T549" s="27"/>
      <c r="U549" s="21" t="s">
        <v>39</v>
      </c>
      <c r="V549" s="31" t="s">
        <v>40</v>
      </c>
      <c r="W549" s="31" t="s">
        <v>41</v>
      </c>
      <c r="X549" s="32"/>
      <c r="Y549" s="12"/>
      <c r="Z549" s="12"/>
      <c r="AA549" s="12"/>
      <c r="AB549" s="12"/>
      <c r="AC549" s="12"/>
    </row>
    <row r="550" ht="18.75" customHeight="1">
      <c r="A550" s="21" t="s">
        <v>31</v>
      </c>
      <c r="B550" s="21" t="s">
        <v>32</v>
      </c>
      <c r="C550" s="21" t="s">
        <v>1391</v>
      </c>
      <c r="D550" s="22" t="s">
        <v>1719</v>
      </c>
      <c r="E550" s="23" t="s">
        <v>1731</v>
      </c>
      <c r="F550" s="21">
        <v>0.0</v>
      </c>
      <c r="G550" s="26">
        <v>46056.0</v>
      </c>
      <c r="H550" s="46" t="s">
        <v>1732</v>
      </c>
      <c r="I550" s="21" t="s">
        <v>37</v>
      </c>
      <c r="J550" s="26">
        <v>46058.0</v>
      </c>
      <c r="K550" s="27"/>
      <c r="L550" s="21" t="s">
        <v>276</v>
      </c>
      <c r="M550" s="26">
        <v>46087.0</v>
      </c>
      <c r="N550" s="48">
        <v>46087.0</v>
      </c>
      <c r="O550" s="27"/>
      <c r="P550" s="28">
        <v>0.3</v>
      </c>
      <c r="Q550" s="47"/>
      <c r="R550" s="30">
        <f t="shared" si="1"/>
        <v>0</v>
      </c>
      <c r="S550" s="21" t="str">
        <f>IFERROR(VLOOKUP(L550,'Responsáveis'!$A$3:$B$140,2,FALSE),"NE")</f>
        <v>jadiel</v>
      </c>
      <c r="T550" s="27"/>
      <c r="U550" s="21" t="s">
        <v>39</v>
      </c>
      <c r="V550" s="31" t="s">
        <v>40</v>
      </c>
      <c r="W550" s="33"/>
      <c r="X550" s="32"/>
      <c r="Y550" s="12"/>
      <c r="Z550" s="12"/>
      <c r="AA550" s="12"/>
      <c r="AB550" s="12"/>
      <c r="AC550" s="12"/>
    </row>
    <row r="551" ht="18.75" customHeight="1">
      <c r="A551" s="21" t="s">
        <v>31</v>
      </c>
      <c r="B551" s="21" t="s">
        <v>202</v>
      </c>
      <c r="C551" s="107" t="s">
        <v>1677</v>
      </c>
      <c r="D551" s="22" t="s">
        <v>1733</v>
      </c>
      <c r="E551" s="23" t="s">
        <v>1734</v>
      </c>
      <c r="F551" s="21">
        <v>0.0</v>
      </c>
      <c r="G551" s="26">
        <v>46056.0</v>
      </c>
      <c r="H551" s="46" t="s">
        <v>1735</v>
      </c>
      <c r="I551" s="21" t="s">
        <v>162</v>
      </c>
      <c r="J551" s="27"/>
      <c r="K551" s="27"/>
      <c r="L551" s="27"/>
      <c r="M551" s="27"/>
      <c r="N551" s="48"/>
      <c r="O551" s="27"/>
      <c r="P551" s="27"/>
      <c r="Q551" s="47"/>
      <c r="R551" s="30">
        <f t="shared" si="1"/>
        <v>0</v>
      </c>
      <c r="S551" s="21" t="str">
        <f>IFERROR(VLOOKUP(L551,'Responsáveis'!$A$3:$B$140,2,FALSE),"NE")</f>
        <v>NE</v>
      </c>
      <c r="T551" s="27"/>
      <c r="U551" s="21" t="s">
        <v>39</v>
      </c>
      <c r="V551" s="31" t="s">
        <v>163</v>
      </c>
      <c r="W551" s="33"/>
      <c r="X551" s="32"/>
      <c r="Y551" s="12"/>
      <c r="Z551" s="12"/>
      <c r="AA551" s="12"/>
      <c r="AB551" s="12"/>
      <c r="AC551" s="12"/>
    </row>
    <row r="552" ht="18.75" customHeight="1">
      <c r="A552" s="21" t="s">
        <v>31</v>
      </c>
      <c r="B552" s="21" t="s">
        <v>32</v>
      </c>
      <c r="C552" s="21" t="s">
        <v>1736</v>
      </c>
      <c r="D552" s="22" t="s">
        <v>96</v>
      </c>
      <c r="E552" s="23" t="s">
        <v>1737</v>
      </c>
      <c r="F552" s="21">
        <v>0.0</v>
      </c>
      <c r="G552" s="26">
        <v>46056.0</v>
      </c>
      <c r="H552" s="46" t="s">
        <v>1738</v>
      </c>
      <c r="I552" s="21" t="s">
        <v>37</v>
      </c>
      <c r="J552" s="26">
        <v>46066.0</v>
      </c>
      <c r="K552" s="21"/>
      <c r="L552" s="21" t="s">
        <v>90</v>
      </c>
      <c r="M552" s="26">
        <v>46094.0</v>
      </c>
      <c r="N552" s="48">
        <v>46094.0</v>
      </c>
      <c r="O552" s="27"/>
      <c r="P552" s="28">
        <v>0.0</v>
      </c>
      <c r="Q552" s="45">
        <v>18367.8</v>
      </c>
      <c r="R552" s="30">
        <f t="shared" si="1"/>
        <v>205.847809</v>
      </c>
      <c r="S552" s="21" t="str">
        <f>IFERROR(VLOOKUP(L552,'Responsáveis'!$A$3:$B$140,2,FALSE),"NE")</f>
        <v>Ana</v>
      </c>
      <c r="T552" s="27"/>
      <c r="U552" s="21" t="s">
        <v>48</v>
      </c>
      <c r="V552" s="31" t="s">
        <v>40</v>
      </c>
      <c r="W552" s="33"/>
      <c r="X552" s="32"/>
      <c r="Y552" s="12"/>
      <c r="Z552" s="12"/>
      <c r="AA552" s="12"/>
      <c r="AB552" s="12"/>
      <c r="AC552" s="12"/>
    </row>
    <row r="553" ht="18.75" customHeight="1">
      <c r="A553" s="21" t="s">
        <v>219</v>
      </c>
      <c r="B553" s="21" t="s">
        <v>734</v>
      </c>
      <c r="C553" s="107" t="s">
        <v>1739</v>
      </c>
      <c r="D553" s="22" t="s">
        <v>1740</v>
      </c>
      <c r="E553" s="23" t="s">
        <v>1741</v>
      </c>
      <c r="F553" s="21">
        <v>0.0</v>
      </c>
      <c r="G553" s="26">
        <v>46056.0</v>
      </c>
      <c r="H553" s="46" t="s">
        <v>1742</v>
      </c>
      <c r="I553" s="21" t="s">
        <v>162</v>
      </c>
      <c r="J553" s="27"/>
      <c r="K553" s="27"/>
      <c r="L553" s="27"/>
      <c r="M553" s="27"/>
      <c r="N553" s="48"/>
      <c r="O553" s="27"/>
      <c r="P553" s="27"/>
      <c r="Q553" s="47"/>
      <c r="R553" s="30">
        <f t="shared" si="1"/>
        <v>0</v>
      </c>
      <c r="S553" s="21" t="str">
        <f>IFERROR(VLOOKUP(L553,'Responsáveis'!$A$3:$B$140,2,FALSE),"NE")</f>
        <v>NE</v>
      </c>
      <c r="T553" s="27"/>
      <c r="U553" s="21" t="s">
        <v>39</v>
      </c>
      <c r="V553" s="31" t="s">
        <v>163</v>
      </c>
      <c r="W553" s="33"/>
      <c r="X553" s="32"/>
      <c r="Y553" s="12"/>
      <c r="Z553" s="12"/>
      <c r="AA553" s="12"/>
      <c r="AB553" s="12"/>
      <c r="AC553" s="12"/>
    </row>
    <row r="554" ht="18.75" customHeight="1">
      <c r="A554" s="21" t="s">
        <v>31</v>
      </c>
      <c r="B554" s="41" t="s">
        <v>202</v>
      </c>
      <c r="C554" s="21" t="s">
        <v>197</v>
      </c>
      <c r="D554" s="22" t="s">
        <v>1743</v>
      </c>
      <c r="E554" s="21" t="s">
        <v>1744</v>
      </c>
      <c r="F554" s="21">
        <v>0.0</v>
      </c>
      <c r="G554" s="26">
        <v>46044.0</v>
      </c>
      <c r="H554" s="46" t="s">
        <v>1745</v>
      </c>
      <c r="I554" s="21" t="s">
        <v>52</v>
      </c>
      <c r="J554" s="26">
        <v>46044.0</v>
      </c>
      <c r="K554" s="21" t="s">
        <v>53</v>
      </c>
      <c r="L554" s="21" t="s">
        <v>54</v>
      </c>
      <c r="M554" s="26">
        <v>46056.0</v>
      </c>
      <c r="N554" s="48">
        <v>46056.0</v>
      </c>
      <c r="O554" s="27"/>
      <c r="P554" s="28">
        <v>1.0</v>
      </c>
      <c r="Q554" s="45">
        <v>3088.03</v>
      </c>
      <c r="R554" s="30">
        <f t="shared" si="1"/>
        <v>34.6075311</v>
      </c>
      <c r="S554" s="21" t="str">
        <f>IFERROR(VLOOKUP(L554,'Responsáveis'!$A$3:$B$140,2,FALSE),"NE")</f>
        <v>Rudnei</v>
      </c>
      <c r="T554" s="27"/>
      <c r="U554" s="21" t="s">
        <v>39</v>
      </c>
      <c r="V554" s="31" t="s">
        <v>208</v>
      </c>
      <c r="W554" s="33"/>
      <c r="X554" s="32"/>
      <c r="Y554" s="12"/>
      <c r="Z554" s="12"/>
      <c r="AA554" s="12"/>
      <c r="AB554" s="12"/>
      <c r="AC554" s="12"/>
    </row>
    <row r="555" ht="18.75" customHeight="1">
      <c r="A555" s="21" t="s">
        <v>187</v>
      </c>
      <c r="B555" s="58" t="s">
        <v>234</v>
      </c>
      <c r="C555" s="107" t="s">
        <v>1746</v>
      </c>
      <c r="D555" s="22" t="s">
        <v>1747</v>
      </c>
      <c r="E555" s="21" t="s">
        <v>1748</v>
      </c>
      <c r="F555" s="21">
        <v>0.0</v>
      </c>
      <c r="G555" s="26">
        <v>46055.0</v>
      </c>
      <c r="H555" s="44"/>
      <c r="I555" s="21" t="s">
        <v>52</v>
      </c>
      <c r="J555" s="26">
        <v>46056.0</v>
      </c>
      <c r="K555" s="21" t="s">
        <v>53</v>
      </c>
      <c r="L555" s="21" t="s">
        <v>1438</v>
      </c>
      <c r="M555" s="26">
        <v>46078.0</v>
      </c>
      <c r="N555" s="48">
        <v>46078.0</v>
      </c>
      <c r="O555" s="27"/>
      <c r="P555" s="28">
        <v>0.2</v>
      </c>
      <c r="Q555" s="45">
        <v>8505.0</v>
      </c>
      <c r="R555" s="30">
        <f t="shared" si="1"/>
        <v>95.31547686</v>
      </c>
      <c r="S555" s="21" t="str">
        <f>IFERROR(VLOOKUP(L555,'Responsáveis'!$A$3:$B$140,2,FALSE),"NE")</f>
        <v>Jadiel</v>
      </c>
      <c r="T555" s="27"/>
      <c r="U555" s="21" t="s">
        <v>39</v>
      </c>
      <c r="V555" s="31" t="s">
        <v>40</v>
      </c>
      <c r="W555" s="31" t="s">
        <v>41</v>
      </c>
      <c r="X555" s="32"/>
      <c r="Y555" s="12"/>
      <c r="Z555" s="12"/>
      <c r="AA555" s="12"/>
      <c r="AB555" s="12"/>
      <c r="AC555" s="12"/>
    </row>
    <row r="556" ht="18.75" customHeight="1">
      <c r="A556" s="21" t="s">
        <v>219</v>
      </c>
      <c r="B556" s="21" t="s">
        <v>220</v>
      </c>
      <c r="C556" s="21" t="s">
        <v>197</v>
      </c>
      <c r="D556" s="22" t="s">
        <v>1749</v>
      </c>
      <c r="E556" s="23" t="s">
        <v>1750</v>
      </c>
      <c r="F556" s="21">
        <v>0.0</v>
      </c>
      <c r="G556" s="26">
        <v>46057.0</v>
      </c>
      <c r="H556" s="46" t="s">
        <v>1751</v>
      </c>
      <c r="I556" s="21" t="s">
        <v>162</v>
      </c>
      <c r="J556" s="27"/>
      <c r="K556" s="27"/>
      <c r="L556" s="27"/>
      <c r="M556" s="26">
        <v>46072.0</v>
      </c>
      <c r="N556" s="48">
        <v>46072.0</v>
      </c>
      <c r="O556" s="26">
        <v>46073.0</v>
      </c>
      <c r="P556" s="27"/>
      <c r="Q556" s="47"/>
      <c r="R556" s="30">
        <f t="shared" si="1"/>
        <v>0</v>
      </c>
      <c r="S556" s="21" t="str">
        <f>IFERROR(VLOOKUP(L556,'Responsáveis'!$A$3:$B$140,2,FALSE),"NE")</f>
        <v>NE</v>
      </c>
      <c r="T556" s="27"/>
      <c r="U556" s="21" t="s">
        <v>39</v>
      </c>
      <c r="V556" s="31" t="s">
        <v>163</v>
      </c>
      <c r="W556" s="33"/>
      <c r="X556" s="83">
        <v>1.0</v>
      </c>
      <c r="Y556" s="12"/>
      <c r="Z556" s="12"/>
      <c r="AA556" s="12"/>
      <c r="AB556" s="12"/>
      <c r="AC556" s="12"/>
    </row>
    <row r="557" ht="18.75" customHeight="1">
      <c r="A557" s="21" t="s">
        <v>187</v>
      </c>
      <c r="B557" s="58" t="s">
        <v>234</v>
      </c>
      <c r="C557" s="107" t="s">
        <v>197</v>
      </c>
      <c r="D557" s="22" t="s">
        <v>1752</v>
      </c>
      <c r="E557" s="21" t="s">
        <v>1753</v>
      </c>
      <c r="F557" s="21">
        <v>0.0</v>
      </c>
      <c r="G557" s="26">
        <v>46050.0</v>
      </c>
      <c r="H557" s="44"/>
      <c r="I557" s="21" t="s">
        <v>52</v>
      </c>
      <c r="J557" s="26">
        <v>46057.0</v>
      </c>
      <c r="K557" s="21" t="s">
        <v>53</v>
      </c>
      <c r="L557" s="21" t="s">
        <v>548</v>
      </c>
      <c r="M557" s="26">
        <v>46079.0</v>
      </c>
      <c r="N557" s="48">
        <v>46079.0</v>
      </c>
      <c r="O557" s="27"/>
      <c r="P557" s="28">
        <v>1.0</v>
      </c>
      <c r="Q557" s="45">
        <v>7076.75</v>
      </c>
      <c r="R557" s="30">
        <f t="shared" si="1"/>
        <v>79.30908887</v>
      </c>
      <c r="S557" s="21" t="str">
        <f>IFERROR(VLOOKUP(L557,'Responsáveis'!$A$3:$B$140,2,FALSE),"NE")</f>
        <v>Jadiel</v>
      </c>
      <c r="T557" s="27"/>
      <c r="U557" s="21" t="s">
        <v>39</v>
      </c>
      <c r="V557" s="31" t="s">
        <v>40</v>
      </c>
      <c r="W557" s="31" t="s">
        <v>41</v>
      </c>
      <c r="X557" s="32"/>
      <c r="Y557" s="12"/>
      <c r="Z557" s="12"/>
      <c r="AA557" s="12"/>
      <c r="AB557" s="12"/>
      <c r="AC557" s="12"/>
    </row>
    <row r="558" ht="18.75" customHeight="1">
      <c r="A558" s="21" t="s">
        <v>219</v>
      </c>
      <c r="B558" s="21" t="s">
        <v>734</v>
      </c>
      <c r="C558" s="21" t="s">
        <v>1754</v>
      </c>
      <c r="D558" s="22" t="s">
        <v>1755</v>
      </c>
      <c r="E558" s="23" t="s">
        <v>1756</v>
      </c>
      <c r="F558" s="21">
        <v>0.0</v>
      </c>
      <c r="G558" s="26">
        <v>46057.0</v>
      </c>
      <c r="H558" s="44"/>
      <c r="I558" s="21" t="s">
        <v>439</v>
      </c>
      <c r="J558" s="27"/>
      <c r="K558" s="27"/>
      <c r="L558" s="27"/>
      <c r="M558" s="27"/>
      <c r="N558" s="48"/>
      <c r="O558" s="27"/>
      <c r="P558" s="27"/>
      <c r="Q558" s="47"/>
      <c r="R558" s="30">
        <f t="shared" si="1"/>
        <v>0</v>
      </c>
      <c r="S558" s="21" t="str">
        <f>IFERROR(VLOOKUP(L558,'Responsáveis'!$A$3:$B$140,2,FALSE),"NE")</f>
        <v>NE</v>
      </c>
      <c r="T558" s="27"/>
      <c r="U558" s="21" t="s">
        <v>48</v>
      </c>
      <c r="V558" s="31" t="s">
        <v>439</v>
      </c>
      <c r="W558" s="33"/>
      <c r="X558" s="32"/>
      <c r="Y558" s="12"/>
      <c r="Z558" s="12"/>
      <c r="AA558" s="12"/>
      <c r="AB558" s="12"/>
      <c r="AC558" s="12"/>
    </row>
    <row r="559" ht="18.75" customHeight="1">
      <c r="A559" s="21" t="s">
        <v>31</v>
      </c>
      <c r="B559" s="50" t="s">
        <v>925</v>
      </c>
      <c r="C559" s="21" t="s">
        <v>1757</v>
      </c>
      <c r="D559" s="22" t="s">
        <v>956</v>
      </c>
      <c r="E559" s="23" t="s">
        <v>1758</v>
      </c>
      <c r="F559" s="21">
        <v>0.0</v>
      </c>
      <c r="G559" s="26">
        <v>46057.0</v>
      </c>
      <c r="H559" s="46" t="s">
        <v>1759</v>
      </c>
      <c r="I559" s="21" t="s">
        <v>46</v>
      </c>
      <c r="J559" s="26">
        <v>46062.0</v>
      </c>
      <c r="K559" s="27"/>
      <c r="L559" s="21" t="s">
        <v>1156</v>
      </c>
      <c r="M559" s="26">
        <v>46102.0</v>
      </c>
      <c r="N559" s="26">
        <v>46097.0</v>
      </c>
      <c r="O559" s="27"/>
      <c r="P559" s="28">
        <v>0.0</v>
      </c>
      <c r="Q559" s="47"/>
      <c r="R559" s="30">
        <f t="shared" si="1"/>
        <v>0</v>
      </c>
      <c r="S559" s="21" t="str">
        <f>IFERROR(VLOOKUP(L559,'Responsáveis'!$A$3:$B$140,2,FALSE),"NE")</f>
        <v>Rudnei</v>
      </c>
      <c r="T559" s="27"/>
      <c r="U559" s="21" t="s">
        <v>48</v>
      </c>
      <c r="V559" s="31" t="s">
        <v>40</v>
      </c>
      <c r="W559" s="33"/>
      <c r="X559" s="32"/>
      <c r="Y559" s="12"/>
      <c r="Z559" s="12"/>
      <c r="AA559" s="12"/>
      <c r="AB559" s="12"/>
      <c r="AC559" s="12"/>
    </row>
    <row r="560" ht="18.75" customHeight="1">
      <c r="A560" s="21" t="s">
        <v>31</v>
      </c>
      <c r="B560" s="50" t="s">
        <v>197</v>
      </c>
      <c r="C560" s="21" t="s">
        <v>1760</v>
      </c>
      <c r="D560" s="22" t="s">
        <v>1761</v>
      </c>
      <c r="E560" s="21" t="s">
        <v>1762</v>
      </c>
      <c r="F560" s="21">
        <v>0.0</v>
      </c>
      <c r="G560" s="26">
        <v>46056.0</v>
      </c>
      <c r="H560" s="44"/>
      <c r="I560" s="21" t="s">
        <v>52</v>
      </c>
      <c r="J560" s="26">
        <v>46057.0</v>
      </c>
      <c r="K560" s="21" t="s">
        <v>53</v>
      </c>
      <c r="L560" s="21" t="s">
        <v>227</v>
      </c>
      <c r="M560" s="26">
        <v>46058.0</v>
      </c>
      <c r="N560" s="48">
        <v>46058.0</v>
      </c>
      <c r="O560" s="27"/>
      <c r="P560" s="28">
        <v>1.0</v>
      </c>
      <c r="Q560" s="45">
        <v>210.0</v>
      </c>
      <c r="R560" s="30">
        <f t="shared" si="1"/>
        <v>2.353468564</v>
      </c>
      <c r="S560" s="21" t="str">
        <f>IFERROR(VLOOKUP(L560,'Responsáveis'!$A$3:$B$140,2,FALSE),"NE")</f>
        <v>Ana</v>
      </c>
      <c r="T560" s="27"/>
      <c r="U560" s="21" t="s">
        <v>39</v>
      </c>
      <c r="V560" s="31" t="s">
        <v>40</v>
      </c>
      <c r="W560" s="31" t="s">
        <v>41</v>
      </c>
      <c r="X560" s="32"/>
      <c r="Y560" s="12"/>
      <c r="Z560" s="12"/>
      <c r="AA560" s="12"/>
      <c r="AB560" s="12"/>
      <c r="AC560" s="12"/>
    </row>
    <row r="561" ht="18.75" customHeight="1">
      <c r="A561" s="21" t="s">
        <v>219</v>
      </c>
      <c r="B561" s="21" t="s">
        <v>220</v>
      </c>
      <c r="C561" s="21" t="s">
        <v>197</v>
      </c>
      <c r="D561" s="22" t="s">
        <v>1763</v>
      </c>
      <c r="E561" s="21" t="s">
        <v>1764</v>
      </c>
      <c r="F561" s="21">
        <v>0.0</v>
      </c>
      <c r="G561" s="24">
        <v>46386.0</v>
      </c>
      <c r="H561" s="44"/>
      <c r="I561" s="21" t="s">
        <v>52</v>
      </c>
      <c r="J561" s="24">
        <v>46021.0</v>
      </c>
      <c r="K561" s="21" t="s">
        <v>53</v>
      </c>
      <c r="L561" s="21" t="s">
        <v>227</v>
      </c>
      <c r="M561" s="26">
        <v>46057.0</v>
      </c>
      <c r="N561" s="48">
        <v>46057.0</v>
      </c>
      <c r="O561" s="27"/>
      <c r="P561" s="28">
        <v>1.0</v>
      </c>
      <c r="Q561" s="45">
        <v>1860.0</v>
      </c>
      <c r="R561" s="30">
        <f t="shared" si="1"/>
        <v>20.84500728</v>
      </c>
      <c r="S561" s="21" t="str">
        <f>IFERROR(VLOOKUP(L561,'Responsáveis'!$A$3:$B$140,2,FALSE),"NE")</f>
        <v>Ana</v>
      </c>
      <c r="T561" s="27"/>
      <c r="U561" s="21" t="s">
        <v>39</v>
      </c>
      <c r="V561" s="31" t="s">
        <v>208</v>
      </c>
      <c r="W561" s="31" t="s">
        <v>41</v>
      </c>
      <c r="X561" s="32"/>
      <c r="Y561" s="12"/>
      <c r="Z561" s="12"/>
      <c r="AA561" s="12"/>
      <c r="AB561" s="12"/>
      <c r="AC561" s="12"/>
    </row>
    <row r="562" ht="18.75" customHeight="1">
      <c r="A562" s="21" t="s">
        <v>31</v>
      </c>
      <c r="B562" s="21" t="s">
        <v>32</v>
      </c>
      <c r="C562" s="21" t="s">
        <v>1765</v>
      </c>
      <c r="D562" s="22" t="s">
        <v>1766</v>
      </c>
      <c r="E562" s="23" t="s">
        <v>1767</v>
      </c>
      <c r="F562" s="21">
        <v>0.0</v>
      </c>
      <c r="G562" s="26">
        <v>46058.0</v>
      </c>
      <c r="H562" s="46" t="s">
        <v>1768</v>
      </c>
      <c r="I562" s="21" t="s">
        <v>46</v>
      </c>
      <c r="J562" s="27"/>
      <c r="K562" s="27"/>
      <c r="L562" s="27"/>
      <c r="M562" s="27"/>
      <c r="N562" s="48"/>
      <c r="O562" s="27"/>
      <c r="P562" s="27"/>
      <c r="Q562" s="47"/>
      <c r="R562" s="30">
        <f t="shared" si="1"/>
        <v>0</v>
      </c>
      <c r="S562" s="21" t="str">
        <f>IFERROR(VLOOKUP(L562,'Responsáveis'!$A$3:$B$140,2,FALSE),"NE")</f>
        <v>NE</v>
      </c>
      <c r="T562" s="27"/>
      <c r="U562" s="21" t="s">
        <v>39</v>
      </c>
      <c r="V562" s="31" t="s">
        <v>91</v>
      </c>
      <c r="W562" s="33"/>
      <c r="X562" s="32"/>
      <c r="Y562" s="12"/>
      <c r="Z562" s="12"/>
      <c r="AA562" s="12"/>
      <c r="AB562" s="12"/>
      <c r="AC562" s="12"/>
    </row>
    <row r="563" ht="18.75" customHeight="1">
      <c r="A563" s="21" t="s">
        <v>31</v>
      </c>
      <c r="B563" s="21" t="s">
        <v>32</v>
      </c>
      <c r="C563" s="107" t="s">
        <v>1769</v>
      </c>
      <c r="D563" s="22" t="s">
        <v>110</v>
      </c>
      <c r="E563" s="23" t="s">
        <v>1770</v>
      </c>
      <c r="F563" s="21">
        <v>1.0</v>
      </c>
      <c r="G563" s="26">
        <v>46058.0</v>
      </c>
      <c r="H563" s="46" t="s">
        <v>1771</v>
      </c>
      <c r="I563" s="21" t="s">
        <v>46</v>
      </c>
      <c r="J563" s="27"/>
      <c r="K563" s="27"/>
      <c r="L563" s="27"/>
      <c r="M563" s="27"/>
      <c r="N563" s="48"/>
      <c r="O563" s="27"/>
      <c r="P563" s="27"/>
      <c r="Q563" s="47"/>
      <c r="R563" s="30">
        <f t="shared" si="1"/>
        <v>0</v>
      </c>
      <c r="S563" s="21" t="str">
        <f>IFERROR(VLOOKUP(L563,'Responsáveis'!$A$3:$B$140,2,FALSE),"NE")</f>
        <v>NE</v>
      </c>
      <c r="T563" s="27"/>
      <c r="U563" s="21" t="s">
        <v>48</v>
      </c>
      <c r="V563" s="31" t="s">
        <v>163</v>
      </c>
      <c r="W563" s="33"/>
      <c r="X563" s="32"/>
      <c r="Y563" s="12"/>
      <c r="Z563" s="12"/>
      <c r="AA563" s="12"/>
      <c r="AB563" s="12"/>
      <c r="AC563" s="12"/>
    </row>
    <row r="564" ht="18.75" customHeight="1">
      <c r="A564" s="21" t="s">
        <v>219</v>
      </c>
      <c r="B564" s="21" t="s">
        <v>734</v>
      </c>
      <c r="C564" s="21" t="s">
        <v>1754</v>
      </c>
      <c r="D564" s="22" t="s">
        <v>1772</v>
      </c>
      <c r="E564" s="23" t="s">
        <v>1773</v>
      </c>
      <c r="F564" s="21">
        <v>0.0</v>
      </c>
      <c r="G564" s="26">
        <v>46058.0</v>
      </c>
      <c r="H564" s="44"/>
      <c r="I564" s="21" t="s">
        <v>52</v>
      </c>
      <c r="J564" s="26">
        <v>46058.0</v>
      </c>
      <c r="K564" s="21" t="s">
        <v>53</v>
      </c>
      <c r="L564" s="21" t="s">
        <v>95</v>
      </c>
      <c r="M564" s="26">
        <v>46065.0</v>
      </c>
      <c r="N564" s="48">
        <v>46065.0</v>
      </c>
      <c r="O564" s="26"/>
      <c r="P564" s="28">
        <v>1.0</v>
      </c>
      <c r="Q564" s="47"/>
      <c r="R564" s="30">
        <f t="shared" si="1"/>
        <v>0</v>
      </c>
      <c r="S564" s="21" t="str">
        <f>IFERROR(VLOOKUP(L564,'Responsáveis'!$A$3:$B$140,2,FALSE),"NE")</f>
        <v>Ana</v>
      </c>
      <c r="T564" s="27"/>
      <c r="U564" s="21" t="s">
        <v>48</v>
      </c>
      <c r="V564" s="31" t="s">
        <v>40</v>
      </c>
      <c r="W564" s="31" t="s">
        <v>41</v>
      </c>
      <c r="X564" s="32"/>
      <c r="Y564" s="12"/>
      <c r="Z564" s="12"/>
      <c r="AA564" s="12"/>
      <c r="AB564" s="12"/>
      <c r="AC564" s="12"/>
    </row>
    <row r="565" ht="18.75" customHeight="1">
      <c r="A565" s="21" t="s">
        <v>271</v>
      </c>
      <c r="B565" s="77" t="s">
        <v>1248</v>
      </c>
      <c r="C565" s="107" t="s">
        <v>1774</v>
      </c>
      <c r="D565" s="22" t="s">
        <v>1775</v>
      </c>
      <c r="E565" s="21" t="s">
        <v>1776</v>
      </c>
      <c r="F565" s="21">
        <v>0.0</v>
      </c>
      <c r="G565" s="26">
        <v>46053.0</v>
      </c>
      <c r="H565" s="44"/>
      <c r="I565" s="21" t="s">
        <v>52</v>
      </c>
      <c r="J565" s="26">
        <v>46055.0</v>
      </c>
      <c r="K565" s="21" t="s">
        <v>53</v>
      </c>
      <c r="L565" s="21" t="s">
        <v>548</v>
      </c>
      <c r="M565" s="26">
        <v>46063.0</v>
      </c>
      <c r="N565" s="48">
        <v>46063.0</v>
      </c>
      <c r="O565" s="26">
        <v>46064.0</v>
      </c>
      <c r="P565" s="28">
        <v>1.0</v>
      </c>
      <c r="Q565" s="45">
        <v>2851.45</v>
      </c>
      <c r="R565" s="30">
        <f t="shared" si="1"/>
        <v>31.95618066</v>
      </c>
      <c r="S565" s="21" t="str">
        <f>IFERROR(VLOOKUP(L565,'Responsáveis'!$A$3:$B$140,2,FALSE),"NE")</f>
        <v>Jadiel</v>
      </c>
      <c r="T565" s="27"/>
      <c r="U565" s="21" t="s">
        <v>39</v>
      </c>
      <c r="V565" s="31" t="s">
        <v>208</v>
      </c>
      <c r="W565" s="31" t="s">
        <v>41</v>
      </c>
      <c r="X565" s="83">
        <v>1.0</v>
      </c>
      <c r="Y565" s="12"/>
      <c r="Z565" s="12"/>
      <c r="AA565" s="12"/>
      <c r="AB565" s="12"/>
      <c r="AC565" s="12"/>
    </row>
    <row r="566" ht="18.75" customHeight="1">
      <c r="A566" s="21" t="s">
        <v>219</v>
      </c>
      <c r="B566" s="21" t="s">
        <v>734</v>
      </c>
      <c r="C566" s="21" t="s">
        <v>1739</v>
      </c>
      <c r="D566" s="22" t="s">
        <v>1777</v>
      </c>
      <c r="E566" s="23" t="s">
        <v>1778</v>
      </c>
      <c r="F566" s="21">
        <v>0.0</v>
      </c>
      <c r="G566" s="26">
        <v>46058.0</v>
      </c>
      <c r="H566" s="44"/>
      <c r="I566" s="21" t="s">
        <v>52</v>
      </c>
      <c r="J566" s="26">
        <v>46059.0</v>
      </c>
      <c r="K566" s="21" t="s">
        <v>53</v>
      </c>
      <c r="L566" s="21" t="s">
        <v>95</v>
      </c>
      <c r="M566" s="26">
        <v>46066.0</v>
      </c>
      <c r="N566" s="48">
        <v>46066.0</v>
      </c>
      <c r="O566" s="27"/>
      <c r="P566" s="28">
        <v>1.0</v>
      </c>
      <c r="Q566" s="45">
        <v>8340.0</v>
      </c>
      <c r="R566" s="30">
        <f t="shared" si="1"/>
        <v>93.46632299</v>
      </c>
      <c r="S566" s="21" t="str">
        <f>IFERROR(VLOOKUP(L566,'Responsáveis'!$A$3:$B$140,2,FALSE),"NE")</f>
        <v>Ana</v>
      </c>
      <c r="T566" s="27"/>
      <c r="U566" s="21" t="s">
        <v>39</v>
      </c>
      <c r="V566" s="31" t="s">
        <v>40</v>
      </c>
      <c r="W566" s="31" t="s">
        <v>41</v>
      </c>
      <c r="X566" s="32"/>
      <c r="Y566" s="12"/>
      <c r="Z566" s="12"/>
      <c r="AA566" s="12"/>
      <c r="AB566" s="12"/>
      <c r="AC566" s="12"/>
    </row>
    <row r="567" ht="18.75" customHeight="1">
      <c r="A567" s="21" t="s">
        <v>219</v>
      </c>
      <c r="B567" s="21" t="s">
        <v>734</v>
      </c>
      <c r="C567" s="107" t="s">
        <v>1779</v>
      </c>
      <c r="D567" s="22" t="s">
        <v>1780</v>
      </c>
      <c r="E567" s="23" t="s">
        <v>1781</v>
      </c>
      <c r="F567" s="21">
        <v>1.0</v>
      </c>
      <c r="G567" s="26">
        <v>46058.0</v>
      </c>
      <c r="H567" s="46" t="s">
        <v>1782</v>
      </c>
      <c r="I567" s="21" t="s">
        <v>52</v>
      </c>
      <c r="J567" s="26">
        <v>46058.0</v>
      </c>
      <c r="K567" s="21" t="s">
        <v>53</v>
      </c>
      <c r="L567" s="21" t="s">
        <v>95</v>
      </c>
      <c r="M567" s="26">
        <v>46066.0</v>
      </c>
      <c r="N567" s="48">
        <v>46066.0</v>
      </c>
      <c r="O567" s="27"/>
      <c r="P567" s="28">
        <v>1.0</v>
      </c>
      <c r="Q567" s="45">
        <v>105400.0</v>
      </c>
      <c r="R567" s="30">
        <f t="shared" si="1"/>
        <v>1181.217079</v>
      </c>
      <c r="S567" s="21" t="str">
        <f>IFERROR(VLOOKUP(L567,'Responsáveis'!$A$3:$B$140,2,FALSE),"NE")</f>
        <v>Ana</v>
      </c>
      <c r="T567" s="27"/>
      <c r="U567" s="21" t="s">
        <v>39</v>
      </c>
      <c r="V567" s="31" t="s">
        <v>40</v>
      </c>
      <c r="W567" s="31" t="s">
        <v>41</v>
      </c>
      <c r="X567" s="32"/>
      <c r="Y567" s="12"/>
      <c r="Z567" s="12"/>
      <c r="AA567" s="12"/>
      <c r="AB567" s="12"/>
      <c r="AC567" s="12"/>
    </row>
    <row r="568" ht="18.75" customHeight="1">
      <c r="A568" s="21" t="s">
        <v>219</v>
      </c>
      <c r="B568" s="21" t="s">
        <v>734</v>
      </c>
      <c r="C568" s="21" t="s">
        <v>1783</v>
      </c>
      <c r="D568" s="22" t="s">
        <v>1784</v>
      </c>
      <c r="E568" s="23" t="s">
        <v>1785</v>
      </c>
      <c r="F568" s="21">
        <v>1.0</v>
      </c>
      <c r="G568" s="26">
        <v>46058.0</v>
      </c>
      <c r="H568" s="46" t="s">
        <v>1786</v>
      </c>
      <c r="I568" s="21" t="s">
        <v>52</v>
      </c>
      <c r="J568" s="26">
        <v>46059.0</v>
      </c>
      <c r="K568" s="21" t="s">
        <v>53</v>
      </c>
      <c r="L568" s="21" t="s">
        <v>95</v>
      </c>
      <c r="M568" s="26">
        <v>46066.0</v>
      </c>
      <c r="N568" s="48">
        <v>46066.0</v>
      </c>
      <c r="O568" s="27"/>
      <c r="P568" s="28">
        <v>1.0</v>
      </c>
      <c r="Q568" s="45">
        <v>6380.0</v>
      </c>
      <c r="R568" s="30">
        <f t="shared" si="1"/>
        <v>71.50061638</v>
      </c>
      <c r="S568" s="21" t="str">
        <f>IFERROR(VLOOKUP(L568,'Responsáveis'!$A$3:$B$140,2,FALSE),"NE")</f>
        <v>Ana</v>
      </c>
      <c r="T568" s="27"/>
      <c r="U568" s="21" t="s">
        <v>39</v>
      </c>
      <c r="V568" s="31" t="s">
        <v>40</v>
      </c>
      <c r="W568" s="31" t="s">
        <v>41</v>
      </c>
      <c r="X568" s="32"/>
      <c r="Y568" s="12"/>
      <c r="Z568" s="12"/>
      <c r="AA568" s="12"/>
      <c r="AB568" s="12"/>
      <c r="AC568" s="12"/>
    </row>
    <row r="569" ht="18.75" customHeight="1">
      <c r="A569" s="21" t="s">
        <v>219</v>
      </c>
      <c r="B569" s="21" t="s">
        <v>734</v>
      </c>
      <c r="C569" s="107" t="s">
        <v>1779</v>
      </c>
      <c r="D569" s="22" t="s">
        <v>1787</v>
      </c>
      <c r="E569" s="23" t="s">
        <v>1788</v>
      </c>
      <c r="F569" s="21">
        <v>0.0</v>
      </c>
      <c r="G569" s="26">
        <v>46058.0</v>
      </c>
      <c r="H569" s="46" t="s">
        <v>1789</v>
      </c>
      <c r="I569" s="21" t="s">
        <v>52</v>
      </c>
      <c r="J569" s="26">
        <v>46059.0</v>
      </c>
      <c r="K569" s="21" t="s">
        <v>53</v>
      </c>
      <c r="L569" s="21" t="s">
        <v>227</v>
      </c>
      <c r="M569" s="26">
        <v>46066.0</v>
      </c>
      <c r="N569" s="48">
        <v>46066.0</v>
      </c>
      <c r="O569" s="27"/>
      <c r="P569" s="28">
        <v>1.0</v>
      </c>
      <c r="Q569" s="45">
        <v>41500.0</v>
      </c>
      <c r="R569" s="30">
        <f t="shared" si="1"/>
        <v>465.0902163</v>
      </c>
      <c r="S569" s="21" t="str">
        <f>IFERROR(VLOOKUP(L569,'Responsáveis'!$A$3:$B$140,2,FALSE),"NE")</f>
        <v>Ana</v>
      </c>
      <c r="T569" s="27"/>
      <c r="U569" s="21" t="s">
        <v>48</v>
      </c>
      <c r="V569" s="31" t="s">
        <v>40</v>
      </c>
      <c r="W569" s="31" t="s">
        <v>41</v>
      </c>
      <c r="X569" s="32"/>
      <c r="Y569" s="12"/>
      <c r="Z569" s="12"/>
      <c r="AA569" s="12"/>
      <c r="AB569" s="12"/>
      <c r="AC569" s="12"/>
    </row>
    <row r="570" ht="18.75" customHeight="1">
      <c r="A570" s="21" t="s">
        <v>219</v>
      </c>
      <c r="B570" s="21" t="s">
        <v>734</v>
      </c>
      <c r="C570" s="21" t="s">
        <v>1790</v>
      </c>
      <c r="D570" s="22" t="s">
        <v>1791</v>
      </c>
      <c r="E570" s="23" t="s">
        <v>1792</v>
      </c>
      <c r="F570" s="21">
        <v>0.0</v>
      </c>
      <c r="G570" s="26">
        <v>46058.0</v>
      </c>
      <c r="H570" s="46" t="s">
        <v>1793</v>
      </c>
      <c r="I570" s="21" t="s">
        <v>52</v>
      </c>
      <c r="J570" s="26">
        <v>46059.0</v>
      </c>
      <c r="K570" s="21" t="s">
        <v>53</v>
      </c>
      <c r="L570" s="21" t="s">
        <v>95</v>
      </c>
      <c r="M570" s="26">
        <v>46066.0</v>
      </c>
      <c r="N570" s="48">
        <v>46066.0</v>
      </c>
      <c r="O570" s="27"/>
      <c r="P570" s="28">
        <v>0.2</v>
      </c>
      <c r="Q570" s="45">
        <v>1890.0</v>
      </c>
      <c r="R570" s="30">
        <f t="shared" si="1"/>
        <v>21.18121708</v>
      </c>
      <c r="S570" s="21" t="str">
        <f>IFERROR(VLOOKUP(L570,'Responsáveis'!$A$3:$B$140,2,FALSE),"NE")</f>
        <v>Ana</v>
      </c>
      <c r="T570" s="27"/>
      <c r="U570" s="21" t="s">
        <v>39</v>
      </c>
      <c r="V570" s="31" t="s">
        <v>40</v>
      </c>
      <c r="W570" s="31" t="s">
        <v>41</v>
      </c>
      <c r="X570" s="32"/>
      <c r="Y570" s="12"/>
      <c r="Z570" s="12"/>
      <c r="AA570" s="12"/>
      <c r="AB570" s="12"/>
      <c r="AC570" s="12"/>
    </row>
    <row r="571" ht="18.75" customHeight="1">
      <c r="A571" s="21" t="s">
        <v>31</v>
      </c>
      <c r="B571" s="21" t="s">
        <v>202</v>
      </c>
      <c r="C571" s="21" t="s">
        <v>1677</v>
      </c>
      <c r="D571" s="22" t="s">
        <v>1794</v>
      </c>
      <c r="E571" s="23" t="s">
        <v>1795</v>
      </c>
      <c r="F571" s="21">
        <v>0.0</v>
      </c>
      <c r="G571" s="26">
        <v>46059.0</v>
      </c>
      <c r="H571" s="44"/>
      <c r="I571" s="21" t="s">
        <v>162</v>
      </c>
      <c r="J571" s="27"/>
      <c r="K571" s="27"/>
      <c r="L571" s="27"/>
      <c r="M571" s="27"/>
      <c r="N571" s="48"/>
      <c r="O571" s="27"/>
      <c r="P571" s="27"/>
      <c r="Q571" s="47"/>
      <c r="R571" s="30">
        <f t="shared" si="1"/>
        <v>0</v>
      </c>
      <c r="S571" s="21" t="str">
        <f>IFERROR(VLOOKUP(L571,'Responsáveis'!$A$3:$B$140,2,FALSE),"NE")</f>
        <v>NE</v>
      </c>
      <c r="T571" s="27"/>
      <c r="U571" s="21" t="s">
        <v>39</v>
      </c>
      <c r="V571" s="31" t="s">
        <v>163</v>
      </c>
      <c r="W571" s="33"/>
      <c r="X571" s="32"/>
      <c r="Y571" s="12"/>
      <c r="Z571" s="12"/>
      <c r="AA571" s="12"/>
      <c r="AB571" s="12"/>
      <c r="AC571" s="12"/>
    </row>
    <row r="572" ht="18.75" customHeight="1">
      <c r="A572" s="21" t="s">
        <v>195</v>
      </c>
      <c r="B572" s="21" t="s">
        <v>196</v>
      </c>
      <c r="C572" s="21" t="s">
        <v>277</v>
      </c>
      <c r="D572" s="22" t="s">
        <v>1796</v>
      </c>
      <c r="E572" s="23" t="s">
        <v>1797</v>
      </c>
      <c r="F572" s="21">
        <v>0.0</v>
      </c>
      <c r="G572" s="26">
        <v>46059.0</v>
      </c>
      <c r="H572" s="46" t="s">
        <v>1798</v>
      </c>
      <c r="I572" s="21" t="s">
        <v>162</v>
      </c>
      <c r="J572" s="27"/>
      <c r="K572" s="27"/>
      <c r="L572" s="27"/>
      <c r="M572" s="27"/>
      <c r="N572" s="48"/>
      <c r="O572" s="27"/>
      <c r="P572" s="27"/>
      <c r="Q572" s="47"/>
      <c r="R572" s="30">
        <f t="shared" si="1"/>
        <v>0</v>
      </c>
      <c r="S572" s="21" t="str">
        <f>IFERROR(VLOOKUP(L572,'Responsáveis'!$A$3:$B$140,2,FALSE),"NE")</f>
        <v>NE</v>
      </c>
      <c r="T572" s="27"/>
      <c r="U572" s="21" t="s">
        <v>48</v>
      </c>
      <c r="V572" s="31" t="s">
        <v>163</v>
      </c>
      <c r="W572" s="33"/>
      <c r="X572" s="32"/>
      <c r="Y572" s="12"/>
      <c r="Z572" s="12"/>
      <c r="AA572" s="12"/>
      <c r="AB572" s="12"/>
      <c r="AC572" s="12"/>
    </row>
    <row r="573" ht="18.75" customHeight="1">
      <c r="A573" s="21" t="s">
        <v>195</v>
      </c>
      <c r="B573" s="21" t="s">
        <v>196</v>
      </c>
      <c r="C573" s="107" t="s">
        <v>277</v>
      </c>
      <c r="D573" s="22" t="s">
        <v>1799</v>
      </c>
      <c r="E573" s="23" t="s">
        <v>1800</v>
      </c>
      <c r="F573" s="21">
        <v>0.0</v>
      </c>
      <c r="G573" s="26">
        <v>46059.0</v>
      </c>
      <c r="H573" s="46" t="s">
        <v>1801</v>
      </c>
      <c r="I573" s="21" t="s">
        <v>162</v>
      </c>
      <c r="J573" s="27"/>
      <c r="K573" s="27"/>
      <c r="L573" s="27"/>
      <c r="M573" s="27"/>
      <c r="N573" s="48"/>
      <c r="O573" s="27"/>
      <c r="P573" s="27"/>
      <c r="Q573" s="47"/>
      <c r="R573" s="30">
        <f t="shared" si="1"/>
        <v>0</v>
      </c>
      <c r="S573" s="21" t="str">
        <f>IFERROR(VLOOKUP(L573,'Responsáveis'!$A$3:$B$140,2,FALSE),"NE")</f>
        <v>NE</v>
      </c>
      <c r="T573" s="27"/>
      <c r="U573" s="21" t="s">
        <v>39</v>
      </c>
      <c r="V573" s="31" t="s">
        <v>163</v>
      </c>
      <c r="W573" s="33"/>
      <c r="X573" s="32"/>
      <c r="Y573" s="12"/>
      <c r="Z573" s="12"/>
      <c r="AA573" s="12"/>
      <c r="AB573" s="12"/>
      <c r="AC573" s="12"/>
    </row>
    <row r="574" ht="18.75" customHeight="1">
      <c r="A574" s="21" t="s">
        <v>195</v>
      </c>
      <c r="B574" s="21" t="s">
        <v>196</v>
      </c>
      <c r="C574" s="21" t="s">
        <v>277</v>
      </c>
      <c r="D574" s="22" t="s">
        <v>1802</v>
      </c>
      <c r="E574" s="23" t="s">
        <v>1803</v>
      </c>
      <c r="F574" s="21">
        <v>0.0</v>
      </c>
      <c r="G574" s="26">
        <v>46059.0</v>
      </c>
      <c r="H574" s="46" t="s">
        <v>1804</v>
      </c>
      <c r="I574" s="21" t="s">
        <v>162</v>
      </c>
      <c r="J574" s="27"/>
      <c r="K574" s="27"/>
      <c r="L574" s="27"/>
      <c r="M574" s="27"/>
      <c r="N574" s="48"/>
      <c r="O574" s="27"/>
      <c r="P574" s="27"/>
      <c r="Q574" s="47"/>
      <c r="R574" s="30">
        <f t="shared" si="1"/>
        <v>0</v>
      </c>
      <c r="S574" s="21" t="str">
        <f>IFERROR(VLOOKUP(L574,'Responsáveis'!$A$3:$B$140,2,FALSE),"NE")</f>
        <v>NE</v>
      </c>
      <c r="T574" s="27"/>
      <c r="U574" s="21" t="s">
        <v>48</v>
      </c>
      <c r="V574" s="31" t="s">
        <v>163</v>
      </c>
      <c r="W574" s="33"/>
      <c r="X574" s="32"/>
      <c r="Y574" s="12"/>
      <c r="Z574" s="12"/>
      <c r="AA574" s="12"/>
      <c r="AB574" s="12"/>
      <c r="AC574" s="12"/>
    </row>
    <row r="575" ht="18.75" customHeight="1">
      <c r="A575" s="21" t="s">
        <v>219</v>
      </c>
      <c r="B575" s="21" t="s">
        <v>734</v>
      </c>
      <c r="C575" s="107" t="s">
        <v>1805</v>
      </c>
      <c r="D575" s="22" t="s">
        <v>1806</v>
      </c>
      <c r="E575" s="23" t="s">
        <v>1807</v>
      </c>
      <c r="F575" s="21">
        <v>0.0</v>
      </c>
      <c r="G575" s="26">
        <v>46059.0</v>
      </c>
      <c r="H575" s="46" t="s">
        <v>1808</v>
      </c>
      <c r="I575" s="21" t="s">
        <v>439</v>
      </c>
      <c r="J575" s="27"/>
      <c r="K575" s="27"/>
      <c r="L575" s="27"/>
      <c r="M575" s="27"/>
      <c r="N575" s="48"/>
      <c r="O575" s="27"/>
      <c r="P575" s="27"/>
      <c r="Q575" s="47"/>
      <c r="R575" s="30">
        <f t="shared" si="1"/>
        <v>0</v>
      </c>
      <c r="S575" s="21" t="str">
        <f>IFERROR(VLOOKUP(L575,'Responsáveis'!$A$3:$B$140,2,FALSE),"NE")</f>
        <v>NE</v>
      </c>
      <c r="T575" s="27"/>
      <c r="U575" s="21" t="s">
        <v>48</v>
      </c>
      <c r="V575" s="31" t="s">
        <v>439</v>
      </c>
      <c r="W575" s="33"/>
      <c r="X575" s="32"/>
      <c r="Y575" s="12"/>
      <c r="Z575" s="12"/>
      <c r="AA575" s="12"/>
      <c r="AB575" s="12"/>
      <c r="AC575" s="12"/>
    </row>
    <row r="576" ht="18.75" customHeight="1">
      <c r="A576" s="21" t="s">
        <v>187</v>
      </c>
      <c r="B576" s="21" t="s">
        <v>188</v>
      </c>
      <c r="C576" s="21" t="s">
        <v>197</v>
      </c>
      <c r="D576" s="22" t="s">
        <v>1809</v>
      </c>
      <c r="E576" s="21" t="s">
        <v>1810</v>
      </c>
      <c r="F576" s="21">
        <v>0.0</v>
      </c>
      <c r="G576" s="26">
        <v>46055.0</v>
      </c>
      <c r="H576" s="44"/>
      <c r="I576" s="21" t="s">
        <v>52</v>
      </c>
      <c r="J576" s="26">
        <v>46059.0</v>
      </c>
      <c r="K576" s="21" t="s">
        <v>53</v>
      </c>
      <c r="L576" s="21" t="s">
        <v>95</v>
      </c>
      <c r="M576" s="26">
        <v>46071.0</v>
      </c>
      <c r="N576" s="48"/>
      <c r="O576" s="26">
        <v>46071.0</v>
      </c>
      <c r="P576" s="28">
        <v>1.0</v>
      </c>
      <c r="Q576" s="45">
        <v>4700.0</v>
      </c>
      <c r="R576" s="30">
        <f t="shared" si="1"/>
        <v>52.67286787</v>
      </c>
      <c r="S576" s="21" t="str">
        <f>IFERROR(VLOOKUP(L576,'Responsáveis'!$A$3:$B$140,2,FALSE),"NE")</f>
        <v>Ana</v>
      </c>
      <c r="T576" s="27"/>
      <c r="U576" s="21" t="s">
        <v>39</v>
      </c>
      <c r="V576" s="31" t="s">
        <v>40</v>
      </c>
      <c r="W576" s="31" t="s">
        <v>41</v>
      </c>
      <c r="X576" s="32"/>
      <c r="Y576" s="12"/>
      <c r="Z576" s="12"/>
      <c r="AA576" s="12"/>
      <c r="AB576" s="12"/>
      <c r="AC576" s="12"/>
    </row>
    <row r="577" ht="18.75" customHeight="1">
      <c r="A577" s="21" t="s">
        <v>195</v>
      </c>
      <c r="B577" s="21" t="s">
        <v>196</v>
      </c>
      <c r="C577" s="107" t="s">
        <v>1811</v>
      </c>
      <c r="D577" s="22" t="s">
        <v>1812</v>
      </c>
      <c r="E577" s="23" t="s">
        <v>1813</v>
      </c>
      <c r="F577" s="21">
        <v>0.0</v>
      </c>
      <c r="G577" s="26">
        <v>46059.0</v>
      </c>
      <c r="H577" s="44"/>
      <c r="I577" s="21" t="s">
        <v>162</v>
      </c>
      <c r="J577" s="27"/>
      <c r="K577" s="27"/>
      <c r="L577" s="27"/>
      <c r="M577" s="27"/>
      <c r="N577" s="48"/>
      <c r="O577" s="27"/>
      <c r="P577" s="27"/>
      <c r="Q577" s="47"/>
      <c r="R577" s="30">
        <f t="shared" si="1"/>
        <v>0</v>
      </c>
      <c r="S577" s="21" t="str">
        <f>IFERROR(VLOOKUP(L577,'Responsáveis'!$A$3:$B$140,2,FALSE),"NE")</f>
        <v>NE</v>
      </c>
      <c r="T577" s="27"/>
      <c r="U577" s="21" t="s">
        <v>48</v>
      </c>
      <c r="V577" s="31" t="s">
        <v>163</v>
      </c>
      <c r="W577" s="33"/>
      <c r="X577" s="32"/>
      <c r="Y577" s="12"/>
      <c r="Z577" s="12"/>
      <c r="AA577" s="12"/>
      <c r="AB577" s="12"/>
      <c r="AC577" s="12"/>
    </row>
    <row r="578" ht="18.75" customHeight="1">
      <c r="A578" s="21" t="s">
        <v>219</v>
      </c>
      <c r="B578" s="21" t="s">
        <v>220</v>
      </c>
      <c r="C578" s="21" t="s">
        <v>197</v>
      </c>
      <c r="D578" s="22" t="s">
        <v>1814</v>
      </c>
      <c r="E578" s="21" t="s">
        <v>1815</v>
      </c>
      <c r="F578" s="21">
        <v>0.0</v>
      </c>
      <c r="G578" s="26">
        <v>46059.0</v>
      </c>
      <c r="H578" s="46" t="s">
        <v>1816</v>
      </c>
      <c r="I578" s="21" t="s">
        <v>52</v>
      </c>
      <c r="J578" s="26">
        <v>46057.0</v>
      </c>
      <c r="K578" s="21" t="s">
        <v>53</v>
      </c>
      <c r="L578" s="21" t="s">
        <v>227</v>
      </c>
      <c r="M578" s="26">
        <v>46066.0</v>
      </c>
      <c r="N578" s="48">
        <v>46066.0</v>
      </c>
      <c r="O578" s="27"/>
      <c r="P578" s="28">
        <v>1.0</v>
      </c>
      <c r="Q578" s="45">
        <v>5800.0</v>
      </c>
      <c r="R578" s="30">
        <f t="shared" si="1"/>
        <v>65.00056035</v>
      </c>
      <c r="S578" s="21" t="str">
        <f>IFERROR(VLOOKUP(L578,'Responsáveis'!$A$3:$B$140,2,FALSE),"NE")</f>
        <v>Ana</v>
      </c>
      <c r="T578" s="27"/>
      <c r="U578" s="21" t="s">
        <v>39</v>
      </c>
      <c r="V578" s="31" t="s">
        <v>208</v>
      </c>
      <c r="W578" s="31" t="s">
        <v>41</v>
      </c>
      <c r="X578" s="32"/>
      <c r="Y578" s="12"/>
      <c r="Z578" s="12"/>
      <c r="AA578" s="12"/>
      <c r="AB578" s="12"/>
      <c r="AC578" s="12"/>
    </row>
    <row r="579" ht="18.75" customHeight="1">
      <c r="A579" s="21" t="s">
        <v>271</v>
      </c>
      <c r="B579" s="21" t="s">
        <v>272</v>
      </c>
      <c r="C579" s="107" t="s">
        <v>197</v>
      </c>
      <c r="D579" s="22" t="s">
        <v>1817</v>
      </c>
      <c r="E579" s="21" t="s">
        <v>1818</v>
      </c>
      <c r="F579" s="21">
        <v>0.0</v>
      </c>
      <c r="G579" s="26">
        <v>46059.0</v>
      </c>
      <c r="H579" s="46" t="s">
        <v>1819</v>
      </c>
      <c r="I579" s="21" t="s">
        <v>52</v>
      </c>
      <c r="J579" s="26">
        <v>46059.0</v>
      </c>
      <c r="K579" s="21" t="s">
        <v>53</v>
      </c>
      <c r="L579" s="21" t="s">
        <v>548</v>
      </c>
      <c r="M579" s="26">
        <v>46067.0</v>
      </c>
      <c r="N579" s="48">
        <v>46071.0</v>
      </c>
      <c r="O579" s="27"/>
      <c r="P579" s="28">
        <v>0.3</v>
      </c>
      <c r="Q579" s="45">
        <v>1298.0</v>
      </c>
      <c r="R579" s="30">
        <f t="shared" si="1"/>
        <v>14.54667713</v>
      </c>
      <c r="S579" s="21" t="str">
        <f>IFERROR(VLOOKUP(L579,'Responsáveis'!$A$3:$B$140,2,FALSE),"NE")</f>
        <v>Jadiel</v>
      </c>
      <c r="T579" s="27"/>
      <c r="U579" s="21" t="s">
        <v>39</v>
      </c>
      <c r="V579" s="31" t="s">
        <v>40</v>
      </c>
      <c r="W579" s="31" t="s">
        <v>41</v>
      </c>
      <c r="X579" s="32"/>
      <c r="Y579" s="12"/>
      <c r="Z579" s="12"/>
      <c r="AA579" s="12"/>
      <c r="AB579" s="12"/>
      <c r="AC579" s="12"/>
    </row>
    <row r="580" ht="18.75" customHeight="1">
      <c r="A580" s="21" t="s">
        <v>219</v>
      </c>
      <c r="B580" s="21" t="s">
        <v>734</v>
      </c>
      <c r="C580" s="21" t="s">
        <v>1805</v>
      </c>
      <c r="D580" s="22" t="s">
        <v>1806</v>
      </c>
      <c r="E580" s="23" t="s">
        <v>1820</v>
      </c>
      <c r="F580" s="21">
        <v>0.0</v>
      </c>
      <c r="G580" s="26">
        <v>46060.0</v>
      </c>
      <c r="H580" s="46" t="s">
        <v>1821</v>
      </c>
      <c r="I580" s="21" t="s">
        <v>52</v>
      </c>
      <c r="J580" s="26">
        <v>46060.0</v>
      </c>
      <c r="K580" s="21" t="s">
        <v>53</v>
      </c>
      <c r="L580" s="21" t="s">
        <v>95</v>
      </c>
      <c r="M580" s="26">
        <v>46067.0</v>
      </c>
      <c r="N580" s="48">
        <v>46067.0</v>
      </c>
      <c r="O580" s="26">
        <v>46071.0</v>
      </c>
      <c r="P580" s="28">
        <v>1.0</v>
      </c>
      <c r="Q580" s="45">
        <v>5120.0</v>
      </c>
      <c r="R580" s="30">
        <f t="shared" si="1"/>
        <v>57.379805</v>
      </c>
      <c r="S580" s="21" t="str">
        <f>IFERROR(VLOOKUP(L580,'Responsáveis'!$A$3:$B$140,2,FALSE),"NE")</f>
        <v>Ana</v>
      </c>
      <c r="T580" s="27"/>
      <c r="U580" s="21" t="s">
        <v>48</v>
      </c>
      <c r="V580" s="31" t="s">
        <v>40</v>
      </c>
      <c r="W580" s="31" t="s">
        <v>41</v>
      </c>
      <c r="X580" s="32"/>
      <c r="Y580" s="12"/>
      <c r="Z580" s="12"/>
      <c r="AA580" s="12"/>
      <c r="AB580" s="12"/>
      <c r="AC580" s="12"/>
    </row>
    <row r="581" ht="18.75" customHeight="1">
      <c r="A581" s="21" t="s">
        <v>219</v>
      </c>
      <c r="B581" s="21" t="s">
        <v>734</v>
      </c>
      <c r="C581" s="107" t="s">
        <v>1779</v>
      </c>
      <c r="D581" s="22" t="s">
        <v>1822</v>
      </c>
      <c r="E581" s="23" t="s">
        <v>1823</v>
      </c>
      <c r="F581" s="21">
        <v>0.0</v>
      </c>
      <c r="G581" s="26">
        <v>46060.0</v>
      </c>
      <c r="H581" s="46" t="s">
        <v>1824</v>
      </c>
      <c r="I581" s="21" t="s">
        <v>52</v>
      </c>
      <c r="J581" s="26">
        <v>46060.0</v>
      </c>
      <c r="K581" s="21" t="s">
        <v>53</v>
      </c>
      <c r="L581" s="21" t="s">
        <v>95</v>
      </c>
      <c r="M581" s="26">
        <v>46070.0</v>
      </c>
      <c r="N581" s="48">
        <v>46070.0</v>
      </c>
      <c r="O581" s="26">
        <v>46072.0</v>
      </c>
      <c r="P581" s="28">
        <v>1.0</v>
      </c>
      <c r="Q581" s="45">
        <v>16760.0</v>
      </c>
      <c r="R581" s="30">
        <f t="shared" si="1"/>
        <v>187.8292054</v>
      </c>
      <c r="S581" s="21" t="str">
        <f>IFERROR(VLOOKUP(L581,'Responsáveis'!$A$3:$B$140,2,FALSE),"NE")</f>
        <v>Ana</v>
      </c>
      <c r="T581" s="27"/>
      <c r="U581" s="21" t="s">
        <v>48</v>
      </c>
      <c r="V581" s="31" t="s">
        <v>40</v>
      </c>
      <c r="W581" s="31" t="s">
        <v>41</v>
      </c>
      <c r="X581" s="32"/>
      <c r="Y581" s="12"/>
      <c r="Z581" s="12"/>
      <c r="AA581" s="12"/>
      <c r="AB581" s="12"/>
      <c r="AC581" s="12"/>
    </row>
    <row r="582" ht="18.75" customHeight="1">
      <c r="A582" s="21" t="s">
        <v>219</v>
      </c>
      <c r="B582" s="21" t="s">
        <v>734</v>
      </c>
      <c r="C582" s="21" t="s">
        <v>1779</v>
      </c>
      <c r="D582" s="22" t="s">
        <v>555</v>
      </c>
      <c r="E582" s="23" t="s">
        <v>1825</v>
      </c>
      <c r="F582" s="21">
        <v>0.0</v>
      </c>
      <c r="G582" s="26">
        <v>46060.0</v>
      </c>
      <c r="H582" s="46" t="s">
        <v>1826</v>
      </c>
      <c r="I582" s="21" t="s">
        <v>52</v>
      </c>
      <c r="J582" s="26">
        <v>46062.0</v>
      </c>
      <c r="K582" s="21" t="s">
        <v>53</v>
      </c>
      <c r="L582" s="21" t="s">
        <v>95</v>
      </c>
      <c r="M582" s="26">
        <v>46070.0</v>
      </c>
      <c r="N582" s="48">
        <v>46070.0</v>
      </c>
      <c r="O582" s="26">
        <v>46071.0</v>
      </c>
      <c r="P582" s="28">
        <v>0.0</v>
      </c>
      <c r="Q582" s="45">
        <v>51920.0</v>
      </c>
      <c r="R582" s="30">
        <f t="shared" si="1"/>
        <v>581.8670851</v>
      </c>
      <c r="S582" s="21" t="str">
        <f>IFERROR(VLOOKUP(L582,'Responsáveis'!$A$3:$B$140,2,FALSE),"NE")</f>
        <v>Ana</v>
      </c>
      <c r="T582" s="27"/>
      <c r="U582" s="21" t="s">
        <v>48</v>
      </c>
      <c r="V582" s="31" t="s">
        <v>40</v>
      </c>
      <c r="W582" s="31" t="s">
        <v>41</v>
      </c>
      <c r="X582" s="32"/>
      <c r="Y582" s="12"/>
      <c r="Z582" s="12"/>
      <c r="AA582" s="12"/>
      <c r="AB582" s="12"/>
      <c r="AC582" s="12"/>
    </row>
    <row r="583" ht="18.75" customHeight="1">
      <c r="A583" s="21" t="s">
        <v>219</v>
      </c>
      <c r="B583" s="21" t="s">
        <v>734</v>
      </c>
      <c r="C583" s="21" t="s">
        <v>1779</v>
      </c>
      <c r="D583" s="22" t="s">
        <v>1827</v>
      </c>
      <c r="E583" s="23" t="s">
        <v>1828</v>
      </c>
      <c r="F583" s="21">
        <v>0.0</v>
      </c>
      <c r="G583" s="26">
        <v>46060.0</v>
      </c>
      <c r="H583" s="46" t="s">
        <v>1829</v>
      </c>
      <c r="I583" s="21" t="s">
        <v>52</v>
      </c>
      <c r="J583" s="26">
        <v>46062.0</v>
      </c>
      <c r="K583" s="21" t="s">
        <v>53</v>
      </c>
      <c r="L583" s="21" t="s">
        <v>1830</v>
      </c>
      <c r="M583" s="26">
        <v>46066.0</v>
      </c>
      <c r="N583" s="48">
        <v>46066.0</v>
      </c>
      <c r="O583" s="27"/>
      <c r="P583" s="28">
        <v>1.0</v>
      </c>
      <c r="Q583" s="47"/>
      <c r="R583" s="30">
        <f t="shared" si="1"/>
        <v>0</v>
      </c>
      <c r="S583" s="21" t="str">
        <f>IFERROR(VLOOKUP(L583,'Responsáveis'!$A$3:$B$140,2,FALSE),"NE")</f>
        <v>NE</v>
      </c>
      <c r="T583" s="27"/>
      <c r="U583" s="21" t="s">
        <v>48</v>
      </c>
      <c r="V583" s="31" t="s">
        <v>40</v>
      </c>
      <c r="W583" s="33"/>
      <c r="X583" s="32"/>
      <c r="Y583" s="12"/>
      <c r="Z583" s="12"/>
      <c r="AA583" s="12"/>
      <c r="AB583" s="12"/>
      <c r="AC583" s="12"/>
    </row>
    <row r="584" ht="18.75" customHeight="1">
      <c r="A584" s="21" t="s">
        <v>31</v>
      </c>
      <c r="B584" s="50" t="s">
        <v>925</v>
      </c>
      <c r="C584" s="21" t="s">
        <v>1831</v>
      </c>
      <c r="D584" s="22" t="s">
        <v>1832</v>
      </c>
      <c r="E584" s="23" t="s">
        <v>1833</v>
      </c>
      <c r="F584" s="21">
        <v>0.0</v>
      </c>
      <c r="G584" s="26">
        <v>46062.0</v>
      </c>
      <c r="H584" s="46" t="s">
        <v>1834</v>
      </c>
      <c r="I584" s="21" t="s">
        <v>162</v>
      </c>
      <c r="J584" s="27"/>
      <c r="K584" s="27"/>
      <c r="L584" s="27"/>
      <c r="M584" s="27"/>
      <c r="N584" s="48"/>
      <c r="O584" s="27"/>
      <c r="P584" s="27"/>
      <c r="Q584" s="47"/>
      <c r="R584" s="30">
        <f t="shared" si="1"/>
        <v>0</v>
      </c>
      <c r="S584" s="21" t="str">
        <f>IFERROR(VLOOKUP(L584,'Responsáveis'!$A$3:$B$140,2,FALSE),"NE")</f>
        <v>NE</v>
      </c>
      <c r="T584" s="27"/>
      <c r="U584" s="21" t="s">
        <v>39</v>
      </c>
      <c r="V584" s="31" t="s">
        <v>163</v>
      </c>
      <c r="W584" s="33"/>
      <c r="X584" s="32"/>
      <c r="Y584" s="12"/>
      <c r="Z584" s="12"/>
      <c r="AA584" s="12"/>
      <c r="AB584" s="12"/>
      <c r="AC584" s="12"/>
    </row>
    <row r="585" ht="18.75" customHeight="1">
      <c r="A585" s="21" t="s">
        <v>31</v>
      </c>
      <c r="B585" s="50" t="s">
        <v>925</v>
      </c>
      <c r="C585" s="21" t="s">
        <v>1835</v>
      </c>
      <c r="D585" s="22" t="s">
        <v>1836</v>
      </c>
      <c r="E585" s="23" t="s">
        <v>1837</v>
      </c>
      <c r="F585" s="21">
        <v>0.0</v>
      </c>
      <c r="G585" s="26">
        <v>46062.0</v>
      </c>
      <c r="H585" s="106" t="s">
        <v>1838</v>
      </c>
      <c r="I585" s="21" t="s">
        <v>37</v>
      </c>
      <c r="J585" s="26">
        <v>46062.0</v>
      </c>
      <c r="K585" s="21" t="s">
        <v>53</v>
      </c>
      <c r="L585" s="21" t="s">
        <v>38</v>
      </c>
      <c r="M585" s="26">
        <v>46084.0</v>
      </c>
      <c r="N585" s="48">
        <v>46087.0</v>
      </c>
      <c r="O585" s="27"/>
      <c r="P585" s="28">
        <v>0.9</v>
      </c>
      <c r="Q585" s="45">
        <v>27239.08</v>
      </c>
      <c r="R585" s="30">
        <f t="shared" si="1"/>
        <v>305.2681833</v>
      </c>
      <c r="S585" s="21" t="str">
        <f>IFERROR(VLOOKUP(L585,'Responsáveis'!$A$3:$B$140,2,FALSE),"NE")</f>
        <v>jadiel</v>
      </c>
      <c r="T585" s="27"/>
      <c r="U585" s="21" t="s">
        <v>39</v>
      </c>
      <c r="V585" s="31" t="s">
        <v>40</v>
      </c>
      <c r="W585" s="31" t="s">
        <v>41</v>
      </c>
      <c r="X585" s="32"/>
      <c r="Y585" s="12"/>
      <c r="Z585" s="12"/>
      <c r="AA585" s="12"/>
      <c r="AB585" s="12"/>
      <c r="AC585" s="12"/>
    </row>
    <row r="586" ht="18.75" customHeight="1">
      <c r="A586" s="21" t="s">
        <v>195</v>
      </c>
      <c r="B586" s="21" t="s">
        <v>196</v>
      </c>
      <c r="C586" s="21" t="s">
        <v>1839</v>
      </c>
      <c r="D586" s="22" t="s">
        <v>1840</v>
      </c>
      <c r="E586" s="23" t="s">
        <v>1841</v>
      </c>
      <c r="F586" s="21">
        <v>0.0</v>
      </c>
      <c r="G586" s="26">
        <v>46062.0</v>
      </c>
      <c r="H586" s="46" t="s">
        <v>1842</v>
      </c>
      <c r="I586" s="21" t="s">
        <v>162</v>
      </c>
      <c r="J586" s="27"/>
      <c r="K586" s="27"/>
      <c r="L586" s="27"/>
      <c r="M586" s="27"/>
      <c r="N586" s="48"/>
      <c r="O586" s="27"/>
      <c r="P586" s="27"/>
      <c r="Q586" s="47"/>
      <c r="R586" s="30">
        <f t="shared" si="1"/>
        <v>0</v>
      </c>
      <c r="S586" s="21" t="str">
        <f>IFERROR(VLOOKUP(L586,'Responsáveis'!$A$3:$B$140,2,FALSE),"NE")</f>
        <v>NE</v>
      </c>
      <c r="T586" s="27"/>
      <c r="U586" s="21" t="s">
        <v>48</v>
      </c>
      <c r="V586" s="31" t="s">
        <v>163</v>
      </c>
      <c r="W586" s="33"/>
      <c r="X586" s="32"/>
      <c r="Y586" s="12"/>
      <c r="Z586" s="12"/>
      <c r="AA586" s="12"/>
      <c r="AB586" s="12"/>
      <c r="AC586" s="12"/>
    </row>
    <row r="587" ht="18.75" customHeight="1">
      <c r="A587" s="21" t="s">
        <v>31</v>
      </c>
      <c r="B587" s="41" t="s">
        <v>202</v>
      </c>
      <c r="C587" s="107" t="s">
        <v>197</v>
      </c>
      <c r="D587" s="22" t="s">
        <v>1843</v>
      </c>
      <c r="E587" s="23" t="s">
        <v>1844</v>
      </c>
      <c r="F587" s="21">
        <v>0.0</v>
      </c>
      <c r="G587" s="26">
        <v>46062.0</v>
      </c>
      <c r="H587" s="46" t="s">
        <v>1845</v>
      </c>
      <c r="I587" s="21" t="s">
        <v>162</v>
      </c>
      <c r="J587" s="27"/>
      <c r="K587" s="27"/>
      <c r="L587" s="27"/>
      <c r="M587" s="26"/>
      <c r="N587" s="48"/>
      <c r="O587" s="27"/>
      <c r="P587" s="27"/>
      <c r="Q587" s="47"/>
      <c r="R587" s="30">
        <f t="shared" si="1"/>
        <v>0</v>
      </c>
      <c r="S587" s="21" t="str">
        <f>IFERROR(VLOOKUP(L587,'Responsáveis'!$A$3:$B$140,2,FALSE),"NE")</f>
        <v>NE</v>
      </c>
      <c r="T587" s="27"/>
      <c r="U587" s="21" t="s">
        <v>39</v>
      </c>
      <c r="V587" s="31" t="s">
        <v>163</v>
      </c>
      <c r="W587" s="33"/>
      <c r="X587" s="32"/>
      <c r="Y587" s="12"/>
      <c r="Z587" s="12"/>
      <c r="AA587" s="12"/>
      <c r="AB587" s="12"/>
      <c r="AC587" s="12"/>
    </row>
    <row r="588" ht="18.75" customHeight="1">
      <c r="A588" s="21" t="s">
        <v>195</v>
      </c>
      <c r="B588" s="21" t="s">
        <v>196</v>
      </c>
      <c r="C588" s="21" t="s">
        <v>544</v>
      </c>
      <c r="D588" s="22" t="s">
        <v>1846</v>
      </c>
      <c r="E588" s="21" t="s">
        <v>1847</v>
      </c>
      <c r="F588" s="21">
        <v>0.0</v>
      </c>
      <c r="G588" s="26">
        <v>46059.0</v>
      </c>
      <c r="H588" s="46"/>
      <c r="I588" s="21" t="s">
        <v>52</v>
      </c>
      <c r="J588" s="26">
        <v>46059.0</v>
      </c>
      <c r="K588" s="21" t="s">
        <v>53</v>
      </c>
      <c r="L588" s="21" t="s">
        <v>548</v>
      </c>
      <c r="M588" s="26">
        <v>46063.0</v>
      </c>
      <c r="N588" s="48">
        <v>46063.0</v>
      </c>
      <c r="O588" s="26">
        <v>46067.0</v>
      </c>
      <c r="P588" s="28">
        <v>1.0</v>
      </c>
      <c r="Q588" s="45">
        <v>1035.7</v>
      </c>
      <c r="R588" s="30">
        <f t="shared" si="1"/>
        <v>11.60708282</v>
      </c>
      <c r="S588" s="21" t="str">
        <f>IFERROR(VLOOKUP(L588,'Responsáveis'!$A$3:$B$140,2,FALSE),"NE")</f>
        <v>Jadiel</v>
      </c>
      <c r="T588" s="27"/>
      <c r="U588" s="21" t="s">
        <v>39</v>
      </c>
      <c r="V588" s="31" t="s">
        <v>40</v>
      </c>
      <c r="W588" s="31" t="s">
        <v>41</v>
      </c>
      <c r="X588" s="32"/>
      <c r="Y588" s="12"/>
      <c r="Z588" s="12"/>
      <c r="AA588" s="12"/>
      <c r="AB588" s="12"/>
      <c r="AC588" s="12"/>
    </row>
    <row r="589" ht="18.75" customHeight="1">
      <c r="A589" s="21" t="s">
        <v>195</v>
      </c>
      <c r="B589" s="21" t="s">
        <v>196</v>
      </c>
      <c r="C589" s="21" t="s">
        <v>1848</v>
      </c>
      <c r="D589" s="22" t="s">
        <v>1849</v>
      </c>
      <c r="E589" s="23" t="s">
        <v>1850</v>
      </c>
      <c r="F589" s="21">
        <v>0.0</v>
      </c>
      <c r="G589" s="26">
        <v>46062.0</v>
      </c>
      <c r="H589" s="44"/>
      <c r="I589" s="21" t="s">
        <v>162</v>
      </c>
      <c r="J589" s="27"/>
      <c r="K589" s="27"/>
      <c r="L589" s="27"/>
      <c r="M589" s="27"/>
      <c r="N589" s="48"/>
      <c r="O589" s="27"/>
      <c r="P589" s="27"/>
      <c r="Q589" s="47"/>
      <c r="R589" s="30">
        <f t="shared" si="1"/>
        <v>0</v>
      </c>
      <c r="S589" s="21" t="str">
        <f>IFERROR(VLOOKUP(L589,'Responsáveis'!$A$3:$B$140,2,FALSE),"NE")</f>
        <v>NE</v>
      </c>
      <c r="T589" s="27"/>
      <c r="U589" s="21" t="s">
        <v>48</v>
      </c>
      <c r="V589" s="31" t="s">
        <v>40</v>
      </c>
      <c r="W589" s="33"/>
      <c r="X589" s="32"/>
      <c r="Y589" s="12"/>
      <c r="Z589" s="12"/>
      <c r="AA589" s="12"/>
      <c r="AB589" s="12"/>
      <c r="AC589" s="12"/>
    </row>
    <row r="590" ht="18.75" customHeight="1">
      <c r="A590" s="21" t="s">
        <v>187</v>
      </c>
      <c r="B590" s="21" t="s">
        <v>234</v>
      </c>
      <c r="C590" s="21" t="s">
        <v>1851</v>
      </c>
      <c r="D590" s="22" t="s">
        <v>1852</v>
      </c>
      <c r="E590" s="23" t="s">
        <v>1853</v>
      </c>
      <c r="F590" s="21">
        <v>0.0</v>
      </c>
      <c r="G590" s="26">
        <v>46062.0</v>
      </c>
      <c r="H590" s="44"/>
      <c r="I590" s="21" t="s">
        <v>162</v>
      </c>
      <c r="J590" s="27"/>
      <c r="K590" s="27"/>
      <c r="L590" s="27"/>
      <c r="M590" s="27"/>
      <c r="N590" s="48"/>
      <c r="O590" s="27"/>
      <c r="P590" s="27"/>
      <c r="Q590" s="47"/>
      <c r="R590" s="30">
        <f t="shared" si="1"/>
        <v>0</v>
      </c>
      <c r="S590" s="21" t="str">
        <f>IFERROR(VLOOKUP(L590,'Responsáveis'!$A$3:$B$140,2,FALSE),"NE")</f>
        <v>NE</v>
      </c>
      <c r="T590" s="27"/>
      <c r="U590" s="21" t="s">
        <v>39</v>
      </c>
      <c r="V590" s="31" t="s">
        <v>163</v>
      </c>
      <c r="W590" s="33"/>
      <c r="X590" s="32"/>
      <c r="Y590" s="12"/>
      <c r="Z590" s="12"/>
      <c r="AA590" s="12"/>
      <c r="AB590" s="12"/>
      <c r="AC590" s="12"/>
    </row>
    <row r="591" ht="18.75" customHeight="1">
      <c r="A591" s="21" t="s">
        <v>31</v>
      </c>
      <c r="B591" s="21" t="s">
        <v>202</v>
      </c>
      <c r="C591" s="21" t="s">
        <v>993</v>
      </c>
      <c r="D591" s="22" t="s">
        <v>1854</v>
      </c>
      <c r="E591" s="23" t="s">
        <v>1855</v>
      </c>
      <c r="F591" s="21">
        <v>0.0</v>
      </c>
      <c r="G591" s="26">
        <v>46062.0</v>
      </c>
      <c r="H591" s="46" t="s">
        <v>1845</v>
      </c>
      <c r="I591" s="21" t="s">
        <v>162</v>
      </c>
      <c r="J591" s="27"/>
      <c r="K591" s="27"/>
      <c r="L591" s="27"/>
      <c r="M591" s="27"/>
      <c r="N591" s="48"/>
      <c r="O591" s="27"/>
      <c r="P591" s="27"/>
      <c r="Q591" s="47"/>
      <c r="R591" s="30">
        <f t="shared" si="1"/>
        <v>0</v>
      </c>
      <c r="S591" s="21" t="str">
        <f>IFERROR(VLOOKUP(L591,'Responsáveis'!$A$3:$B$140,2,FALSE),"NE")</f>
        <v>NE</v>
      </c>
      <c r="T591" s="27"/>
      <c r="U591" s="21" t="s">
        <v>48</v>
      </c>
      <c r="V591" s="31" t="s">
        <v>163</v>
      </c>
      <c r="W591" s="33"/>
      <c r="X591" s="32"/>
      <c r="Y591" s="12"/>
      <c r="Z591" s="12"/>
      <c r="AA591" s="12"/>
      <c r="AB591" s="12"/>
      <c r="AC591" s="12"/>
    </row>
    <row r="592" ht="18.75" customHeight="1">
      <c r="A592" s="21" t="s">
        <v>195</v>
      </c>
      <c r="B592" s="21" t="s">
        <v>196</v>
      </c>
      <c r="C592" s="21" t="s">
        <v>1856</v>
      </c>
      <c r="D592" s="22" t="s">
        <v>1857</v>
      </c>
      <c r="E592" s="23" t="s">
        <v>1858</v>
      </c>
      <c r="F592" s="21">
        <v>0.0</v>
      </c>
      <c r="G592" s="26">
        <v>46062.0</v>
      </c>
      <c r="H592" s="46" t="s">
        <v>1859</v>
      </c>
      <c r="I592" s="21" t="s">
        <v>162</v>
      </c>
      <c r="J592" s="27"/>
      <c r="K592" s="27"/>
      <c r="L592" s="27"/>
      <c r="M592" s="27"/>
      <c r="N592" s="48"/>
      <c r="O592" s="27"/>
      <c r="P592" s="27"/>
      <c r="Q592" s="47"/>
      <c r="R592" s="30">
        <f t="shared" si="1"/>
        <v>0</v>
      </c>
      <c r="S592" s="21" t="str">
        <f>IFERROR(VLOOKUP(L592,'Responsáveis'!$A$3:$B$140,2,FALSE),"NE")</f>
        <v>NE</v>
      </c>
      <c r="T592" s="27"/>
      <c r="U592" s="21" t="s">
        <v>48</v>
      </c>
      <c r="V592" s="31" t="s">
        <v>163</v>
      </c>
      <c r="W592" s="33"/>
      <c r="X592" s="32"/>
      <c r="Y592" s="12"/>
      <c r="Z592" s="12"/>
      <c r="AA592" s="12"/>
      <c r="AB592" s="12"/>
      <c r="AC592" s="12"/>
    </row>
    <row r="593" ht="18.75" customHeight="1">
      <c r="A593" s="21" t="s">
        <v>219</v>
      </c>
      <c r="B593" s="21" t="s">
        <v>220</v>
      </c>
      <c r="C593" s="107" t="s">
        <v>197</v>
      </c>
      <c r="D593" s="22" t="s">
        <v>1860</v>
      </c>
      <c r="E593" s="23" t="s">
        <v>1861</v>
      </c>
      <c r="F593" s="21">
        <v>0.0</v>
      </c>
      <c r="G593" s="26">
        <v>46063.0</v>
      </c>
      <c r="H593" s="46" t="s">
        <v>1862</v>
      </c>
      <c r="I593" s="21" t="s">
        <v>162</v>
      </c>
      <c r="J593" s="27"/>
      <c r="K593" s="27"/>
      <c r="L593" s="27"/>
      <c r="M593" s="26">
        <v>46083.0</v>
      </c>
      <c r="N593" s="48">
        <v>46083.0</v>
      </c>
      <c r="O593" s="26">
        <v>46083.0</v>
      </c>
      <c r="P593" s="27"/>
      <c r="Q593" s="47"/>
      <c r="R593" s="30">
        <f t="shared" si="1"/>
        <v>0</v>
      </c>
      <c r="S593" s="21" t="str">
        <f>IFERROR(VLOOKUP(L593,'Responsáveis'!$A$3:$B$140,2,FALSE),"NE")</f>
        <v>NE</v>
      </c>
      <c r="T593" s="27"/>
      <c r="U593" s="21" t="s">
        <v>39</v>
      </c>
      <c r="V593" s="31" t="s">
        <v>163</v>
      </c>
      <c r="W593" s="33"/>
      <c r="X593" s="32"/>
      <c r="Y593" s="12"/>
      <c r="Z593" s="12"/>
      <c r="AA593" s="12"/>
      <c r="AB593" s="12"/>
      <c r="AC593" s="12"/>
    </row>
    <row r="594" ht="18.75" customHeight="1">
      <c r="A594" s="21" t="s">
        <v>187</v>
      </c>
      <c r="B594" s="21" t="s">
        <v>234</v>
      </c>
      <c r="C594" s="21" t="s">
        <v>1863</v>
      </c>
      <c r="D594" s="22" t="s">
        <v>1864</v>
      </c>
      <c r="E594" s="21" t="s">
        <v>1865</v>
      </c>
      <c r="F594" s="21">
        <v>0.0</v>
      </c>
      <c r="G594" s="26">
        <v>46057.0</v>
      </c>
      <c r="H594" s="44"/>
      <c r="I594" s="21" t="s">
        <v>52</v>
      </c>
      <c r="J594" s="26">
        <v>46062.0</v>
      </c>
      <c r="K594" s="21" t="s">
        <v>53</v>
      </c>
      <c r="L594" s="21" t="s">
        <v>548</v>
      </c>
      <c r="M594" s="26">
        <v>46077.0</v>
      </c>
      <c r="N594" s="48">
        <v>46077.0</v>
      </c>
      <c r="O594" s="26">
        <v>46078.0</v>
      </c>
      <c r="P594" s="28">
        <v>0.0</v>
      </c>
      <c r="Q594" s="45">
        <v>2474.4</v>
      </c>
      <c r="R594" s="30">
        <f t="shared" si="1"/>
        <v>27.73058388</v>
      </c>
      <c r="S594" s="21" t="str">
        <f>IFERROR(VLOOKUP(L594,'Responsáveis'!$A$3:$B$140,2,FALSE),"NE")</f>
        <v>Jadiel</v>
      </c>
      <c r="T594" s="27"/>
      <c r="U594" s="21" t="s">
        <v>39</v>
      </c>
      <c r="V594" s="31" t="s">
        <v>40</v>
      </c>
      <c r="W594" s="31" t="s">
        <v>41</v>
      </c>
      <c r="X594" s="32"/>
      <c r="Y594" s="12"/>
      <c r="Z594" s="12"/>
      <c r="AA594" s="12"/>
      <c r="AB594" s="12"/>
      <c r="AC594" s="12"/>
    </row>
    <row r="595" ht="18.75" customHeight="1">
      <c r="A595" s="21" t="s">
        <v>187</v>
      </c>
      <c r="B595" s="21" t="s">
        <v>234</v>
      </c>
      <c r="C595" s="107" t="s">
        <v>1866</v>
      </c>
      <c r="D595" s="22" t="s">
        <v>1867</v>
      </c>
      <c r="E595" s="21" t="s">
        <v>1868</v>
      </c>
      <c r="F595" s="21">
        <v>0.0</v>
      </c>
      <c r="G595" s="26">
        <v>46056.0</v>
      </c>
      <c r="H595" s="46" t="s">
        <v>1869</v>
      </c>
      <c r="I595" s="21" t="s">
        <v>52</v>
      </c>
      <c r="J595" s="26">
        <v>46063.0</v>
      </c>
      <c r="K595" s="21" t="s">
        <v>53</v>
      </c>
      <c r="L595" s="21" t="s">
        <v>227</v>
      </c>
      <c r="M595" s="26">
        <v>46068.0</v>
      </c>
      <c r="N595" s="48">
        <v>46068.0</v>
      </c>
      <c r="O595" s="26">
        <v>46068.0</v>
      </c>
      <c r="P595" s="28">
        <v>1.0</v>
      </c>
      <c r="Q595" s="45">
        <v>4850.0</v>
      </c>
      <c r="R595" s="30">
        <f t="shared" si="1"/>
        <v>54.35391684</v>
      </c>
      <c r="S595" s="21" t="str">
        <f>IFERROR(VLOOKUP(L595,'Responsáveis'!$A$3:$B$140,2,FALSE),"NE")</f>
        <v>Ana</v>
      </c>
      <c r="T595" s="27"/>
      <c r="U595" s="21" t="s">
        <v>39</v>
      </c>
      <c r="V595" s="31" t="s">
        <v>208</v>
      </c>
      <c r="W595" s="31" t="s">
        <v>41</v>
      </c>
      <c r="X595" s="32"/>
      <c r="Y595" s="12"/>
      <c r="Z595" s="12"/>
      <c r="AA595" s="12"/>
      <c r="AB595" s="12"/>
      <c r="AC595" s="12"/>
    </row>
    <row r="596" ht="18.75" customHeight="1">
      <c r="A596" s="21" t="s">
        <v>271</v>
      </c>
      <c r="B596" s="21" t="s">
        <v>272</v>
      </c>
      <c r="C596" s="21" t="s">
        <v>1157</v>
      </c>
      <c r="D596" s="22" t="s">
        <v>96</v>
      </c>
      <c r="E596" s="21" t="s">
        <v>1870</v>
      </c>
      <c r="F596" s="21">
        <v>0.0</v>
      </c>
      <c r="G596" s="26">
        <v>46060.0</v>
      </c>
      <c r="H596" s="44"/>
      <c r="I596" s="21" t="s">
        <v>52</v>
      </c>
      <c r="J596" s="26">
        <v>46062.0</v>
      </c>
      <c r="K596" s="21" t="s">
        <v>53</v>
      </c>
      <c r="L596" s="21" t="s">
        <v>548</v>
      </c>
      <c r="M596" s="26">
        <v>46071.0</v>
      </c>
      <c r="N596" s="48">
        <v>46071.0</v>
      </c>
      <c r="O596" s="26">
        <v>46071.0</v>
      </c>
      <c r="P596" s="28">
        <v>1.0</v>
      </c>
      <c r="Q596" s="45">
        <v>450.0</v>
      </c>
      <c r="R596" s="30">
        <f t="shared" si="1"/>
        <v>5.043146924</v>
      </c>
      <c r="S596" s="21" t="str">
        <f>IFERROR(VLOOKUP(L596,'Responsáveis'!$A$3:$B$140,2,FALSE),"NE")</f>
        <v>Jadiel</v>
      </c>
      <c r="T596" s="27"/>
      <c r="U596" s="21" t="s">
        <v>39</v>
      </c>
      <c r="V596" s="31" t="s">
        <v>208</v>
      </c>
      <c r="W596" s="31" t="s">
        <v>41</v>
      </c>
      <c r="X596" s="32"/>
      <c r="Y596" s="12"/>
      <c r="Z596" s="12"/>
      <c r="AA596" s="12"/>
      <c r="AB596" s="12"/>
      <c r="AC596" s="12"/>
    </row>
    <row r="597" ht="18.75" customHeight="1">
      <c r="A597" s="21" t="s">
        <v>271</v>
      </c>
      <c r="B597" s="21" t="s">
        <v>272</v>
      </c>
      <c r="C597" s="107" t="s">
        <v>1866</v>
      </c>
      <c r="D597" s="22" t="s">
        <v>1871</v>
      </c>
      <c r="E597" s="23" t="s">
        <v>1872</v>
      </c>
      <c r="F597" s="21">
        <v>0.0</v>
      </c>
      <c r="G597" s="26">
        <v>46063.0</v>
      </c>
      <c r="H597" s="46" t="s">
        <v>1862</v>
      </c>
      <c r="I597" s="21" t="s">
        <v>162</v>
      </c>
      <c r="J597" s="26">
        <v>46070.0</v>
      </c>
      <c r="K597" s="21" t="s">
        <v>53</v>
      </c>
      <c r="L597" s="21" t="s">
        <v>227</v>
      </c>
      <c r="M597" s="26">
        <v>46072.0</v>
      </c>
      <c r="N597" s="48">
        <v>46072.0</v>
      </c>
      <c r="O597" s="27"/>
      <c r="P597" s="28">
        <v>0.0</v>
      </c>
      <c r="Q597" s="45">
        <v>21760.0</v>
      </c>
      <c r="R597" s="30">
        <f t="shared" si="1"/>
        <v>243.8641712</v>
      </c>
      <c r="S597" s="21" t="str">
        <f>IFERROR(VLOOKUP(L597,'Responsáveis'!$A$3:$B$140,2,FALSE),"NE")</f>
        <v>Ana</v>
      </c>
      <c r="T597" s="27"/>
      <c r="U597" s="21" t="s">
        <v>48</v>
      </c>
      <c r="V597" s="31" t="s">
        <v>40</v>
      </c>
      <c r="W597" s="31" t="s">
        <v>41</v>
      </c>
      <c r="X597" s="32"/>
      <c r="Y597" s="12"/>
      <c r="Z597" s="12"/>
      <c r="AA597" s="12"/>
      <c r="AB597" s="12"/>
      <c r="AC597" s="12"/>
    </row>
    <row r="598" ht="18.75" customHeight="1">
      <c r="A598" s="21" t="s">
        <v>31</v>
      </c>
      <c r="B598" s="41" t="s">
        <v>202</v>
      </c>
      <c r="C598" s="21" t="s">
        <v>1419</v>
      </c>
      <c r="D598" s="22" t="s">
        <v>1873</v>
      </c>
      <c r="E598" s="23" t="s">
        <v>1874</v>
      </c>
      <c r="F598" s="21">
        <v>0.0</v>
      </c>
      <c r="G598" s="26">
        <v>46063.0</v>
      </c>
      <c r="H598" s="46" t="s">
        <v>1862</v>
      </c>
      <c r="I598" s="21" t="s">
        <v>162</v>
      </c>
      <c r="J598" s="27"/>
      <c r="K598" s="27"/>
      <c r="L598" s="27"/>
      <c r="M598" s="27"/>
      <c r="N598" s="48"/>
      <c r="O598" s="27"/>
      <c r="P598" s="27"/>
      <c r="Q598" s="47"/>
      <c r="R598" s="30">
        <f t="shared" si="1"/>
        <v>0</v>
      </c>
      <c r="S598" s="21" t="str">
        <f>IFERROR(VLOOKUP(L598,'Responsáveis'!$A$3:$B$140,2,FALSE),"NE")</f>
        <v>NE</v>
      </c>
      <c r="T598" s="27"/>
      <c r="U598" s="21" t="s">
        <v>48</v>
      </c>
      <c r="V598" s="31" t="s">
        <v>163</v>
      </c>
      <c r="W598" s="33"/>
      <c r="X598" s="32"/>
      <c r="Y598" s="12"/>
      <c r="Z598" s="12"/>
      <c r="AA598" s="12"/>
      <c r="AB598" s="12"/>
      <c r="AC598" s="12"/>
    </row>
    <row r="599" ht="18.75" customHeight="1">
      <c r="A599" s="21" t="s">
        <v>219</v>
      </c>
      <c r="B599" s="21" t="s">
        <v>220</v>
      </c>
      <c r="C599" s="107" t="s">
        <v>1875</v>
      </c>
      <c r="D599" s="22" t="s">
        <v>1876</v>
      </c>
      <c r="E599" s="23" t="s">
        <v>1877</v>
      </c>
      <c r="F599" s="21">
        <v>1.0</v>
      </c>
      <c r="G599" s="26">
        <v>46063.0</v>
      </c>
      <c r="H599" s="46" t="s">
        <v>1878</v>
      </c>
      <c r="I599" s="21" t="s">
        <v>162</v>
      </c>
      <c r="J599" s="27"/>
      <c r="K599" s="27"/>
      <c r="L599" s="27"/>
      <c r="M599" s="27"/>
      <c r="N599" s="48"/>
      <c r="O599" s="27"/>
      <c r="P599" s="27"/>
      <c r="Q599" s="47"/>
      <c r="R599" s="30">
        <f t="shared" si="1"/>
        <v>0</v>
      </c>
      <c r="S599" s="21" t="str">
        <f>IFERROR(VLOOKUP(L599,'Responsáveis'!$A$3:$B$140,2,FALSE),"NE")</f>
        <v>NE</v>
      </c>
      <c r="T599" s="27"/>
      <c r="U599" s="21" t="s">
        <v>48</v>
      </c>
      <c r="V599" s="31" t="s">
        <v>163</v>
      </c>
      <c r="W599" s="33"/>
      <c r="X599" s="32"/>
      <c r="Y599" s="12"/>
      <c r="Z599" s="12"/>
      <c r="AA599" s="12"/>
      <c r="AB599" s="12"/>
      <c r="AC599" s="12"/>
    </row>
    <row r="600" ht="18.75" customHeight="1">
      <c r="A600" s="21" t="s">
        <v>195</v>
      </c>
      <c r="B600" s="21" t="s">
        <v>196</v>
      </c>
      <c r="C600" s="21" t="s">
        <v>339</v>
      </c>
      <c r="D600" s="22" t="s">
        <v>1879</v>
      </c>
      <c r="E600" s="23" t="s">
        <v>1880</v>
      </c>
      <c r="F600" s="21">
        <v>0.0</v>
      </c>
      <c r="G600" s="26">
        <v>46063.0</v>
      </c>
      <c r="H600" s="46" t="s">
        <v>1862</v>
      </c>
      <c r="I600" s="21" t="s">
        <v>162</v>
      </c>
      <c r="J600" s="27"/>
      <c r="K600" s="27"/>
      <c r="L600" s="27"/>
      <c r="M600" s="27"/>
      <c r="N600" s="48"/>
      <c r="O600" s="27"/>
      <c r="P600" s="27"/>
      <c r="Q600" s="47"/>
      <c r="R600" s="30">
        <f t="shared" si="1"/>
        <v>0</v>
      </c>
      <c r="S600" s="21" t="str">
        <f>IFERROR(VLOOKUP(L600,'Responsáveis'!$A$3:$B$140,2,FALSE),"NE")</f>
        <v>NE</v>
      </c>
      <c r="T600" s="27"/>
      <c r="U600" s="21" t="s">
        <v>48</v>
      </c>
      <c r="V600" s="31" t="s">
        <v>163</v>
      </c>
      <c r="W600" s="33"/>
      <c r="X600" s="32"/>
      <c r="Y600" s="12"/>
      <c r="Z600" s="12"/>
      <c r="AA600" s="12"/>
      <c r="AB600" s="12"/>
      <c r="AC600" s="12"/>
    </row>
    <row r="601" ht="18.75" customHeight="1">
      <c r="A601" s="21" t="s">
        <v>219</v>
      </c>
      <c r="B601" s="21" t="s">
        <v>220</v>
      </c>
      <c r="C601" s="107" t="s">
        <v>1881</v>
      </c>
      <c r="D601" s="22" t="s">
        <v>555</v>
      </c>
      <c r="E601" s="23" t="s">
        <v>1882</v>
      </c>
      <c r="F601" s="21">
        <v>0.0</v>
      </c>
      <c r="G601" s="26">
        <v>46063.0</v>
      </c>
      <c r="H601" s="46" t="s">
        <v>1862</v>
      </c>
      <c r="I601" s="21" t="s">
        <v>162</v>
      </c>
      <c r="J601" s="27"/>
      <c r="K601" s="27"/>
      <c r="L601" s="27"/>
      <c r="M601" s="27"/>
      <c r="N601" s="48"/>
      <c r="O601" s="27"/>
      <c r="P601" s="27"/>
      <c r="Q601" s="47"/>
      <c r="R601" s="30">
        <f t="shared" si="1"/>
        <v>0</v>
      </c>
      <c r="S601" s="21" t="str">
        <f>IFERROR(VLOOKUP(L601,'Responsáveis'!$A$3:$B$140,2,FALSE),"NE")</f>
        <v>NE</v>
      </c>
      <c r="T601" s="27"/>
      <c r="U601" s="21" t="s">
        <v>39</v>
      </c>
      <c r="V601" s="31" t="s">
        <v>163</v>
      </c>
      <c r="W601" s="33"/>
      <c r="X601" s="32"/>
      <c r="Y601" s="12"/>
      <c r="Z601" s="12"/>
      <c r="AA601" s="12"/>
      <c r="AB601" s="12"/>
      <c r="AC601" s="12"/>
    </row>
    <row r="602" ht="18.75" customHeight="1">
      <c r="A602" s="21" t="s">
        <v>195</v>
      </c>
      <c r="B602" s="21" t="s">
        <v>196</v>
      </c>
      <c r="C602" s="21" t="s">
        <v>1883</v>
      </c>
      <c r="D602" s="22" t="s">
        <v>1884</v>
      </c>
      <c r="E602" s="23" t="s">
        <v>1885</v>
      </c>
      <c r="F602" s="21">
        <v>0.0</v>
      </c>
      <c r="G602" s="26">
        <v>46063.0</v>
      </c>
      <c r="H602" s="46" t="s">
        <v>1886</v>
      </c>
      <c r="I602" s="21" t="s">
        <v>162</v>
      </c>
      <c r="J602" s="27"/>
      <c r="K602" s="27"/>
      <c r="L602" s="27"/>
      <c r="M602" s="27"/>
      <c r="N602" s="48"/>
      <c r="O602" s="27"/>
      <c r="P602" s="27"/>
      <c r="Q602" s="47"/>
      <c r="R602" s="30">
        <f t="shared" si="1"/>
        <v>0</v>
      </c>
      <c r="S602" s="21" t="str">
        <f>IFERROR(VLOOKUP(L602,'Responsáveis'!$A$3:$B$140,2,FALSE),"NE")</f>
        <v>NE</v>
      </c>
      <c r="T602" s="27"/>
      <c r="U602" s="21" t="s">
        <v>48</v>
      </c>
      <c r="V602" s="31" t="s">
        <v>163</v>
      </c>
      <c r="W602" s="33"/>
      <c r="X602" s="32"/>
      <c r="Y602" s="12"/>
      <c r="Z602" s="12"/>
      <c r="AA602" s="12"/>
      <c r="AB602" s="12"/>
      <c r="AC602" s="12"/>
    </row>
    <row r="603" ht="18.75" customHeight="1">
      <c r="A603" s="21" t="s">
        <v>271</v>
      </c>
      <c r="B603" s="21" t="s">
        <v>272</v>
      </c>
      <c r="C603" s="21" t="s">
        <v>197</v>
      </c>
      <c r="D603" s="22" t="s">
        <v>1887</v>
      </c>
      <c r="E603" s="108" t="s">
        <v>1888</v>
      </c>
      <c r="F603" s="21">
        <v>0.0</v>
      </c>
      <c r="G603" s="26">
        <v>45712.0</v>
      </c>
      <c r="H603" s="46" t="s">
        <v>1889</v>
      </c>
      <c r="I603" s="21" t="s">
        <v>52</v>
      </c>
      <c r="J603" s="26">
        <v>46063.0</v>
      </c>
      <c r="K603" s="21" t="s">
        <v>53</v>
      </c>
      <c r="L603" s="21" t="s">
        <v>227</v>
      </c>
      <c r="M603" s="26">
        <v>46066.0</v>
      </c>
      <c r="N603" s="48">
        <v>46066.0</v>
      </c>
      <c r="O603" s="26">
        <v>46066.0</v>
      </c>
      <c r="P603" s="28">
        <v>1.0</v>
      </c>
      <c r="Q603" s="45">
        <v>28000.0</v>
      </c>
      <c r="R603" s="30">
        <f t="shared" si="1"/>
        <v>313.7958086</v>
      </c>
      <c r="S603" s="21" t="str">
        <f>IFERROR(VLOOKUP(L603,'Responsáveis'!$A$3:$B$140,2,FALSE),"NE")</f>
        <v>Ana</v>
      </c>
      <c r="T603" s="27"/>
      <c r="U603" s="21" t="s">
        <v>39</v>
      </c>
      <c r="V603" s="31" t="s">
        <v>208</v>
      </c>
      <c r="W603" s="31" t="s">
        <v>41</v>
      </c>
      <c r="X603" s="32"/>
      <c r="Y603" s="32"/>
      <c r="Z603" s="32"/>
      <c r="AA603" s="32"/>
      <c r="AB603" s="32"/>
      <c r="AC603" s="32"/>
    </row>
    <row r="604" ht="18.75" customHeight="1">
      <c r="A604" s="21" t="s">
        <v>195</v>
      </c>
      <c r="B604" s="21" t="s">
        <v>196</v>
      </c>
      <c r="C604" s="21" t="s">
        <v>549</v>
      </c>
      <c r="D604" s="22" t="s">
        <v>1890</v>
      </c>
      <c r="E604" s="23" t="s">
        <v>1891</v>
      </c>
      <c r="F604" s="21">
        <v>0.0</v>
      </c>
      <c r="G604" s="26">
        <v>46041.0</v>
      </c>
      <c r="H604" s="46"/>
      <c r="I604" s="21" t="s">
        <v>37</v>
      </c>
      <c r="J604" s="26">
        <v>46063.0</v>
      </c>
      <c r="K604" s="21">
        <v>1.0237038E7</v>
      </c>
      <c r="L604" s="21" t="s">
        <v>281</v>
      </c>
      <c r="M604" s="26">
        <v>46087.0</v>
      </c>
      <c r="N604" s="48">
        <v>46087.0</v>
      </c>
      <c r="O604" s="27"/>
      <c r="P604" s="28">
        <v>0.0</v>
      </c>
      <c r="Q604" s="45">
        <v>94403.66</v>
      </c>
      <c r="R604" s="30">
        <f t="shared" si="1"/>
        <v>1057.981172</v>
      </c>
      <c r="S604" s="21" t="str">
        <f>IFERROR(VLOOKUP(L604,'Responsáveis'!$A$3:$B$140,2,FALSE),"NE")</f>
        <v>Ana</v>
      </c>
      <c r="T604" s="27"/>
      <c r="U604" s="21" t="s">
        <v>48</v>
      </c>
      <c r="V604" s="31" t="s">
        <v>40</v>
      </c>
      <c r="W604" s="33"/>
      <c r="X604" s="32"/>
      <c r="Y604" s="32"/>
      <c r="Z604" s="32"/>
      <c r="AA604" s="32"/>
      <c r="AB604" s="32"/>
      <c r="AC604" s="32"/>
    </row>
    <row r="605" ht="18.75" customHeight="1">
      <c r="A605" s="21" t="s">
        <v>195</v>
      </c>
      <c r="B605" s="21" t="s">
        <v>196</v>
      </c>
      <c r="C605" s="21" t="s">
        <v>197</v>
      </c>
      <c r="D605" s="22" t="s">
        <v>1892</v>
      </c>
      <c r="E605" s="23" t="s">
        <v>1893</v>
      </c>
      <c r="F605" s="21">
        <v>0.0</v>
      </c>
      <c r="G605" s="26">
        <v>46064.0</v>
      </c>
      <c r="H605" s="46"/>
      <c r="I605" s="21" t="s">
        <v>162</v>
      </c>
      <c r="J605" s="27"/>
      <c r="K605" s="27"/>
      <c r="L605" s="27"/>
      <c r="M605" s="27"/>
      <c r="N605" s="48"/>
      <c r="O605" s="27"/>
      <c r="P605" s="27"/>
      <c r="Q605" s="47"/>
      <c r="R605" s="30">
        <f t="shared" si="1"/>
        <v>0</v>
      </c>
      <c r="S605" s="21" t="str">
        <f>IFERROR(VLOOKUP(L605,'Responsáveis'!$A$3:$B$140,2,FALSE),"NE")</f>
        <v>NE</v>
      </c>
      <c r="T605" s="27"/>
      <c r="U605" s="21" t="s">
        <v>39</v>
      </c>
      <c r="V605" s="31" t="s">
        <v>163</v>
      </c>
      <c r="W605" s="33"/>
      <c r="X605" s="32"/>
      <c r="Y605" s="32"/>
      <c r="Z605" s="32"/>
      <c r="AA605" s="32"/>
      <c r="AB605" s="32"/>
      <c r="AC605" s="32"/>
    </row>
    <row r="606" ht="18.75" customHeight="1">
      <c r="A606" s="21" t="s">
        <v>195</v>
      </c>
      <c r="B606" s="21" t="s">
        <v>196</v>
      </c>
      <c r="C606" s="21" t="s">
        <v>1883</v>
      </c>
      <c r="D606" s="22" t="s">
        <v>1894</v>
      </c>
      <c r="E606" s="23" t="s">
        <v>1895</v>
      </c>
      <c r="F606" s="21">
        <v>0.0</v>
      </c>
      <c r="G606" s="26">
        <v>46064.0</v>
      </c>
      <c r="H606" s="46"/>
      <c r="I606" s="21" t="s">
        <v>162</v>
      </c>
      <c r="J606" s="27"/>
      <c r="K606" s="27"/>
      <c r="L606" s="27"/>
      <c r="M606" s="27"/>
      <c r="N606" s="48"/>
      <c r="O606" s="27"/>
      <c r="P606" s="27"/>
      <c r="Q606" s="47"/>
      <c r="R606" s="30">
        <f t="shared" si="1"/>
        <v>0</v>
      </c>
      <c r="S606" s="21" t="str">
        <f>IFERROR(VLOOKUP(L606,'Responsáveis'!$A$3:$B$140,2,FALSE),"NE")</f>
        <v>NE</v>
      </c>
      <c r="T606" s="27"/>
      <c r="U606" s="21" t="s">
        <v>48</v>
      </c>
      <c r="V606" s="31" t="s">
        <v>163</v>
      </c>
      <c r="W606" s="33"/>
      <c r="X606" s="32"/>
      <c r="Y606" s="32"/>
      <c r="Z606" s="32"/>
      <c r="AA606" s="32"/>
      <c r="AB606" s="32"/>
      <c r="AC606" s="32"/>
    </row>
    <row r="607" ht="18.75" customHeight="1">
      <c r="A607" s="21" t="s">
        <v>219</v>
      </c>
      <c r="B607" s="21" t="s">
        <v>220</v>
      </c>
      <c r="C607" s="21" t="s">
        <v>1896</v>
      </c>
      <c r="D607" s="22" t="s">
        <v>1897</v>
      </c>
      <c r="E607" s="108" t="s">
        <v>1898</v>
      </c>
      <c r="F607" s="21">
        <v>0.0</v>
      </c>
      <c r="G607" s="26">
        <v>46063.0</v>
      </c>
      <c r="H607" s="46"/>
      <c r="I607" s="21" t="s">
        <v>52</v>
      </c>
      <c r="J607" s="26">
        <v>46063.0</v>
      </c>
      <c r="K607" s="21" t="s">
        <v>53</v>
      </c>
      <c r="L607" s="21" t="s">
        <v>38</v>
      </c>
      <c r="M607" s="26">
        <v>46086.0</v>
      </c>
      <c r="N607" s="48">
        <v>46086.0</v>
      </c>
      <c r="O607" s="27"/>
      <c r="P607" s="28">
        <v>0.0</v>
      </c>
      <c r="Q607" s="45">
        <v>789.89</v>
      </c>
      <c r="R607" s="30">
        <f t="shared" si="1"/>
        <v>8.85229183</v>
      </c>
      <c r="S607" s="21" t="str">
        <f>IFERROR(VLOOKUP(L607,'Responsáveis'!$A$3:$B$140,2,FALSE),"NE")</f>
        <v>jadiel</v>
      </c>
      <c r="T607" s="27"/>
      <c r="U607" s="21" t="s">
        <v>39</v>
      </c>
      <c r="V607" s="31" t="s">
        <v>40</v>
      </c>
      <c r="W607" s="31" t="s">
        <v>41</v>
      </c>
      <c r="X607" s="32"/>
      <c r="Y607" s="32"/>
      <c r="Z607" s="32"/>
      <c r="AA607" s="32"/>
      <c r="AB607" s="32"/>
      <c r="AC607" s="32"/>
    </row>
    <row r="608" ht="18.75" customHeight="1">
      <c r="A608" s="21" t="s">
        <v>271</v>
      </c>
      <c r="B608" s="21" t="s">
        <v>272</v>
      </c>
      <c r="C608" s="21" t="s">
        <v>197</v>
      </c>
      <c r="D608" s="22" t="s">
        <v>1899</v>
      </c>
      <c r="E608" s="108" t="s">
        <v>1900</v>
      </c>
      <c r="F608" s="21">
        <v>0.0</v>
      </c>
      <c r="G608" s="26">
        <v>46063.0</v>
      </c>
      <c r="H608" s="46"/>
      <c r="I608" s="21" t="s">
        <v>52</v>
      </c>
      <c r="J608" s="26">
        <v>46064.0</v>
      </c>
      <c r="K608" s="21" t="s">
        <v>53</v>
      </c>
      <c r="L608" s="21" t="s">
        <v>95</v>
      </c>
      <c r="M608" s="26">
        <v>46071.0</v>
      </c>
      <c r="N608" s="48">
        <v>46071.0</v>
      </c>
      <c r="O608" s="26">
        <v>46071.0</v>
      </c>
      <c r="P608" s="28">
        <v>1.0</v>
      </c>
      <c r="Q608" s="45">
        <v>8820.0</v>
      </c>
      <c r="R608" s="30">
        <f t="shared" si="1"/>
        <v>98.8456797</v>
      </c>
      <c r="S608" s="21" t="str">
        <f>IFERROR(VLOOKUP(L608,'Responsáveis'!$A$3:$B$140,2,FALSE),"NE")</f>
        <v>Ana</v>
      </c>
      <c r="T608" s="27"/>
      <c r="U608" s="21" t="s">
        <v>39</v>
      </c>
      <c r="V608" s="31" t="s">
        <v>40</v>
      </c>
      <c r="W608" s="31" t="s">
        <v>41</v>
      </c>
      <c r="X608" s="32"/>
      <c r="Y608" s="32"/>
      <c r="Z608" s="32"/>
      <c r="AA608" s="32"/>
      <c r="AB608" s="32"/>
      <c r="AC608" s="32"/>
    </row>
    <row r="609" ht="18.75" customHeight="1">
      <c r="A609" s="21" t="s">
        <v>31</v>
      </c>
      <c r="B609" s="21" t="s">
        <v>32</v>
      </c>
      <c r="C609" s="21" t="s">
        <v>1901</v>
      </c>
      <c r="D609" s="22" t="s">
        <v>1150</v>
      </c>
      <c r="E609" s="23" t="s">
        <v>1902</v>
      </c>
      <c r="F609" s="21">
        <v>0.0</v>
      </c>
      <c r="G609" s="26">
        <v>46064.0</v>
      </c>
      <c r="H609" s="46" t="s">
        <v>1903</v>
      </c>
      <c r="I609" s="21" t="s">
        <v>46</v>
      </c>
      <c r="J609" s="27"/>
      <c r="K609" s="27"/>
      <c r="L609" s="27"/>
      <c r="M609" s="27"/>
      <c r="N609" s="48"/>
      <c r="O609" s="27"/>
      <c r="P609" s="27"/>
      <c r="Q609" s="47"/>
      <c r="R609" s="30">
        <f t="shared" si="1"/>
        <v>0</v>
      </c>
      <c r="S609" s="21" t="str">
        <f>IFERROR(VLOOKUP(L609,'Responsáveis'!$A$3:$B$140,2,FALSE),"NE")</f>
        <v>NE</v>
      </c>
      <c r="T609" s="27"/>
      <c r="U609" s="21" t="s">
        <v>39</v>
      </c>
      <c r="V609" s="31" t="s">
        <v>91</v>
      </c>
      <c r="W609" s="33"/>
      <c r="X609" s="32"/>
      <c r="Y609" s="32"/>
      <c r="Z609" s="32"/>
      <c r="AA609" s="32"/>
      <c r="AB609" s="32"/>
      <c r="AC609" s="32"/>
    </row>
    <row r="610" ht="18.75" customHeight="1">
      <c r="A610" s="21" t="s">
        <v>271</v>
      </c>
      <c r="B610" s="21" t="s">
        <v>272</v>
      </c>
      <c r="C610" s="21" t="s">
        <v>197</v>
      </c>
      <c r="D610" s="22" t="s">
        <v>1904</v>
      </c>
      <c r="E610" s="108" t="s">
        <v>1905</v>
      </c>
      <c r="F610" s="21">
        <v>0.0</v>
      </c>
      <c r="G610" s="26">
        <v>45943.0</v>
      </c>
      <c r="H610" s="46" t="s">
        <v>1889</v>
      </c>
      <c r="I610" s="21" t="s">
        <v>52</v>
      </c>
      <c r="J610" s="26">
        <v>46064.0</v>
      </c>
      <c r="K610" s="21" t="s">
        <v>53</v>
      </c>
      <c r="L610" s="21" t="s">
        <v>227</v>
      </c>
      <c r="M610" s="26">
        <v>46066.0</v>
      </c>
      <c r="N610" s="48">
        <v>46066.0</v>
      </c>
      <c r="O610" s="26">
        <v>46066.0</v>
      </c>
      <c r="P610" s="28">
        <v>1.0</v>
      </c>
      <c r="Q610" s="45">
        <v>1480.0</v>
      </c>
      <c r="R610" s="30">
        <f t="shared" si="1"/>
        <v>16.58634988</v>
      </c>
      <c r="S610" s="21" t="str">
        <f>IFERROR(VLOOKUP(L610,'Responsáveis'!$A$3:$B$140,2,FALSE),"NE")</f>
        <v>Ana</v>
      </c>
      <c r="T610" s="27"/>
      <c r="U610" s="21" t="s">
        <v>39</v>
      </c>
      <c r="V610" s="31" t="s">
        <v>208</v>
      </c>
      <c r="W610" s="31" t="s">
        <v>41</v>
      </c>
      <c r="X610" s="32"/>
      <c r="Y610" s="32"/>
      <c r="Z610" s="32"/>
      <c r="AA610" s="32"/>
      <c r="AB610" s="32"/>
      <c r="AC610" s="32"/>
    </row>
    <row r="611" ht="18.75" customHeight="1">
      <c r="A611" s="21" t="s">
        <v>31</v>
      </c>
      <c r="B611" s="50" t="s">
        <v>925</v>
      </c>
      <c r="C611" s="21" t="s">
        <v>1906</v>
      </c>
      <c r="D611" s="22" t="s">
        <v>96</v>
      </c>
      <c r="E611" s="23" t="s">
        <v>1907</v>
      </c>
      <c r="F611" s="21">
        <v>0.0</v>
      </c>
      <c r="G611" s="26">
        <v>46064.0</v>
      </c>
      <c r="H611" s="46" t="s">
        <v>1908</v>
      </c>
      <c r="I611" s="21" t="s">
        <v>162</v>
      </c>
      <c r="J611" s="27"/>
      <c r="K611" s="27"/>
      <c r="L611" s="27"/>
      <c r="M611" s="27"/>
      <c r="N611" s="48"/>
      <c r="O611" s="27"/>
      <c r="P611" s="27"/>
      <c r="Q611" s="47"/>
      <c r="R611" s="30">
        <f t="shared" si="1"/>
        <v>0</v>
      </c>
      <c r="S611" s="21" t="str">
        <f>IFERROR(VLOOKUP(L611,'Responsáveis'!$A$3:$B$140,2,FALSE),"NE")</f>
        <v>NE</v>
      </c>
      <c r="T611" s="27"/>
      <c r="U611" s="21" t="s">
        <v>48</v>
      </c>
      <c r="V611" s="31" t="s">
        <v>163</v>
      </c>
      <c r="W611" s="33"/>
      <c r="X611" s="32"/>
      <c r="Y611" s="32"/>
      <c r="Z611" s="32"/>
      <c r="AA611" s="32"/>
      <c r="AB611" s="32"/>
      <c r="AC611" s="32"/>
    </row>
    <row r="612" ht="18.75" customHeight="1">
      <c r="A612" s="21" t="s">
        <v>271</v>
      </c>
      <c r="B612" s="21" t="s">
        <v>272</v>
      </c>
      <c r="C612" s="21" t="s">
        <v>1909</v>
      </c>
      <c r="D612" s="22" t="s">
        <v>555</v>
      </c>
      <c r="E612" s="23" t="s">
        <v>1910</v>
      </c>
      <c r="F612" s="21">
        <v>0.0</v>
      </c>
      <c r="G612" s="26">
        <v>46064.0</v>
      </c>
      <c r="H612" s="46" t="s">
        <v>1908</v>
      </c>
      <c r="I612" s="21" t="s">
        <v>162</v>
      </c>
      <c r="J612" s="27"/>
      <c r="K612" s="27"/>
      <c r="L612" s="27"/>
      <c r="M612" s="27"/>
      <c r="N612" s="48"/>
      <c r="O612" s="27"/>
      <c r="P612" s="27"/>
      <c r="Q612" s="47"/>
      <c r="R612" s="30">
        <f t="shared" si="1"/>
        <v>0</v>
      </c>
      <c r="S612" s="21" t="str">
        <f>IFERROR(VLOOKUP(L612,'Responsáveis'!$A$3:$B$140,2,FALSE),"NE")</f>
        <v>NE</v>
      </c>
      <c r="T612" s="27"/>
      <c r="U612" s="21" t="s">
        <v>39</v>
      </c>
      <c r="V612" s="31" t="s">
        <v>163</v>
      </c>
      <c r="W612" s="33"/>
      <c r="X612" s="32"/>
      <c r="Y612" s="32"/>
      <c r="Z612" s="32"/>
      <c r="AA612" s="32"/>
      <c r="AB612" s="32"/>
      <c r="AC612" s="32"/>
    </row>
    <row r="613" ht="18.75" customHeight="1">
      <c r="A613" s="21" t="s">
        <v>219</v>
      </c>
      <c r="B613" s="21" t="s">
        <v>734</v>
      </c>
      <c r="C613" s="21" t="s">
        <v>1805</v>
      </c>
      <c r="D613" s="22" t="s">
        <v>1911</v>
      </c>
      <c r="E613" s="23" t="s">
        <v>1912</v>
      </c>
      <c r="F613" s="21">
        <v>0.0</v>
      </c>
      <c r="G613" s="26">
        <v>46064.0</v>
      </c>
      <c r="H613" s="46" t="s">
        <v>1908</v>
      </c>
      <c r="I613" s="21" t="s">
        <v>52</v>
      </c>
      <c r="J613" s="26">
        <v>46065.0</v>
      </c>
      <c r="K613" s="21" t="s">
        <v>53</v>
      </c>
      <c r="L613" s="21" t="s">
        <v>95</v>
      </c>
      <c r="M613" s="26">
        <v>46070.0</v>
      </c>
      <c r="N613" s="48">
        <v>46070.0</v>
      </c>
      <c r="O613" s="26">
        <v>46071.0</v>
      </c>
      <c r="P613" s="28">
        <v>1.0</v>
      </c>
      <c r="Q613" s="45">
        <v>1890.0</v>
      </c>
      <c r="R613" s="30">
        <f t="shared" si="1"/>
        <v>21.18121708</v>
      </c>
      <c r="S613" s="21" t="str">
        <f>IFERROR(VLOOKUP(L613,'Responsáveis'!$A$3:$B$140,2,FALSE),"NE")</f>
        <v>Ana</v>
      </c>
      <c r="T613" s="27"/>
      <c r="U613" s="21" t="s">
        <v>39</v>
      </c>
      <c r="V613" s="31" t="s">
        <v>40</v>
      </c>
      <c r="W613" s="31" t="s">
        <v>41</v>
      </c>
      <c r="X613" s="32"/>
      <c r="Y613" s="32"/>
      <c r="Z613" s="32"/>
      <c r="AA613" s="32"/>
      <c r="AB613" s="32"/>
      <c r="AC613" s="32"/>
    </row>
    <row r="614" ht="18.75" customHeight="1">
      <c r="A614" s="21" t="s">
        <v>31</v>
      </c>
      <c r="B614" s="50" t="s">
        <v>925</v>
      </c>
      <c r="C614" s="21" t="s">
        <v>1913</v>
      </c>
      <c r="D614" s="22" t="s">
        <v>96</v>
      </c>
      <c r="E614" s="23" t="s">
        <v>1914</v>
      </c>
      <c r="F614" s="21">
        <v>0.0</v>
      </c>
      <c r="G614" s="26">
        <v>46064.0</v>
      </c>
      <c r="H614" s="46" t="s">
        <v>1908</v>
      </c>
      <c r="I614" s="21" t="s">
        <v>162</v>
      </c>
      <c r="J614" s="27"/>
      <c r="K614" s="27"/>
      <c r="L614" s="27"/>
      <c r="M614" s="27"/>
      <c r="N614" s="48"/>
      <c r="O614" s="27"/>
      <c r="P614" s="27"/>
      <c r="Q614" s="47"/>
      <c r="R614" s="30">
        <f t="shared" si="1"/>
        <v>0</v>
      </c>
      <c r="S614" s="21" t="str">
        <f>IFERROR(VLOOKUP(L614,'Responsáveis'!$A$3:$B$140,2,FALSE),"NE")</f>
        <v>NE</v>
      </c>
      <c r="T614" s="27"/>
      <c r="U614" s="21" t="s">
        <v>48</v>
      </c>
      <c r="V614" s="31" t="s">
        <v>163</v>
      </c>
      <c r="W614" s="33"/>
      <c r="X614" s="32"/>
      <c r="Y614" s="32"/>
      <c r="Z614" s="32"/>
      <c r="AA614" s="32"/>
      <c r="AB614" s="32"/>
      <c r="AC614" s="32"/>
    </row>
    <row r="615" ht="18.75" customHeight="1">
      <c r="A615" s="21" t="s">
        <v>31</v>
      </c>
      <c r="B615" s="50" t="s">
        <v>925</v>
      </c>
      <c r="C615" s="21" t="s">
        <v>1913</v>
      </c>
      <c r="D615" s="22" t="s">
        <v>96</v>
      </c>
      <c r="E615" s="23" t="s">
        <v>1915</v>
      </c>
      <c r="F615" s="21">
        <v>0.0</v>
      </c>
      <c r="G615" s="26">
        <v>46064.0</v>
      </c>
      <c r="H615" s="46" t="s">
        <v>1908</v>
      </c>
      <c r="I615" s="21" t="s">
        <v>162</v>
      </c>
      <c r="J615" s="27"/>
      <c r="K615" s="27"/>
      <c r="L615" s="27"/>
      <c r="M615" s="27"/>
      <c r="N615" s="48"/>
      <c r="O615" s="27"/>
      <c r="P615" s="27"/>
      <c r="Q615" s="47"/>
      <c r="R615" s="30">
        <f t="shared" si="1"/>
        <v>0</v>
      </c>
      <c r="S615" s="21" t="str">
        <f>IFERROR(VLOOKUP(L615,'Responsáveis'!$A$3:$B$140,2,FALSE),"NE")</f>
        <v>NE</v>
      </c>
      <c r="T615" s="27"/>
      <c r="U615" s="21" t="s">
        <v>48</v>
      </c>
      <c r="V615" s="31" t="s">
        <v>163</v>
      </c>
      <c r="W615" s="33"/>
      <c r="X615" s="32"/>
      <c r="Y615" s="32"/>
      <c r="Z615" s="32"/>
      <c r="AA615" s="32"/>
      <c r="AB615" s="32"/>
      <c r="AC615" s="32"/>
    </row>
    <row r="616" ht="18.75" customHeight="1">
      <c r="A616" s="21" t="s">
        <v>31</v>
      </c>
      <c r="B616" s="41" t="s">
        <v>202</v>
      </c>
      <c r="C616" s="21" t="s">
        <v>197</v>
      </c>
      <c r="D616" s="22" t="s">
        <v>1916</v>
      </c>
      <c r="E616" s="108" t="s">
        <v>1917</v>
      </c>
      <c r="F616" s="21">
        <v>0.0</v>
      </c>
      <c r="G616" s="26">
        <v>46059.0</v>
      </c>
      <c r="H616" s="46"/>
      <c r="I616" s="21" t="s">
        <v>52</v>
      </c>
      <c r="J616" s="26">
        <v>46064.0</v>
      </c>
      <c r="K616" s="21" t="s">
        <v>53</v>
      </c>
      <c r="L616" s="21" t="s">
        <v>54</v>
      </c>
      <c r="M616" s="26">
        <v>46065.0</v>
      </c>
      <c r="N616" s="48">
        <v>46065.0</v>
      </c>
      <c r="O616" s="26">
        <v>46065.0</v>
      </c>
      <c r="P616" s="28">
        <v>1.0</v>
      </c>
      <c r="Q616" s="45">
        <v>10938.0</v>
      </c>
      <c r="R616" s="30">
        <f t="shared" si="1"/>
        <v>122.5820912</v>
      </c>
      <c r="S616" s="21" t="str">
        <f>IFERROR(VLOOKUP(L616,'Responsáveis'!$A$3:$B$140,2,FALSE),"NE")</f>
        <v>Rudnei</v>
      </c>
      <c r="T616" s="27"/>
      <c r="U616" s="21" t="s">
        <v>39</v>
      </c>
      <c r="V616" s="31" t="s">
        <v>40</v>
      </c>
      <c r="W616" s="31" t="s">
        <v>55</v>
      </c>
      <c r="X616" s="32"/>
      <c r="Y616" s="32"/>
      <c r="Z616" s="32"/>
      <c r="AA616" s="32"/>
      <c r="AB616" s="32"/>
      <c r="AC616" s="32"/>
    </row>
    <row r="617" ht="18.75" customHeight="1">
      <c r="A617" s="21" t="s">
        <v>1254</v>
      </c>
      <c r="B617" s="21" t="s">
        <v>1255</v>
      </c>
      <c r="C617" s="21" t="s">
        <v>197</v>
      </c>
      <c r="D617" s="22" t="s">
        <v>198</v>
      </c>
      <c r="E617" s="108" t="s">
        <v>1918</v>
      </c>
      <c r="F617" s="21">
        <v>0.0</v>
      </c>
      <c r="G617" s="26">
        <v>46379.0</v>
      </c>
      <c r="H617" s="46"/>
      <c r="I617" s="21" t="s">
        <v>52</v>
      </c>
      <c r="J617" s="24">
        <v>46379.0</v>
      </c>
      <c r="K617" s="21" t="s">
        <v>53</v>
      </c>
      <c r="L617" s="21" t="s">
        <v>548</v>
      </c>
      <c r="M617" s="26">
        <v>46086.0</v>
      </c>
      <c r="N617" s="48">
        <v>46086.0</v>
      </c>
      <c r="O617" s="26">
        <v>46089.0</v>
      </c>
      <c r="P617" s="28">
        <v>0.0</v>
      </c>
      <c r="Q617" s="45">
        <v>8498.4</v>
      </c>
      <c r="R617" s="30">
        <f t="shared" si="1"/>
        <v>95.2415107</v>
      </c>
      <c r="S617" s="21" t="str">
        <f>IFERROR(VLOOKUP(L617,'Responsáveis'!$A$3:$B$140,2,FALSE),"NE")</f>
        <v>Jadiel</v>
      </c>
      <c r="T617" s="27"/>
      <c r="U617" s="21" t="s">
        <v>39</v>
      </c>
      <c r="V617" s="31" t="s">
        <v>40</v>
      </c>
      <c r="W617" s="31" t="s">
        <v>41</v>
      </c>
      <c r="X617" s="32"/>
      <c r="Y617" s="32"/>
      <c r="Z617" s="32"/>
      <c r="AA617" s="32"/>
      <c r="AB617" s="32"/>
      <c r="AC617" s="32"/>
    </row>
    <row r="618" ht="18.75" customHeight="1">
      <c r="A618" s="21" t="s">
        <v>195</v>
      </c>
      <c r="B618" s="21" t="s">
        <v>196</v>
      </c>
      <c r="C618" s="21" t="s">
        <v>1919</v>
      </c>
      <c r="D618" s="22" t="s">
        <v>278</v>
      </c>
      <c r="E618" s="23" t="s">
        <v>1920</v>
      </c>
      <c r="F618" s="21">
        <v>0.0</v>
      </c>
      <c r="G618" s="26">
        <v>45867.0</v>
      </c>
      <c r="H618" s="46" t="s">
        <v>1921</v>
      </c>
      <c r="I618" s="40" t="s">
        <v>46</v>
      </c>
      <c r="J618" s="26">
        <v>45922.0</v>
      </c>
      <c r="K618" s="21">
        <v>1.0229649E7</v>
      </c>
      <c r="L618" s="21" t="s">
        <v>54</v>
      </c>
      <c r="M618" s="26">
        <v>45968.0</v>
      </c>
      <c r="N618" s="26">
        <v>46038.0</v>
      </c>
      <c r="O618" s="24">
        <v>45982.0</v>
      </c>
      <c r="P618" s="28">
        <v>1.0</v>
      </c>
      <c r="Q618" s="47">
        <v>149910.83</v>
      </c>
      <c r="R618" s="30">
        <f t="shared" si="1"/>
        <v>1680.049647</v>
      </c>
      <c r="S618" s="21" t="str">
        <f>IFERROR(VLOOKUP(L618,'Responsáveis'!$A$3:$B$136,2,FALSE),"NE")</f>
        <v>Rudnei</v>
      </c>
      <c r="T618" s="21">
        <v>3710.0</v>
      </c>
      <c r="U618" s="21" t="s">
        <v>48</v>
      </c>
      <c r="V618" s="31" t="s">
        <v>40</v>
      </c>
      <c r="W618" s="31"/>
      <c r="X618" s="32"/>
      <c r="Y618" s="32"/>
      <c r="Z618" s="32"/>
      <c r="AA618" s="32"/>
      <c r="AB618" s="32"/>
      <c r="AC618" s="12"/>
    </row>
    <row r="619" ht="18.75" customHeight="1">
      <c r="A619" s="21" t="s">
        <v>31</v>
      </c>
      <c r="B619" s="21" t="s">
        <v>32</v>
      </c>
      <c r="C619" s="21" t="s">
        <v>1922</v>
      </c>
      <c r="D619" s="22" t="s">
        <v>1498</v>
      </c>
      <c r="E619" s="23" t="s">
        <v>1923</v>
      </c>
      <c r="F619" s="21">
        <v>0.0</v>
      </c>
      <c r="G619" s="26">
        <v>46065.0</v>
      </c>
      <c r="H619" s="46" t="s">
        <v>1924</v>
      </c>
      <c r="I619" s="21" t="s">
        <v>162</v>
      </c>
      <c r="J619" s="27"/>
      <c r="K619" s="27"/>
      <c r="L619" s="27"/>
      <c r="M619" s="27"/>
      <c r="N619" s="48"/>
      <c r="O619" s="27"/>
      <c r="P619" s="27"/>
      <c r="Q619" s="47"/>
      <c r="R619" s="30">
        <f t="shared" si="1"/>
        <v>0</v>
      </c>
      <c r="S619" s="21" t="str">
        <f>IFERROR(VLOOKUP(L619,'Responsáveis'!$A$3:$B$140,2,FALSE),"NE")</f>
        <v>NE</v>
      </c>
      <c r="T619" s="27"/>
      <c r="U619" s="21" t="s">
        <v>48</v>
      </c>
      <c r="V619" s="31" t="s">
        <v>163</v>
      </c>
      <c r="W619" s="33"/>
      <c r="X619" s="32"/>
      <c r="Y619" s="32"/>
      <c r="Z619" s="32"/>
      <c r="AA619" s="32"/>
      <c r="AB619" s="32"/>
      <c r="AC619" s="32"/>
    </row>
    <row r="620" ht="18.75" customHeight="1">
      <c r="A620" s="21" t="s">
        <v>195</v>
      </c>
      <c r="B620" s="21" t="s">
        <v>196</v>
      </c>
      <c r="C620" s="21" t="s">
        <v>197</v>
      </c>
      <c r="D620" s="22" t="s">
        <v>1925</v>
      </c>
      <c r="E620" s="23" t="s">
        <v>1926</v>
      </c>
      <c r="F620" s="21">
        <v>0.0</v>
      </c>
      <c r="G620" s="26">
        <v>46065.0</v>
      </c>
      <c r="H620" s="46"/>
      <c r="I620" s="21" t="s">
        <v>162</v>
      </c>
      <c r="J620" s="27"/>
      <c r="K620" s="27"/>
      <c r="L620" s="27"/>
      <c r="M620" s="27"/>
      <c r="N620" s="48"/>
      <c r="O620" s="27"/>
      <c r="P620" s="27"/>
      <c r="Q620" s="47"/>
      <c r="R620" s="30">
        <f t="shared" si="1"/>
        <v>0</v>
      </c>
      <c r="S620" s="21" t="str">
        <f>IFERROR(VLOOKUP(L620,'Responsáveis'!$A$3:$B$140,2,FALSE),"NE")</f>
        <v>NE</v>
      </c>
      <c r="T620" s="27"/>
      <c r="U620" s="21" t="s">
        <v>48</v>
      </c>
      <c r="V620" s="31" t="s">
        <v>163</v>
      </c>
      <c r="W620" s="33"/>
      <c r="X620" s="32"/>
      <c r="Y620" s="32"/>
      <c r="Z620" s="32"/>
      <c r="AA620" s="32"/>
      <c r="AB620" s="32"/>
      <c r="AC620" s="32"/>
    </row>
    <row r="621" ht="18.75" customHeight="1">
      <c r="A621" s="21" t="s">
        <v>31</v>
      </c>
      <c r="B621" s="41" t="s">
        <v>202</v>
      </c>
      <c r="C621" s="21" t="s">
        <v>197</v>
      </c>
      <c r="D621" s="22" t="s">
        <v>1927</v>
      </c>
      <c r="E621" s="23" t="s">
        <v>1928</v>
      </c>
      <c r="F621" s="21">
        <v>0.0</v>
      </c>
      <c r="G621" s="26">
        <v>46065.0</v>
      </c>
      <c r="H621" s="46"/>
      <c r="I621" s="21" t="s">
        <v>162</v>
      </c>
      <c r="J621" s="27"/>
      <c r="K621" s="27"/>
      <c r="L621" s="27"/>
      <c r="M621" s="27"/>
      <c r="N621" s="48"/>
      <c r="O621" s="27"/>
      <c r="P621" s="27"/>
      <c r="Q621" s="47"/>
      <c r="R621" s="30">
        <f t="shared" si="1"/>
        <v>0</v>
      </c>
      <c r="S621" s="21" t="str">
        <f>IFERROR(VLOOKUP(L621,'Responsáveis'!$A$3:$B$140,2,FALSE),"NE")</f>
        <v>NE</v>
      </c>
      <c r="T621" s="27"/>
      <c r="U621" s="21" t="s">
        <v>39</v>
      </c>
      <c r="V621" s="31" t="s">
        <v>163</v>
      </c>
      <c r="W621" s="33"/>
      <c r="X621" s="32"/>
      <c r="Y621" s="32"/>
      <c r="Z621" s="32"/>
      <c r="AA621" s="32"/>
      <c r="AB621" s="32"/>
      <c r="AC621" s="32"/>
    </row>
    <row r="622" ht="18.75" customHeight="1">
      <c r="A622" s="21" t="s">
        <v>31</v>
      </c>
      <c r="B622" s="41" t="s">
        <v>202</v>
      </c>
      <c r="C622" s="21" t="s">
        <v>1929</v>
      </c>
      <c r="D622" s="22" t="s">
        <v>1930</v>
      </c>
      <c r="E622" s="23" t="s">
        <v>1931</v>
      </c>
      <c r="F622" s="21">
        <v>0.0</v>
      </c>
      <c r="G622" s="26">
        <v>46065.0</v>
      </c>
      <c r="H622" s="46"/>
      <c r="I622" s="21" t="s">
        <v>162</v>
      </c>
      <c r="J622" s="27"/>
      <c r="K622" s="27"/>
      <c r="L622" s="27"/>
      <c r="M622" s="27"/>
      <c r="N622" s="48"/>
      <c r="O622" s="27"/>
      <c r="P622" s="27"/>
      <c r="Q622" s="47"/>
      <c r="R622" s="30">
        <f t="shared" si="1"/>
        <v>0</v>
      </c>
      <c r="S622" s="21" t="str">
        <f>IFERROR(VLOOKUP(L622,'Responsáveis'!$A$3:$B$140,2,FALSE),"NE")</f>
        <v>NE</v>
      </c>
      <c r="T622" s="27"/>
      <c r="U622" s="21" t="s">
        <v>39</v>
      </c>
      <c r="V622" s="31" t="s">
        <v>163</v>
      </c>
      <c r="W622" s="33"/>
      <c r="X622" s="32"/>
      <c r="Y622" s="32"/>
      <c r="Z622" s="32"/>
      <c r="AA622" s="32"/>
      <c r="AB622" s="32"/>
      <c r="AC622" s="32"/>
    </row>
    <row r="623" ht="18.75" customHeight="1">
      <c r="A623" s="21" t="s">
        <v>219</v>
      </c>
      <c r="B623" s="21" t="s">
        <v>220</v>
      </c>
      <c r="C623" s="21" t="s">
        <v>197</v>
      </c>
      <c r="D623" s="22" t="s">
        <v>1932</v>
      </c>
      <c r="E623" s="108" t="s">
        <v>1933</v>
      </c>
      <c r="F623" s="21">
        <v>0.0</v>
      </c>
      <c r="G623" s="26">
        <v>46063.0</v>
      </c>
      <c r="H623" s="46" t="s">
        <v>1934</v>
      </c>
      <c r="I623" s="21" t="s">
        <v>52</v>
      </c>
      <c r="J623" s="26">
        <v>46064.0</v>
      </c>
      <c r="K623" s="21" t="s">
        <v>53</v>
      </c>
      <c r="L623" s="21" t="s">
        <v>1438</v>
      </c>
      <c r="M623" s="26">
        <v>46080.0</v>
      </c>
      <c r="N623" s="48">
        <v>46080.0</v>
      </c>
      <c r="O623" s="27"/>
      <c r="P623" s="28">
        <v>0.6</v>
      </c>
      <c r="Q623" s="45">
        <v>5670.0</v>
      </c>
      <c r="R623" s="30">
        <f t="shared" si="1"/>
        <v>63.54365124</v>
      </c>
      <c r="S623" s="21" t="str">
        <f>IFERROR(VLOOKUP(L623,'Responsáveis'!$A$3:$B$140,2,FALSE),"NE")</f>
        <v>Jadiel</v>
      </c>
      <c r="T623" s="27"/>
      <c r="U623" s="21" t="s">
        <v>39</v>
      </c>
      <c r="V623" s="31" t="s">
        <v>250</v>
      </c>
      <c r="W623" s="31" t="s">
        <v>41</v>
      </c>
      <c r="X623" s="32"/>
      <c r="Y623" s="32"/>
      <c r="Z623" s="32"/>
      <c r="AA623" s="32"/>
      <c r="AB623" s="32"/>
      <c r="AC623" s="32"/>
    </row>
    <row r="624" ht="18.75" customHeight="1">
      <c r="A624" s="21" t="s">
        <v>31</v>
      </c>
      <c r="B624" s="21" t="s">
        <v>32</v>
      </c>
      <c r="C624" s="21" t="s">
        <v>1935</v>
      </c>
      <c r="D624" s="22" t="s">
        <v>1936</v>
      </c>
      <c r="E624" s="23" t="s">
        <v>1937</v>
      </c>
      <c r="F624" s="21">
        <v>0.0</v>
      </c>
      <c r="G624" s="26">
        <v>46065.0</v>
      </c>
      <c r="H624" s="46"/>
      <c r="I624" s="21" t="s">
        <v>162</v>
      </c>
      <c r="J624" s="27"/>
      <c r="K624" s="27"/>
      <c r="L624" s="27"/>
      <c r="M624" s="27"/>
      <c r="N624" s="48"/>
      <c r="O624" s="27"/>
      <c r="P624" s="27"/>
      <c r="Q624" s="47"/>
      <c r="R624" s="30">
        <f t="shared" si="1"/>
        <v>0</v>
      </c>
      <c r="S624" s="21" t="str">
        <f>IFERROR(VLOOKUP(L624,'Responsáveis'!$A$3:$B$140,2,FALSE),"NE")</f>
        <v>NE</v>
      </c>
      <c r="T624" s="27"/>
      <c r="U624" s="21" t="s">
        <v>48</v>
      </c>
      <c r="V624" s="31" t="s">
        <v>163</v>
      </c>
      <c r="W624" s="33"/>
      <c r="X624" s="32"/>
      <c r="Y624" s="32"/>
      <c r="Z624" s="32"/>
      <c r="AA624" s="32"/>
      <c r="AB624" s="32"/>
      <c r="AC624" s="32"/>
    </row>
    <row r="625" ht="18.75" customHeight="1">
      <c r="A625" s="21" t="s">
        <v>219</v>
      </c>
      <c r="B625" s="21" t="s">
        <v>734</v>
      </c>
      <c r="C625" s="21" t="s">
        <v>1779</v>
      </c>
      <c r="D625" s="22" t="s">
        <v>1938</v>
      </c>
      <c r="E625" s="108" t="s">
        <v>1939</v>
      </c>
      <c r="F625" s="21">
        <v>0.0</v>
      </c>
      <c r="G625" s="26">
        <v>46057.0</v>
      </c>
      <c r="H625" s="46" t="s">
        <v>1940</v>
      </c>
      <c r="I625" s="21" t="s">
        <v>52</v>
      </c>
      <c r="J625" s="26">
        <v>46034.0</v>
      </c>
      <c r="K625" s="21" t="s">
        <v>53</v>
      </c>
      <c r="L625" s="21" t="s">
        <v>205</v>
      </c>
      <c r="M625" s="26">
        <v>46044.0</v>
      </c>
      <c r="N625" s="48">
        <v>46066.0</v>
      </c>
      <c r="O625" s="27"/>
      <c r="P625" s="28">
        <v>0.0</v>
      </c>
      <c r="Q625" s="45">
        <v>14710.4</v>
      </c>
      <c r="R625" s="30">
        <f t="shared" si="1"/>
        <v>164.8593522</v>
      </c>
      <c r="S625" s="21" t="str">
        <f>IFERROR(VLOOKUP(L625,'Responsáveis'!$A$3:$B$140,2,FALSE),"NE")</f>
        <v>Ana</v>
      </c>
      <c r="T625" s="27"/>
      <c r="U625" s="21" t="s">
        <v>39</v>
      </c>
      <c r="V625" s="31" t="s">
        <v>40</v>
      </c>
      <c r="W625" s="31" t="s">
        <v>41</v>
      </c>
      <c r="X625" s="32"/>
      <c r="Y625" s="32"/>
      <c r="Z625" s="32"/>
      <c r="AA625" s="32"/>
      <c r="AB625" s="32"/>
      <c r="AC625" s="32"/>
    </row>
    <row r="626" ht="18.75" customHeight="1">
      <c r="A626" s="21" t="s">
        <v>187</v>
      </c>
      <c r="B626" s="21" t="s">
        <v>747</v>
      </c>
      <c r="C626" s="21" t="s">
        <v>197</v>
      </c>
      <c r="D626" s="22" t="s">
        <v>1941</v>
      </c>
      <c r="E626" s="108" t="s">
        <v>1942</v>
      </c>
      <c r="F626" s="21">
        <v>0.0</v>
      </c>
      <c r="G626" s="26">
        <v>46056.0</v>
      </c>
      <c r="H626" s="46"/>
      <c r="I626" s="21" t="s">
        <v>52</v>
      </c>
      <c r="J626" s="26">
        <v>46064.0</v>
      </c>
      <c r="K626" s="21" t="s">
        <v>53</v>
      </c>
      <c r="L626" s="21" t="s">
        <v>548</v>
      </c>
      <c r="M626" s="26">
        <v>46073.0</v>
      </c>
      <c r="N626" s="48">
        <v>46073.0</v>
      </c>
      <c r="O626" s="27"/>
      <c r="P626" s="28">
        <v>0.0</v>
      </c>
      <c r="Q626" s="45">
        <v>2462.0</v>
      </c>
      <c r="R626" s="30">
        <f t="shared" si="1"/>
        <v>27.59161717</v>
      </c>
      <c r="S626" s="21" t="str">
        <f>IFERROR(VLOOKUP(L626,'Responsáveis'!$A$3:$B$140,2,FALSE),"NE")</f>
        <v>Jadiel</v>
      </c>
      <c r="T626" s="27"/>
      <c r="U626" s="21" t="s">
        <v>39</v>
      </c>
      <c r="V626" s="31" t="s">
        <v>40</v>
      </c>
      <c r="W626" s="31" t="s">
        <v>41</v>
      </c>
      <c r="X626" s="32"/>
      <c r="Y626" s="32"/>
      <c r="Z626" s="32"/>
      <c r="AA626" s="32"/>
      <c r="AB626" s="32"/>
      <c r="AC626" s="32"/>
    </row>
    <row r="627" ht="18.75" customHeight="1">
      <c r="A627" s="21" t="s">
        <v>219</v>
      </c>
      <c r="B627" s="21" t="s">
        <v>220</v>
      </c>
      <c r="C627" s="21" t="s">
        <v>1943</v>
      </c>
      <c r="D627" s="22" t="s">
        <v>1944</v>
      </c>
      <c r="E627" s="108" t="s">
        <v>1945</v>
      </c>
      <c r="F627" s="21">
        <v>0.0</v>
      </c>
      <c r="G627" s="26">
        <v>46063.0</v>
      </c>
      <c r="H627" s="46"/>
      <c r="I627" s="21" t="s">
        <v>52</v>
      </c>
      <c r="J627" s="26">
        <v>46064.0</v>
      </c>
      <c r="K627" s="21" t="s">
        <v>53</v>
      </c>
      <c r="L627" s="21" t="s">
        <v>548</v>
      </c>
      <c r="M627" s="26">
        <v>46073.0</v>
      </c>
      <c r="N627" s="48">
        <v>46073.0</v>
      </c>
      <c r="O627" s="27"/>
      <c r="P627" s="28">
        <v>0.0</v>
      </c>
      <c r="Q627" s="45">
        <v>1646.0</v>
      </c>
      <c r="R627" s="30">
        <f t="shared" si="1"/>
        <v>18.44671075</v>
      </c>
      <c r="S627" s="21" t="str">
        <f>IFERROR(VLOOKUP(L627,'Responsáveis'!$A$3:$B$140,2,FALSE),"NE")</f>
        <v>Jadiel</v>
      </c>
      <c r="T627" s="27"/>
      <c r="U627" s="21" t="s">
        <v>39</v>
      </c>
      <c r="V627" s="31" t="s">
        <v>40</v>
      </c>
      <c r="W627" s="31" t="s">
        <v>41</v>
      </c>
      <c r="X627" s="32"/>
      <c r="Y627" s="32"/>
      <c r="Z627" s="32"/>
      <c r="AA627" s="32"/>
      <c r="AB627" s="32"/>
      <c r="AC627" s="32"/>
    </row>
    <row r="628" ht="18.75" customHeight="1">
      <c r="A628" s="21" t="s">
        <v>271</v>
      </c>
      <c r="B628" s="21" t="s">
        <v>272</v>
      </c>
      <c r="C628" s="21" t="s">
        <v>197</v>
      </c>
      <c r="D628" s="22" t="s">
        <v>1946</v>
      </c>
      <c r="E628" s="108" t="s">
        <v>1947</v>
      </c>
      <c r="F628" s="21">
        <v>0.0</v>
      </c>
      <c r="G628" s="26">
        <v>46064.0</v>
      </c>
      <c r="H628" s="46"/>
      <c r="I628" s="21" t="s">
        <v>52</v>
      </c>
      <c r="J628" s="26">
        <v>46065.0</v>
      </c>
      <c r="K628" s="21" t="s">
        <v>53</v>
      </c>
      <c r="L628" s="21" t="s">
        <v>227</v>
      </c>
      <c r="M628" s="26">
        <v>46071.0</v>
      </c>
      <c r="N628" s="48">
        <v>46071.0</v>
      </c>
      <c r="O628" s="27"/>
      <c r="P628" s="28">
        <v>1.0</v>
      </c>
      <c r="Q628" s="45">
        <v>520.0</v>
      </c>
      <c r="R628" s="30">
        <f t="shared" si="1"/>
        <v>5.827636445</v>
      </c>
      <c r="S628" s="21" t="str">
        <f>IFERROR(VLOOKUP(L628,'Responsáveis'!$A$3:$B$140,2,FALSE),"NE")</f>
        <v>Ana</v>
      </c>
      <c r="T628" s="27"/>
      <c r="U628" s="21" t="s">
        <v>39</v>
      </c>
      <c r="V628" s="31" t="s">
        <v>40</v>
      </c>
      <c r="W628" s="31" t="s">
        <v>41</v>
      </c>
      <c r="X628" s="32"/>
      <c r="Y628" s="32"/>
      <c r="Z628" s="32"/>
      <c r="AA628" s="32"/>
      <c r="AB628" s="32"/>
      <c r="AC628" s="32"/>
    </row>
    <row r="629" ht="18.75" customHeight="1">
      <c r="A629" s="21" t="s">
        <v>195</v>
      </c>
      <c r="B629" s="21" t="s">
        <v>196</v>
      </c>
      <c r="C629" s="21" t="s">
        <v>1839</v>
      </c>
      <c r="D629" s="22" t="s">
        <v>1948</v>
      </c>
      <c r="E629" s="23" t="s">
        <v>1949</v>
      </c>
      <c r="F629" s="21">
        <v>0.0</v>
      </c>
      <c r="G629" s="26">
        <v>46066.0</v>
      </c>
      <c r="H629" s="46"/>
      <c r="I629" s="21" t="s">
        <v>162</v>
      </c>
      <c r="J629" s="27"/>
      <c r="K629" s="27"/>
      <c r="L629" s="27"/>
      <c r="M629" s="27"/>
      <c r="N629" s="48"/>
      <c r="O629" s="27"/>
      <c r="P629" s="27"/>
      <c r="Q629" s="47"/>
      <c r="R629" s="30">
        <f t="shared" si="1"/>
        <v>0</v>
      </c>
      <c r="S629" s="21" t="str">
        <f>IFERROR(VLOOKUP(L629,'Responsáveis'!$A$3:$B$140,2,FALSE),"NE")</f>
        <v>NE</v>
      </c>
      <c r="T629" s="27"/>
      <c r="U629" s="21" t="s">
        <v>48</v>
      </c>
      <c r="V629" s="31" t="s">
        <v>163</v>
      </c>
      <c r="W629" s="33"/>
      <c r="X629" s="32"/>
      <c r="Y629" s="32"/>
      <c r="Z629" s="32"/>
      <c r="AA629" s="32"/>
      <c r="AB629" s="32"/>
      <c r="AC629" s="32"/>
    </row>
    <row r="630" ht="18.75" customHeight="1">
      <c r="A630" s="21" t="s">
        <v>271</v>
      </c>
      <c r="B630" s="21" t="s">
        <v>272</v>
      </c>
      <c r="C630" s="21" t="s">
        <v>1950</v>
      </c>
      <c r="D630" s="22" t="s">
        <v>1951</v>
      </c>
      <c r="E630" s="23" t="s">
        <v>1952</v>
      </c>
      <c r="F630" s="21">
        <v>0.0</v>
      </c>
      <c r="G630" s="26">
        <v>46066.0</v>
      </c>
      <c r="H630" s="46" t="s">
        <v>1953</v>
      </c>
      <c r="I630" s="21" t="s">
        <v>162</v>
      </c>
      <c r="J630" s="27"/>
      <c r="K630" s="27"/>
      <c r="L630" s="27"/>
      <c r="M630" s="27"/>
      <c r="N630" s="48"/>
      <c r="O630" s="27"/>
      <c r="P630" s="27"/>
      <c r="Q630" s="47"/>
      <c r="R630" s="30">
        <f t="shared" si="1"/>
        <v>0</v>
      </c>
      <c r="S630" s="21" t="str">
        <f>IFERROR(VLOOKUP(L630,'Responsáveis'!$A$3:$B$140,2,FALSE),"NE")</f>
        <v>NE</v>
      </c>
      <c r="T630" s="27"/>
      <c r="U630" s="21" t="s">
        <v>48</v>
      </c>
      <c r="V630" s="31" t="s">
        <v>163</v>
      </c>
      <c r="W630" s="33"/>
      <c r="X630" s="32"/>
      <c r="Y630" s="32"/>
      <c r="Z630" s="32"/>
      <c r="AA630" s="32"/>
      <c r="AB630" s="32"/>
      <c r="AC630" s="32"/>
    </row>
    <row r="631" ht="18.75" customHeight="1">
      <c r="A631" s="21" t="s">
        <v>271</v>
      </c>
      <c r="B631" s="21" t="s">
        <v>272</v>
      </c>
      <c r="C631" s="21" t="s">
        <v>1950</v>
      </c>
      <c r="D631" s="22" t="s">
        <v>1954</v>
      </c>
      <c r="E631" s="23" t="s">
        <v>1955</v>
      </c>
      <c r="F631" s="21">
        <v>0.0</v>
      </c>
      <c r="G631" s="26">
        <v>46066.0</v>
      </c>
      <c r="H631" s="46" t="s">
        <v>1953</v>
      </c>
      <c r="I631" s="21" t="s">
        <v>162</v>
      </c>
      <c r="J631" s="27"/>
      <c r="K631" s="27"/>
      <c r="L631" s="27"/>
      <c r="M631" s="27"/>
      <c r="N631" s="48"/>
      <c r="O631" s="27"/>
      <c r="P631" s="27"/>
      <c r="Q631" s="47"/>
      <c r="R631" s="30">
        <f t="shared" si="1"/>
        <v>0</v>
      </c>
      <c r="S631" s="21" t="str">
        <f>IFERROR(VLOOKUP(L631,'Responsáveis'!$A$3:$B$140,2,FALSE),"NE")</f>
        <v>NE</v>
      </c>
      <c r="T631" s="27"/>
      <c r="U631" s="21" t="s">
        <v>48</v>
      </c>
      <c r="V631" s="31" t="s">
        <v>163</v>
      </c>
      <c r="W631" s="33"/>
      <c r="X631" s="32"/>
      <c r="Y631" s="32"/>
      <c r="Z631" s="32"/>
      <c r="AA631" s="32"/>
      <c r="AB631" s="32"/>
      <c r="AC631" s="32"/>
    </row>
    <row r="632" ht="18.75" customHeight="1">
      <c r="A632" s="21" t="s">
        <v>271</v>
      </c>
      <c r="B632" s="21" t="s">
        <v>272</v>
      </c>
      <c r="C632" s="21" t="s">
        <v>1956</v>
      </c>
      <c r="D632" s="22" t="s">
        <v>1957</v>
      </c>
      <c r="E632" s="23" t="s">
        <v>1958</v>
      </c>
      <c r="F632" s="21">
        <v>0.0</v>
      </c>
      <c r="G632" s="26">
        <v>46066.0</v>
      </c>
      <c r="H632" s="46" t="s">
        <v>1953</v>
      </c>
      <c r="I632" s="21" t="s">
        <v>162</v>
      </c>
      <c r="J632" s="27"/>
      <c r="K632" s="27"/>
      <c r="L632" s="27"/>
      <c r="M632" s="27"/>
      <c r="N632" s="48"/>
      <c r="O632" s="27"/>
      <c r="P632" s="27"/>
      <c r="Q632" s="47"/>
      <c r="R632" s="30">
        <f t="shared" si="1"/>
        <v>0</v>
      </c>
      <c r="S632" s="21" t="str">
        <f>IFERROR(VLOOKUP(L632,'Responsáveis'!$A$3:$B$140,2,FALSE),"NE")</f>
        <v>NE</v>
      </c>
      <c r="T632" s="27"/>
      <c r="U632" s="21" t="s">
        <v>48</v>
      </c>
      <c r="V632" s="31" t="s">
        <v>163</v>
      </c>
      <c r="W632" s="33"/>
      <c r="X632" s="32"/>
      <c r="Y632" s="32"/>
      <c r="Z632" s="32"/>
      <c r="AA632" s="32"/>
      <c r="AB632" s="32"/>
      <c r="AC632" s="32"/>
    </row>
    <row r="633" ht="18.75" customHeight="1">
      <c r="A633" s="21" t="s">
        <v>271</v>
      </c>
      <c r="B633" s="21" t="s">
        <v>272</v>
      </c>
      <c r="C633" s="21" t="s">
        <v>1956</v>
      </c>
      <c r="D633" s="22" t="s">
        <v>1957</v>
      </c>
      <c r="E633" s="23" t="s">
        <v>1959</v>
      </c>
      <c r="F633" s="21">
        <v>0.0</v>
      </c>
      <c r="G633" s="26">
        <v>46066.0</v>
      </c>
      <c r="H633" s="46" t="s">
        <v>1953</v>
      </c>
      <c r="I633" s="21" t="s">
        <v>162</v>
      </c>
      <c r="J633" s="27"/>
      <c r="K633" s="27"/>
      <c r="L633" s="27"/>
      <c r="M633" s="27"/>
      <c r="N633" s="48"/>
      <c r="O633" s="27"/>
      <c r="P633" s="27"/>
      <c r="Q633" s="47"/>
      <c r="R633" s="30">
        <f t="shared" si="1"/>
        <v>0</v>
      </c>
      <c r="S633" s="21" t="str">
        <f>IFERROR(VLOOKUP(L633,'Responsáveis'!$A$3:$B$140,2,FALSE),"NE")</f>
        <v>NE</v>
      </c>
      <c r="T633" s="27"/>
      <c r="U633" s="21" t="s">
        <v>48</v>
      </c>
      <c r="V633" s="31" t="s">
        <v>163</v>
      </c>
      <c r="W633" s="33"/>
      <c r="X633" s="32"/>
      <c r="Y633" s="32"/>
      <c r="Z633" s="32"/>
      <c r="AA633" s="32"/>
      <c r="AB633" s="32"/>
      <c r="AC633" s="32"/>
    </row>
    <row r="634" ht="18.75" customHeight="1">
      <c r="A634" s="21" t="s">
        <v>271</v>
      </c>
      <c r="B634" s="21" t="s">
        <v>272</v>
      </c>
      <c r="C634" s="21" t="s">
        <v>1956</v>
      </c>
      <c r="D634" s="22" t="s">
        <v>1957</v>
      </c>
      <c r="E634" s="23" t="s">
        <v>1960</v>
      </c>
      <c r="F634" s="21">
        <v>0.0</v>
      </c>
      <c r="G634" s="26">
        <v>46066.0</v>
      </c>
      <c r="H634" s="46" t="s">
        <v>1953</v>
      </c>
      <c r="I634" s="21" t="s">
        <v>162</v>
      </c>
      <c r="J634" s="27"/>
      <c r="K634" s="27"/>
      <c r="L634" s="27"/>
      <c r="M634" s="27"/>
      <c r="N634" s="48"/>
      <c r="O634" s="27"/>
      <c r="P634" s="27"/>
      <c r="Q634" s="47"/>
      <c r="R634" s="30">
        <f t="shared" si="1"/>
        <v>0</v>
      </c>
      <c r="S634" s="21" t="str">
        <f>IFERROR(VLOOKUP(L634,'Responsáveis'!$A$3:$B$140,2,FALSE),"NE")</f>
        <v>NE</v>
      </c>
      <c r="T634" s="27"/>
      <c r="U634" s="21" t="s">
        <v>48</v>
      </c>
      <c r="V634" s="31" t="s">
        <v>163</v>
      </c>
      <c r="W634" s="33"/>
      <c r="X634" s="32"/>
      <c r="Y634" s="32"/>
      <c r="Z634" s="32"/>
      <c r="AA634" s="32"/>
      <c r="AB634" s="32"/>
      <c r="AC634" s="32"/>
    </row>
    <row r="635" ht="18.75" customHeight="1">
      <c r="A635" s="21" t="s">
        <v>271</v>
      </c>
      <c r="B635" s="21" t="s">
        <v>272</v>
      </c>
      <c r="C635" s="21" t="s">
        <v>1961</v>
      </c>
      <c r="D635" s="22" t="s">
        <v>1962</v>
      </c>
      <c r="E635" s="23" t="s">
        <v>1963</v>
      </c>
      <c r="F635" s="21">
        <v>0.0</v>
      </c>
      <c r="G635" s="26">
        <v>46066.0</v>
      </c>
      <c r="H635" s="46" t="s">
        <v>1953</v>
      </c>
      <c r="I635" s="21" t="s">
        <v>162</v>
      </c>
      <c r="J635" s="27"/>
      <c r="K635" s="27"/>
      <c r="L635" s="27"/>
      <c r="M635" s="27"/>
      <c r="N635" s="48"/>
      <c r="O635" s="27"/>
      <c r="P635" s="27"/>
      <c r="Q635" s="47"/>
      <c r="R635" s="30">
        <f t="shared" si="1"/>
        <v>0</v>
      </c>
      <c r="S635" s="21" t="str">
        <f>IFERROR(VLOOKUP(L635,'Responsáveis'!$A$3:$B$140,2,FALSE),"NE")</f>
        <v>NE</v>
      </c>
      <c r="T635" s="27"/>
      <c r="U635" s="21" t="s">
        <v>48</v>
      </c>
      <c r="V635" s="31" t="s">
        <v>163</v>
      </c>
      <c r="W635" s="33"/>
      <c r="X635" s="32"/>
      <c r="Y635" s="32"/>
      <c r="Z635" s="32"/>
      <c r="AA635" s="32"/>
      <c r="AB635" s="32"/>
      <c r="AC635" s="32"/>
    </row>
    <row r="636" ht="18.75" customHeight="1">
      <c r="A636" s="21" t="s">
        <v>271</v>
      </c>
      <c r="B636" s="21" t="s">
        <v>272</v>
      </c>
      <c r="C636" s="21" t="s">
        <v>1961</v>
      </c>
      <c r="D636" s="22" t="s">
        <v>1962</v>
      </c>
      <c r="E636" s="23" t="s">
        <v>1964</v>
      </c>
      <c r="F636" s="21">
        <v>0.0</v>
      </c>
      <c r="G636" s="26">
        <v>46066.0</v>
      </c>
      <c r="H636" s="46" t="s">
        <v>1953</v>
      </c>
      <c r="I636" s="21" t="s">
        <v>162</v>
      </c>
      <c r="J636" s="27"/>
      <c r="K636" s="27"/>
      <c r="L636" s="27"/>
      <c r="M636" s="27"/>
      <c r="N636" s="48"/>
      <c r="O636" s="27"/>
      <c r="P636" s="27"/>
      <c r="Q636" s="47"/>
      <c r="R636" s="30">
        <f t="shared" si="1"/>
        <v>0</v>
      </c>
      <c r="S636" s="21" t="str">
        <f>IFERROR(VLOOKUP(L636,'Responsáveis'!$A$3:$B$140,2,FALSE),"NE")</f>
        <v>NE</v>
      </c>
      <c r="T636" s="27"/>
      <c r="U636" s="21" t="s">
        <v>48</v>
      </c>
      <c r="V636" s="31" t="s">
        <v>163</v>
      </c>
      <c r="W636" s="33"/>
      <c r="X636" s="32"/>
      <c r="Y636" s="32"/>
      <c r="Z636" s="32"/>
      <c r="AA636" s="32"/>
      <c r="AB636" s="32"/>
      <c r="AC636" s="32"/>
    </row>
    <row r="637" ht="18.75" customHeight="1">
      <c r="A637" s="21" t="s">
        <v>271</v>
      </c>
      <c r="B637" s="21" t="s">
        <v>272</v>
      </c>
      <c r="C637" s="21" t="s">
        <v>1961</v>
      </c>
      <c r="D637" s="22" t="s">
        <v>1962</v>
      </c>
      <c r="E637" s="23" t="s">
        <v>1965</v>
      </c>
      <c r="F637" s="21">
        <v>0.0</v>
      </c>
      <c r="G637" s="26">
        <v>46066.0</v>
      </c>
      <c r="H637" s="46" t="s">
        <v>1953</v>
      </c>
      <c r="I637" s="21" t="s">
        <v>162</v>
      </c>
      <c r="J637" s="27"/>
      <c r="K637" s="27"/>
      <c r="L637" s="27"/>
      <c r="M637" s="27"/>
      <c r="N637" s="48"/>
      <c r="O637" s="27"/>
      <c r="P637" s="27"/>
      <c r="Q637" s="47"/>
      <c r="R637" s="30">
        <f t="shared" si="1"/>
        <v>0</v>
      </c>
      <c r="S637" s="21" t="str">
        <f>IFERROR(VLOOKUP(L637,'Responsáveis'!$A$3:$B$140,2,FALSE),"NE")</f>
        <v>NE</v>
      </c>
      <c r="T637" s="27"/>
      <c r="U637" s="21" t="s">
        <v>48</v>
      </c>
      <c r="V637" s="31" t="s">
        <v>163</v>
      </c>
      <c r="W637" s="33"/>
      <c r="X637" s="32"/>
      <c r="Y637" s="32"/>
      <c r="Z637" s="32"/>
      <c r="AA637" s="32"/>
      <c r="AB637" s="32"/>
      <c r="AC637" s="32"/>
    </row>
    <row r="638" ht="18.75" customHeight="1">
      <c r="A638" s="21" t="s">
        <v>271</v>
      </c>
      <c r="B638" s="21" t="s">
        <v>272</v>
      </c>
      <c r="C638" s="21" t="s">
        <v>1966</v>
      </c>
      <c r="D638" s="22" t="s">
        <v>1967</v>
      </c>
      <c r="E638" s="23" t="s">
        <v>1968</v>
      </c>
      <c r="F638" s="21">
        <v>0.0</v>
      </c>
      <c r="G638" s="26">
        <v>46066.0</v>
      </c>
      <c r="H638" s="46" t="s">
        <v>1953</v>
      </c>
      <c r="I638" s="21" t="s">
        <v>162</v>
      </c>
      <c r="J638" s="27"/>
      <c r="K638" s="27"/>
      <c r="L638" s="27"/>
      <c r="M638" s="27"/>
      <c r="N638" s="48"/>
      <c r="O638" s="27"/>
      <c r="P638" s="27"/>
      <c r="Q638" s="47"/>
      <c r="R638" s="30">
        <f t="shared" si="1"/>
        <v>0</v>
      </c>
      <c r="S638" s="21" t="str">
        <f>IFERROR(VLOOKUP(L638,'Responsáveis'!$A$3:$B$140,2,FALSE),"NE")</f>
        <v>NE</v>
      </c>
      <c r="T638" s="27"/>
      <c r="U638" s="21" t="s">
        <v>48</v>
      </c>
      <c r="V638" s="31" t="s">
        <v>163</v>
      </c>
      <c r="W638" s="33"/>
      <c r="X638" s="32"/>
      <c r="Y638" s="32"/>
      <c r="Z638" s="32"/>
      <c r="AA638" s="32"/>
      <c r="AB638" s="32"/>
      <c r="AC638" s="32"/>
    </row>
    <row r="639" ht="18.75" customHeight="1">
      <c r="A639" s="21" t="s">
        <v>271</v>
      </c>
      <c r="B639" s="21" t="s">
        <v>272</v>
      </c>
      <c r="C639" s="21" t="s">
        <v>1966</v>
      </c>
      <c r="D639" s="22" t="s">
        <v>1967</v>
      </c>
      <c r="E639" s="23" t="s">
        <v>1969</v>
      </c>
      <c r="F639" s="21">
        <v>0.0</v>
      </c>
      <c r="G639" s="26">
        <v>46066.0</v>
      </c>
      <c r="H639" s="46" t="s">
        <v>1953</v>
      </c>
      <c r="I639" s="21" t="s">
        <v>162</v>
      </c>
      <c r="J639" s="27"/>
      <c r="K639" s="27"/>
      <c r="L639" s="27"/>
      <c r="M639" s="27"/>
      <c r="N639" s="48"/>
      <c r="O639" s="27"/>
      <c r="P639" s="27"/>
      <c r="Q639" s="47"/>
      <c r="R639" s="30">
        <f t="shared" si="1"/>
        <v>0</v>
      </c>
      <c r="S639" s="21" t="str">
        <f>IFERROR(VLOOKUP(L639,'Responsáveis'!$A$3:$B$140,2,FALSE),"NE")</f>
        <v>NE</v>
      </c>
      <c r="T639" s="27"/>
      <c r="U639" s="21" t="s">
        <v>48</v>
      </c>
      <c r="V639" s="31" t="s">
        <v>163</v>
      </c>
      <c r="W639" s="33"/>
      <c r="X639" s="32"/>
      <c r="Y639" s="32"/>
      <c r="Z639" s="32"/>
      <c r="AA639" s="32"/>
      <c r="AB639" s="32"/>
      <c r="AC639" s="32"/>
    </row>
    <row r="640" ht="18.75" customHeight="1">
      <c r="A640" s="21" t="s">
        <v>271</v>
      </c>
      <c r="B640" s="21" t="s">
        <v>272</v>
      </c>
      <c r="C640" s="21" t="s">
        <v>1966</v>
      </c>
      <c r="D640" s="22" t="s">
        <v>1967</v>
      </c>
      <c r="E640" s="23" t="s">
        <v>1970</v>
      </c>
      <c r="F640" s="21">
        <v>0.0</v>
      </c>
      <c r="G640" s="26">
        <v>46066.0</v>
      </c>
      <c r="H640" s="46" t="s">
        <v>1953</v>
      </c>
      <c r="I640" s="21" t="s">
        <v>162</v>
      </c>
      <c r="J640" s="27"/>
      <c r="K640" s="27"/>
      <c r="L640" s="27"/>
      <c r="M640" s="27"/>
      <c r="N640" s="48"/>
      <c r="O640" s="27"/>
      <c r="P640" s="27"/>
      <c r="Q640" s="47"/>
      <c r="R640" s="30">
        <f t="shared" si="1"/>
        <v>0</v>
      </c>
      <c r="S640" s="21" t="str">
        <f>IFERROR(VLOOKUP(L640,'Responsáveis'!$A$3:$B$140,2,FALSE),"NE")</f>
        <v>NE</v>
      </c>
      <c r="T640" s="27"/>
      <c r="U640" s="21" t="s">
        <v>48</v>
      </c>
      <c r="V640" s="31" t="s">
        <v>163</v>
      </c>
      <c r="W640" s="33"/>
      <c r="X640" s="32"/>
      <c r="Y640" s="32"/>
      <c r="Z640" s="32"/>
      <c r="AA640" s="32"/>
      <c r="AB640" s="32"/>
      <c r="AC640" s="32"/>
    </row>
    <row r="641" ht="18.75" customHeight="1">
      <c r="A641" s="21" t="s">
        <v>271</v>
      </c>
      <c r="B641" s="21" t="s">
        <v>272</v>
      </c>
      <c r="C641" s="21" t="s">
        <v>1956</v>
      </c>
      <c r="D641" s="22" t="s">
        <v>1971</v>
      </c>
      <c r="E641" s="23" t="s">
        <v>1972</v>
      </c>
      <c r="F641" s="21">
        <v>0.0</v>
      </c>
      <c r="G641" s="26">
        <v>46066.0</v>
      </c>
      <c r="H641" s="46" t="s">
        <v>1973</v>
      </c>
      <c r="I641" s="21" t="s">
        <v>162</v>
      </c>
      <c r="J641" s="27"/>
      <c r="K641" s="27"/>
      <c r="L641" s="27"/>
      <c r="M641" s="27"/>
      <c r="N641" s="48"/>
      <c r="O641" s="27"/>
      <c r="P641" s="27"/>
      <c r="Q641" s="47"/>
      <c r="R641" s="30">
        <f t="shared" si="1"/>
        <v>0</v>
      </c>
      <c r="S641" s="21" t="str">
        <f>IFERROR(VLOOKUP(L641,'Responsáveis'!$A$3:$B$140,2,FALSE),"NE")</f>
        <v>NE</v>
      </c>
      <c r="T641" s="27"/>
      <c r="U641" s="21" t="s">
        <v>48</v>
      </c>
      <c r="V641" s="31" t="s">
        <v>163</v>
      </c>
      <c r="W641" s="33"/>
      <c r="X641" s="32"/>
      <c r="Y641" s="32"/>
      <c r="Z641" s="32"/>
      <c r="AA641" s="32"/>
      <c r="AB641" s="32"/>
      <c r="AC641" s="32"/>
    </row>
    <row r="642" ht="18.75" customHeight="1">
      <c r="A642" s="21" t="s">
        <v>31</v>
      </c>
      <c r="B642" s="50" t="s">
        <v>925</v>
      </c>
      <c r="C642" s="21" t="s">
        <v>197</v>
      </c>
      <c r="D642" s="22" t="s">
        <v>1974</v>
      </c>
      <c r="E642" s="23" t="s">
        <v>1975</v>
      </c>
      <c r="F642" s="21">
        <v>0.0</v>
      </c>
      <c r="G642" s="26">
        <v>46066.0</v>
      </c>
      <c r="H642" s="46" t="s">
        <v>1976</v>
      </c>
      <c r="I642" s="21" t="s">
        <v>162</v>
      </c>
      <c r="J642" s="27"/>
      <c r="K642" s="27"/>
      <c r="L642" s="27"/>
      <c r="M642" s="27"/>
      <c r="N642" s="48"/>
      <c r="O642" s="27"/>
      <c r="P642" s="27"/>
      <c r="Q642" s="47"/>
      <c r="R642" s="30">
        <f t="shared" si="1"/>
        <v>0</v>
      </c>
      <c r="S642" s="21" t="str">
        <f>IFERROR(VLOOKUP(L642,'Responsáveis'!$A$3:$B$140,2,FALSE),"NE")</f>
        <v>NE</v>
      </c>
      <c r="T642" s="27"/>
      <c r="U642" s="21" t="s">
        <v>4</v>
      </c>
      <c r="V642" s="31" t="s">
        <v>163</v>
      </c>
      <c r="W642" s="33"/>
      <c r="X642" s="32"/>
      <c r="Y642" s="32"/>
      <c r="Z642" s="32"/>
      <c r="AA642" s="32"/>
      <c r="AB642" s="32"/>
      <c r="AC642" s="32"/>
    </row>
    <row r="643" ht="18.75" customHeight="1">
      <c r="A643" s="21" t="s">
        <v>187</v>
      </c>
      <c r="B643" s="21" t="s">
        <v>747</v>
      </c>
      <c r="C643" s="21" t="s">
        <v>197</v>
      </c>
      <c r="D643" s="22" t="s">
        <v>1977</v>
      </c>
      <c r="E643" s="108" t="s">
        <v>1978</v>
      </c>
      <c r="F643" s="21">
        <v>0.0</v>
      </c>
      <c r="G643" s="26">
        <v>46058.0</v>
      </c>
      <c r="H643" s="46"/>
      <c r="I643" s="21" t="s">
        <v>52</v>
      </c>
      <c r="J643" s="26">
        <v>46065.0</v>
      </c>
      <c r="K643" s="21" t="s">
        <v>53</v>
      </c>
      <c r="L643" s="21" t="s">
        <v>227</v>
      </c>
      <c r="M643" s="26">
        <v>46084.0</v>
      </c>
      <c r="N643" s="48">
        <v>46084.0</v>
      </c>
      <c r="O643" s="26">
        <v>46084.0</v>
      </c>
      <c r="P643" s="28">
        <v>0.0</v>
      </c>
      <c r="Q643" s="45">
        <v>1273.0</v>
      </c>
      <c r="R643" s="30">
        <f t="shared" si="1"/>
        <v>14.2665023</v>
      </c>
      <c r="S643" s="21" t="str">
        <f>IFERROR(VLOOKUP(L643,'Responsáveis'!$A$3:$B$140,2,FALSE),"NE")</f>
        <v>Ana</v>
      </c>
      <c r="T643" s="27"/>
      <c r="U643" s="21" t="s">
        <v>39</v>
      </c>
      <c r="V643" s="31" t="s">
        <v>40</v>
      </c>
      <c r="W643" s="31" t="s">
        <v>41</v>
      </c>
      <c r="X643" s="32"/>
      <c r="Y643" s="32"/>
      <c r="Z643" s="32"/>
      <c r="AA643" s="32"/>
      <c r="AB643" s="32"/>
      <c r="AC643" s="32"/>
    </row>
    <row r="644" ht="18.75" customHeight="1">
      <c r="A644" s="21" t="s">
        <v>271</v>
      </c>
      <c r="B644" s="21" t="s">
        <v>272</v>
      </c>
      <c r="C644" s="21" t="s">
        <v>1477</v>
      </c>
      <c r="D644" s="22" t="s">
        <v>1979</v>
      </c>
      <c r="E644" s="23" t="s">
        <v>1980</v>
      </c>
      <c r="F644" s="21">
        <v>0.0</v>
      </c>
      <c r="G644" s="26">
        <v>46066.0</v>
      </c>
      <c r="H644" s="46" t="s">
        <v>1973</v>
      </c>
      <c r="I644" s="21" t="s">
        <v>162</v>
      </c>
      <c r="J644" s="27"/>
      <c r="K644" s="27"/>
      <c r="L644" s="27"/>
      <c r="M644" s="27"/>
      <c r="N644" s="48"/>
      <c r="O644" s="27"/>
      <c r="P644" s="27"/>
      <c r="Q644" s="47"/>
      <c r="R644" s="30">
        <f t="shared" si="1"/>
        <v>0</v>
      </c>
      <c r="S644" s="21" t="str">
        <f>IFERROR(VLOOKUP(L644,'Responsáveis'!$A$3:$B$140,2,FALSE),"NE")</f>
        <v>NE</v>
      </c>
      <c r="T644" s="27"/>
      <c r="U644" s="21" t="s">
        <v>48</v>
      </c>
      <c r="V644" s="31" t="s">
        <v>163</v>
      </c>
      <c r="W644" s="33"/>
      <c r="X644" s="32"/>
      <c r="Y644" s="32"/>
      <c r="Z644" s="32"/>
      <c r="AA644" s="32"/>
      <c r="AB644" s="32"/>
      <c r="AC644" s="32"/>
    </row>
    <row r="645" ht="18.75" customHeight="1">
      <c r="A645" s="21" t="s">
        <v>271</v>
      </c>
      <c r="B645" s="21" t="s">
        <v>272</v>
      </c>
      <c r="C645" s="21" t="s">
        <v>1477</v>
      </c>
      <c r="D645" s="22" t="s">
        <v>1981</v>
      </c>
      <c r="E645" s="23" t="s">
        <v>1982</v>
      </c>
      <c r="F645" s="21">
        <v>0.0</v>
      </c>
      <c r="G645" s="26">
        <v>46066.0</v>
      </c>
      <c r="H645" s="46" t="s">
        <v>1973</v>
      </c>
      <c r="I645" s="21" t="s">
        <v>162</v>
      </c>
      <c r="J645" s="27"/>
      <c r="K645" s="27"/>
      <c r="L645" s="27"/>
      <c r="M645" s="27"/>
      <c r="N645" s="48"/>
      <c r="O645" s="27"/>
      <c r="P645" s="27"/>
      <c r="Q645" s="47"/>
      <c r="R645" s="30">
        <f t="shared" si="1"/>
        <v>0</v>
      </c>
      <c r="S645" s="21" t="str">
        <f>IFERROR(VLOOKUP(L645,'Responsáveis'!$A$3:$B$140,2,FALSE),"NE")</f>
        <v>NE</v>
      </c>
      <c r="T645" s="27"/>
      <c r="U645" s="21" t="s">
        <v>48</v>
      </c>
      <c r="V645" s="31" t="s">
        <v>163</v>
      </c>
      <c r="W645" s="33"/>
      <c r="X645" s="32"/>
      <c r="Y645" s="32"/>
      <c r="Z645" s="32"/>
      <c r="AA645" s="32"/>
      <c r="AB645" s="32"/>
      <c r="AC645" s="32"/>
    </row>
    <row r="646" ht="18.75" customHeight="1">
      <c r="A646" s="21" t="s">
        <v>271</v>
      </c>
      <c r="B646" s="21" t="s">
        <v>272</v>
      </c>
      <c r="C646" s="21" t="s">
        <v>1477</v>
      </c>
      <c r="D646" s="22" t="s">
        <v>1981</v>
      </c>
      <c r="E646" s="23" t="s">
        <v>1983</v>
      </c>
      <c r="F646" s="21">
        <v>0.0</v>
      </c>
      <c r="G646" s="26">
        <v>46066.0</v>
      </c>
      <c r="H646" s="46" t="s">
        <v>1973</v>
      </c>
      <c r="I646" s="21" t="s">
        <v>162</v>
      </c>
      <c r="J646" s="27"/>
      <c r="K646" s="27"/>
      <c r="L646" s="27"/>
      <c r="M646" s="27"/>
      <c r="N646" s="48"/>
      <c r="O646" s="27"/>
      <c r="P646" s="27"/>
      <c r="Q646" s="47"/>
      <c r="R646" s="30">
        <f t="shared" si="1"/>
        <v>0</v>
      </c>
      <c r="S646" s="21" t="str">
        <f>IFERROR(VLOOKUP(L646,'Responsáveis'!$A$3:$B$140,2,FALSE),"NE")</f>
        <v>NE</v>
      </c>
      <c r="T646" s="27"/>
      <c r="U646" s="21" t="s">
        <v>48</v>
      </c>
      <c r="V646" s="31" t="s">
        <v>163</v>
      </c>
      <c r="W646" s="33"/>
      <c r="X646" s="32"/>
      <c r="Y646" s="32"/>
      <c r="Z646" s="32"/>
      <c r="AA646" s="32"/>
      <c r="AB646" s="32"/>
      <c r="AC646" s="32"/>
    </row>
    <row r="647" ht="18.75" customHeight="1">
      <c r="A647" s="21" t="s">
        <v>271</v>
      </c>
      <c r="B647" s="21" t="s">
        <v>272</v>
      </c>
      <c r="C647" s="21" t="s">
        <v>1477</v>
      </c>
      <c r="D647" s="22" t="s">
        <v>1984</v>
      </c>
      <c r="E647" s="23" t="s">
        <v>1985</v>
      </c>
      <c r="F647" s="21">
        <v>0.0</v>
      </c>
      <c r="G647" s="26">
        <v>46066.0</v>
      </c>
      <c r="H647" s="46" t="s">
        <v>1973</v>
      </c>
      <c r="I647" s="21" t="s">
        <v>162</v>
      </c>
      <c r="J647" s="27"/>
      <c r="K647" s="27"/>
      <c r="L647" s="27"/>
      <c r="M647" s="27"/>
      <c r="N647" s="48"/>
      <c r="O647" s="27"/>
      <c r="P647" s="27"/>
      <c r="Q647" s="47"/>
      <c r="R647" s="30">
        <f t="shared" si="1"/>
        <v>0</v>
      </c>
      <c r="S647" s="21" t="str">
        <f>IFERROR(VLOOKUP(L647,'Responsáveis'!$A$3:$B$140,2,FALSE),"NE")</f>
        <v>NE</v>
      </c>
      <c r="T647" s="27"/>
      <c r="U647" s="21" t="s">
        <v>48</v>
      </c>
      <c r="V647" s="31" t="s">
        <v>163</v>
      </c>
      <c r="W647" s="33"/>
      <c r="X647" s="32"/>
      <c r="Y647" s="32"/>
      <c r="Z647" s="32"/>
      <c r="AA647" s="32"/>
      <c r="AB647" s="32"/>
      <c r="AC647" s="32"/>
    </row>
    <row r="648" ht="18.75" customHeight="1">
      <c r="A648" s="21" t="s">
        <v>271</v>
      </c>
      <c r="B648" s="21" t="s">
        <v>272</v>
      </c>
      <c r="C648" s="21" t="s">
        <v>1477</v>
      </c>
      <c r="D648" s="22" t="s">
        <v>1984</v>
      </c>
      <c r="E648" s="23" t="s">
        <v>1986</v>
      </c>
      <c r="F648" s="21">
        <v>0.0</v>
      </c>
      <c r="G648" s="26">
        <v>46066.0</v>
      </c>
      <c r="H648" s="46" t="s">
        <v>1973</v>
      </c>
      <c r="I648" s="21" t="s">
        <v>162</v>
      </c>
      <c r="J648" s="27"/>
      <c r="K648" s="27"/>
      <c r="L648" s="27"/>
      <c r="M648" s="27"/>
      <c r="N648" s="48"/>
      <c r="O648" s="27"/>
      <c r="P648" s="27"/>
      <c r="Q648" s="47"/>
      <c r="R648" s="30">
        <f t="shared" si="1"/>
        <v>0</v>
      </c>
      <c r="S648" s="21" t="str">
        <f>IFERROR(VLOOKUP(L648,'Responsáveis'!$A$3:$B$140,2,FALSE),"NE")</f>
        <v>NE</v>
      </c>
      <c r="T648" s="27"/>
      <c r="U648" s="21" t="s">
        <v>48</v>
      </c>
      <c r="V648" s="31" t="s">
        <v>163</v>
      </c>
      <c r="W648" s="33"/>
      <c r="X648" s="32"/>
      <c r="Y648" s="32"/>
      <c r="Z648" s="32"/>
      <c r="AA648" s="32"/>
      <c r="AB648" s="32"/>
      <c r="AC648" s="32"/>
    </row>
    <row r="649" ht="18.75" customHeight="1">
      <c r="A649" s="21" t="s">
        <v>271</v>
      </c>
      <c r="B649" s="21" t="s">
        <v>272</v>
      </c>
      <c r="C649" s="21" t="s">
        <v>1477</v>
      </c>
      <c r="D649" s="22" t="s">
        <v>1987</v>
      </c>
      <c r="E649" s="23" t="s">
        <v>1988</v>
      </c>
      <c r="F649" s="21">
        <v>0.0</v>
      </c>
      <c r="G649" s="26">
        <v>46066.0</v>
      </c>
      <c r="H649" s="46" t="s">
        <v>1953</v>
      </c>
      <c r="I649" s="21" t="s">
        <v>162</v>
      </c>
      <c r="J649" s="27"/>
      <c r="K649" s="27"/>
      <c r="L649" s="27"/>
      <c r="M649" s="27"/>
      <c r="N649" s="48"/>
      <c r="O649" s="27"/>
      <c r="P649" s="27"/>
      <c r="Q649" s="47"/>
      <c r="R649" s="30">
        <f t="shared" si="1"/>
        <v>0</v>
      </c>
      <c r="S649" s="21" t="str">
        <f>IFERROR(VLOOKUP(L649,'Responsáveis'!$A$3:$B$140,2,FALSE),"NE")</f>
        <v>NE</v>
      </c>
      <c r="T649" s="27"/>
      <c r="U649" s="21" t="s">
        <v>48</v>
      </c>
      <c r="V649" s="31" t="s">
        <v>163</v>
      </c>
      <c r="W649" s="33"/>
      <c r="X649" s="32"/>
      <c r="Y649" s="32"/>
      <c r="Z649" s="32"/>
      <c r="AA649" s="32"/>
      <c r="AB649" s="32"/>
      <c r="AC649" s="32"/>
    </row>
    <row r="650" ht="18.75" customHeight="1">
      <c r="A650" s="21" t="s">
        <v>271</v>
      </c>
      <c r="B650" s="21" t="s">
        <v>272</v>
      </c>
      <c r="C650" s="21" t="s">
        <v>1477</v>
      </c>
      <c r="D650" s="22" t="s">
        <v>1987</v>
      </c>
      <c r="E650" s="23" t="s">
        <v>1989</v>
      </c>
      <c r="F650" s="21">
        <v>0.0</v>
      </c>
      <c r="G650" s="26">
        <v>46066.0</v>
      </c>
      <c r="H650" s="46" t="s">
        <v>1953</v>
      </c>
      <c r="I650" s="21" t="s">
        <v>162</v>
      </c>
      <c r="J650" s="27"/>
      <c r="K650" s="27"/>
      <c r="L650" s="27"/>
      <c r="M650" s="27"/>
      <c r="N650" s="48"/>
      <c r="O650" s="27"/>
      <c r="P650" s="27"/>
      <c r="Q650" s="47"/>
      <c r="R650" s="30">
        <f t="shared" si="1"/>
        <v>0</v>
      </c>
      <c r="S650" s="21" t="str">
        <f>IFERROR(VLOOKUP(L650,'Responsáveis'!$A$3:$B$140,2,FALSE),"NE")</f>
        <v>NE</v>
      </c>
      <c r="T650" s="27"/>
      <c r="U650" s="21" t="s">
        <v>48</v>
      </c>
      <c r="V650" s="31" t="s">
        <v>163</v>
      </c>
      <c r="W650" s="33"/>
      <c r="X650" s="32"/>
      <c r="Y650" s="32"/>
      <c r="Z650" s="32"/>
      <c r="AA650" s="32"/>
      <c r="AB650" s="32"/>
      <c r="AC650" s="32"/>
    </row>
    <row r="651" ht="18.75" customHeight="1">
      <c r="A651" s="21" t="s">
        <v>271</v>
      </c>
      <c r="B651" s="21" t="s">
        <v>272</v>
      </c>
      <c r="C651" s="21" t="s">
        <v>1477</v>
      </c>
      <c r="D651" s="22" t="s">
        <v>1990</v>
      </c>
      <c r="E651" s="23" t="s">
        <v>1991</v>
      </c>
      <c r="F651" s="21">
        <v>0.0</v>
      </c>
      <c r="G651" s="26">
        <v>46066.0</v>
      </c>
      <c r="H651" s="46" t="s">
        <v>1953</v>
      </c>
      <c r="I651" s="21" t="s">
        <v>162</v>
      </c>
      <c r="J651" s="27"/>
      <c r="K651" s="27"/>
      <c r="L651" s="27"/>
      <c r="M651" s="27"/>
      <c r="N651" s="48"/>
      <c r="O651" s="27"/>
      <c r="P651" s="27"/>
      <c r="Q651" s="47"/>
      <c r="R651" s="30">
        <f t="shared" si="1"/>
        <v>0</v>
      </c>
      <c r="S651" s="21" t="str">
        <f>IFERROR(VLOOKUP(L651,'Responsáveis'!$A$3:$B$140,2,FALSE),"NE")</f>
        <v>NE</v>
      </c>
      <c r="T651" s="27"/>
      <c r="U651" s="21" t="s">
        <v>48</v>
      </c>
      <c r="V651" s="31" t="s">
        <v>163</v>
      </c>
      <c r="W651" s="33"/>
      <c r="X651" s="32"/>
      <c r="Y651" s="32"/>
      <c r="Z651" s="32"/>
      <c r="AA651" s="32"/>
      <c r="AB651" s="32"/>
      <c r="AC651" s="32"/>
    </row>
    <row r="652" ht="18.75" customHeight="1">
      <c r="A652" s="21" t="s">
        <v>31</v>
      </c>
      <c r="B652" s="41" t="s">
        <v>202</v>
      </c>
      <c r="C652" s="21" t="s">
        <v>1992</v>
      </c>
      <c r="D652" s="22" t="s">
        <v>1993</v>
      </c>
      <c r="E652" s="23" t="s">
        <v>1994</v>
      </c>
      <c r="F652" s="21">
        <v>0.0</v>
      </c>
      <c r="G652" s="26">
        <v>46065.0</v>
      </c>
      <c r="H652" s="46" t="s">
        <v>1995</v>
      </c>
      <c r="I652" s="21" t="s">
        <v>162</v>
      </c>
      <c r="J652" s="27"/>
      <c r="K652" s="27"/>
      <c r="L652" s="27"/>
      <c r="M652" s="27"/>
      <c r="N652" s="48"/>
      <c r="O652" s="27"/>
      <c r="P652" s="27"/>
      <c r="Q652" s="47"/>
      <c r="R652" s="30">
        <f t="shared" si="1"/>
        <v>0</v>
      </c>
      <c r="S652" s="21" t="str">
        <f>IFERROR(VLOOKUP(L652,'Responsáveis'!$A$3:$B$140,2,FALSE),"NE")</f>
        <v>NE</v>
      </c>
      <c r="T652" s="27"/>
      <c r="U652" s="21" t="s">
        <v>39</v>
      </c>
      <c r="V652" s="31" t="s">
        <v>163</v>
      </c>
      <c r="W652" s="33"/>
      <c r="X652" s="32"/>
      <c r="Y652" s="32"/>
      <c r="Z652" s="32"/>
      <c r="AA652" s="32"/>
      <c r="AB652" s="32"/>
      <c r="AC652" s="32"/>
    </row>
    <row r="653" ht="18.75" customHeight="1">
      <c r="A653" s="21" t="s">
        <v>219</v>
      </c>
      <c r="B653" s="21" t="s">
        <v>220</v>
      </c>
      <c r="C653" s="21" t="s">
        <v>1996</v>
      </c>
      <c r="D653" s="22" t="s">
        <v>1997</v>
      </c>
      <c r="E653" s="23" t="s">
        <v>1998</v>
      </c>
      <c r="F653" s="21">
        <v>0.0</v>
      </c>
      <c r="G653" s="26">
        <v>46069.0</v>
      </c>
      <c r="H653" s="46" t="s">
        <v>1999</v>
      </c>
      <c r="I653" s="21" t="s">
        <v>162</v>
      </c>
      <c r="J653" s="27"/>
      <c r="K653" s="27"/>
      <c r="L653" s="27"/>
      <c r="M653" s="27"/>
      <c r="N653" s="48"/>
      <c r="O653" s="27"/>
      <c r="P653" s="27"/>
      <c r="Q653" s="47"/>
      <c r="R653" s="30">
        <f t="shared" si="1"/>
        <v>0</v>
      </c>
      <c r="S653" s="21" t="str">
        <f>IFERROR(VLOOKUP(L653,'Responsáveis'!$A$3:$B$140,2,FALSE),"NE")</f>
        <v>NE</v>
      </c>
      <c r="T653" s="27"/>
      <c r="U653" s="21" t="s">
        <v>48</v>
      </c>
      <c r="V653" s="31" t="s">
        <v>163</v>
      </c>
      <c r="W653" s="33"/>
      <c r="X653" s="32"/>
      <c r="Y653" s="32"/>
      <c r="Z653" s="32"/>
      <c r="AA653" s="32"/>
      <c r="AB653" s="32"/>
      <c r="AC653" s="32"/>
    </row>
    <row r="654" ht="18.75" customHeight="1">
      <c r="A654" s="21" t="s">
        <v>31</v>
      </c>
      <c r="B654" s="41" t="s">
        <v>202</v>
      </c>
      <c r="C654" s="21" t="s">
        <v>1167</v>
      </c>
      <c r="D654" s="22" t="s">
        <v>2000</v>
      </c>
      <c r="E654" s="23" t="s">
        <v>2001</v>
      </c>
      <c r="F654" s="21">
        <v>0.0</v>
      </c>
      <c r="G654" s="26">
        <v>46069.0</v>
      </c>
      <c r="H654" s="46" t="s">
        <v>1999</v>
      </c>
      <c r="I654" s="21" t="s">
        <v>162</v>
      </c>
      <c r="J654" s="27"/>
      <c r="K654" s="27"/>
      <c r="L654" s="27"/>
      <c r="M654" s="27"/>
      <c r="N654" s="48"/>
      <c r="O654" s="27"/>
      <c r="P654" s="27"/>
      <c r="Q654" s="47"/>
      <c r="R654" s="30">
        <f t="shared" si="1"/>
        <v>0</v>
      </c>
      <c r="S654" s="21" t="str">
        <f>IFERROR(VLOOKUP(L654,'Responsáveis'!$A$3:$B$140,2,FALSE),"NE")</f>
        <v>NE</v>
      </c>
      <c r="T654" s="27"/>
      <c r="U654" s="21" t="s">
        <v>39</v>
      </c>
      <c r="V654" s="31" t="s">
        <v>163</v>
      </c>
      <c r="W654" s="33"/>
      <c r="X654" s="32"/>
      <c r="Y654" s="32"/>
      <c r="Z654" s="32"/>
      <c r="AA654" s="32"/>
      <c r="AB654" s="32"/>
      <c r="AC654" s="32"/>
    </row>
    <row r="655" ht="18.75" customHeight="1">
      <c r="A655" s="21" t="s">
        <v>187</v>
      </c>
      <c r="B655" s="58" t="s">
        <v>234</v>
      </c>
      <c r="C655" s="21" t="s">
        <v>2002</v>
      </c>
      <c r="D655" s="22" t="s">
        <v>2003</v>
      </c>
      <c r="E655" s="108" t="s">
        <v>2004</v>
      </c>
      <c r="F655" s="21">
        <v>0.0</v>
      </c>
      <c r="G655" s="26">
        <v>46063.0</v>
      </c>
      <c r="H655" s="46"/>
      <c r="I655" s="21" t="s">
        <v>52</v>
      </c>
      <c r="J655" s="26">
        <v>46065.0</v>
      </c>
      <c r="K655" s="21" t="s">
        <v>53</v>
      </c>
      <c r="L655" s="21" t="s">
        <v>38</v>
      </c>
      <c r="M655" s="26">
        <v>46090.0</v>
      </c>
      <c r="N655" s="48">
        <v>46090.0</v>
      </c>
      <c r="O655" s="27"/>
      <c r="P655" s="28">
        <v>0.0</v>
      </c>
      <c r="Q655" s="45">
        <v>1197.3</v>
      </c>
      <c r="R655" s="30">
        <f t="shared" si="1"/>
        <v>13.41813291</v>
      </c>
      <c r="S655" s="21" t="str">
        <f>IFERROR(VLOOKUP(L655,'Responsáveis'!$A$3:$B$140,2,FALSE),"NE")</f>
        <v>jadiel</v>
      </c>
      <c r="T655" s="27"/>
      <c r="U655" s="21" t="s">
        <v>48</v>
      </c>
      <c r="V655" s="31" t="s">
        <v>40</v>
      </c>
      <c r="W655" s="31" t="s">
        <v>41</v>
      </c>
      <c r="X655" s="32"/>
      <c r="Y655" s="32"/>
      <c r="Z655" s="32"/>
      <c r="AA655" s="32"/>
      <c r="AB655" s="32"/>
      <c r="AC655" s="32"/>
    </row>
    <row r="656" ht="18.75" customHeight="1">
      <c r="A656" s="21" t="s">
        <v>1343</v>
      </c>
      <c r="B656" s="21" t="s">
        <v>1684</v>
      </c>
      <c r="C656" s="21" t="s">
        <v>197</v>
      </c>
      <c r="D656" s="22" t="s">
        <v>2005</v>
      </c>
      <c r="E656" s="108" t="s">
        <v>2006</v>
      </c>
      <c r="F656" s="21">
        <v>0.0</v>
      </c>
      <c r="G656" s="26">
        <v>46069.0</v>
      </c>
      <c r="H656" s="46" t="s">
        <v>2007</v>
      </c>
      <c r="I656" s="21" t="s">
        <v>52</v>
      </c>
      <c r="J656" s="26">
        <v>46062.0</v>
      </c>
      <c r="K656" s="21" t="s">
        <v>53</v>
      </c>
      <c r="L656" s="21" t="s">
        <v>227</v>
      </c>
      <c r="M656" s="26">
        <v>46069.0</v>
      </c>
      <c r="N656" s="48">
        <v>46069.0</v>
      </c>
      <c r="O656" s="27"/>
      <c r="P656" s="28">
        <v>1.0</v>
      </c>
      <c r="Q656" s="45">
        <v>4860.0</v>
      </c>
      <c r="R656" s="30">
        <f t="shared" si="1"/>
        <v>54.46598678</v>
      </c>
      <c r="S656" s="21" t="str">
        <f>IFERROR(VLOOKUP(L656,'Responsáveis'!$A$3:$B$140,2,FALSE),"NE")</f>
        <v>Ana</v>
      </c>
      <c r="T656" s="27"/>
      <c r="U656" s="21" t="s">
        <v>39</v>
      </c>
      <c r="V656" s="31" t="s">
        <v>208</v>
      </c>
      <c r="W656" s="31" t="s">
        <v>41</v>
      </c>
      <c r="X656" s="32"/>
      <c r="Y656" s="32"/>
      <c r="Z656" s="32"/>
      <c r="AA656" s="32"/>
      <c r="AB656" s="32"/>
      <c r="AC656" s="32"/>
    </row>
    <row r="657" ht="18.75" customHeight="1">
      <c r="A657" s="21" t="s">
        <v>219</v>
      </c>
      <c r="B657" s="21" t="s">
        <v>220</v>
      </c>
      <c r="C657" s="21" t="s">
        <v>197</v>
      </c>
      <c r="D657" s="22" t="s">
        <v>2008</v>
      </c>
      <c r="E657" s="23" t="s">
        <v>2009</v>
      </c>
      <c r="F657" s="21">
        <v>0.0</v>
      </c>
      <c r="G657" s="26">
        <v>46069.0</v>
      </c>
      <c r="H657" s="46" t="s">
        <v>1999</v>
      </c>
      <c r="I657" s="21" t="s">
        <v>162</v>
      </c>
      <c r="J657" s="27"/>
      <c r="K657" s="27"/>
      <c r="L657" s="27"/>
      <c r="M657" s="27"/>
      <c r="N657" s="48"/>
      <c r="O657" s="27"/>
      <c r="P657" s="27"/>
      <c r="Q657" s="47"/>
      <c r="R657" s="30">
        <f t="shared" si="1"/>
        <v>0</v>
      </c>
      <c r="S657" s="21" t="str">
        <f>IFERROR(VLOOKUP(L657,'Responsáveis'!$A$3:$B$140,2,FALSE),"NE")</f>
        <v>NE</v>
      </c>
      <c r="T657" s="27"/>
      <c r="U657" s="21" t="s">
        <v>48</v>
      </c>
      <c r="V657" s="31" t="s">
        <v>163</v>
      </c>
      <c r="W657" s="33"/>
      <c r="X657" s="83">
        <v>1.0</v>
      </c>
      <c r="Y657" s="32"/>
      <c r="Z657" s="32"/>
      <c r="AA657" s="32"/>
      <c r="AB657" s="32"/>
      <c r="AC657" s="32"/>
    </row>
    <row r="658" ht="18.75" customHeight="1">
      <c r="A658" s="21" t="s">
        <v>271</v>
      </c>
      <c r="B658" s="21" t="s">
        <v>272</v>
      </c>
      <c r="C658" s="21" t="s">
        <v>874</v>
      </c>
      <c r="D658" s="22" t="s">
        <v>2010</v>
      </c>
      <c r="E658" s="23" t="s">
        <v>2011</v>
      </c>
      <c r="F658" s="21">
        <v>0.0</v>
      </c>
      <c r="G658" s="26">
        <v>46069.0</v>
      </c>
      <c r="H658" s="46" t="s">
        <v>1999</v>
      </c>
      <c r="I658" s="21" t="s">
        <v>162</v>
      </c>
      <c r="J658" s="27"/>
      <c r="K658" s="27"/>
      <c r="L658" s="27"/>
      <c r="M658" s="27"/>
      <c r="N658" s="48"/>
      <c r="O658" s="27"/>
      <c r="P658" s="27"/>
      <c r="Q658" s="47"/>
      <c r="R658" s="30">
        <f t="shared" si="1"/>
        <v>0</v>
      </c>
      <c r="S658" s="21" t="str">
        <f>IFERROR(VLOOKUP(L658,'Responsáveis'!$A$3:$B$140,2,FALSE),"NE")</f>
        <v>NE</v>
      </c>
      <c r="T658" s="27"/>
      <c r="U658" s="21" t="s">
        <v>39</v>
      </c>
      <c r="V658" s="31" t="s">
        <v>163</v>
      </c>
      <c r="W658" s="33"/>
      <c r="X658" s="32"/>
      <c r="Y658" s="32"/>
      <c r="Z658" s="32"/>
      <c r="AA658" s="32"/>
      <c r="AB658" s="32"/>
      <c r="AC658" s="32"/>
    </row>
    <row r="659" ht="18.75" customHeight="1">
      <c r="A659" s="21" t="s">
        <v>31</v>
      </c>
      <c r="B659" s="21" t="s">
        <v>32</v>
      </c>
      <c r="C659" s="21" t="s">
        <v>2012</v>
      </c>
      <c r="D659" s="22" t="s">
        <v>2013</v>
      </c>
      <c r="E659" s="23" t="s">
        <v>2014</v>
      </c>
      <c r="F659" s="21">
        <v>0.0</v>
      </c>
      <c r="G659" s="26">
        <v>46069.0</v>
      </c>
      <c r="H659" s="46" t="s">
        <v>1999</v>
      </c>
      <c r="I659" s="21" t="s">
        <v>162</v>
      </c>
      <c r="J659" s="27"/>
      <c r="K659" s="27"/>
      <c r="L659" s="27"/>
      <c r="M659" s="27"/>
      <c r="N659" s="48"/>
      <c r="O659" s="27"/>
      <c r="P659" s="27"/>
      <c r="Q659" s="47"/>
      <c r="R659" s="30">
        <f t="shared" si="1"/>
        <v>0</v>
      </c>
      <c r="S659" s="21" t="str">
        <f>IFERROR(VLOOKUP(L659,'Responsáveis'!$A$3:$B$140,2,FALSE),"NE")</f>
        <v>NE</v>
      </c>
      <c r="T659" s="27"/>
      <c r="U659" s="21" t="s">
        <v>48</v>
      </c>
      <c r="V659" s="31" t="s">
        <v>163</v>
      </c>
      <c r="W659" s="33"/>
      <c r="X659" s="32"/>
      <c r="Y659" s="32"/>
      <c r="Z659" s="32"/>
      <c r="AA659" s="32"/>
      <c r="AB659" s="32"/>
      <c r="AC659" s="32"/>
    </row>
    <row r="660" ht="18.75" customHeight="1">
      <c r="A660" s="21" t="s">
        <v>195</v>
      </c>
      <c r="B660" s="21" t="s">
        <v>196</v>
      </c>
      <c r="C660" s="21" t="s">
        <v>2015</v>
      </c>
      <c r="D660" s="22" t="s">
        <v>2016</v>
      </c>
      <c r="E660" s="23" t="s">
        <v>2017</v>
      </c>
      <c r="F660" s="21">
        <v>0.0</v>
      </c>
      <c r="G660" s="26">
        <v>46069.0</v>
      </c>
      <c r="H660" s="46" t="s">
        <v>1999</v>
      </c>
      <c r="I660" s="21" t="s">
        <v>162</v>
      </c>
      <c r="J660" s="27"/>
      <c r="K660" s="27"/>
      <c r="L660" s="27"/>
      <c r="M660" s="109"/>
      <c r="N660" s="110"/>
      <c r="O660" s="109"/>
      <c r="P660" s="27"/>
      <c r="Q660" s="47"/>
      <c r="R660" s="30">
        <f t="shared" si="1"/>
        <v>0</v>
      </c>
      <c r="S660" s="21" t="str">
        <f>IFERROR(VLOOKUP(L660,'Responsáveis'!$A$3:$B$140,2,FALSE),"NE")</f>
        <v>NE</v>
      </c>
      <c r="T660" s="27"/>
      <c r="U660" s="21" t="s">
        <v>39</v>
      </c>
      <c r="V660" s="31" t="s">
        <v>163</v>
      </c>
      <c r="W660" s="33"/>
      <c r="X660" s="32"/>
      <c r="Y660" s="32"/>
      <c r="Z660" s="32"/>
      <c r="AA660" s="32"/>
      <c r="AB660" s="32"/>
      <c r="AC660" s="32"/>
    </row>
    <row r="661" ht="18.75" customHeight="1">
      <c r="A661" s="21" t="s">
        <v>187</v>
      </c>
      <c r="B661" s="58" t="s">
        <v>234</v>
      </c>
      <c r="C661" s="21" t="s">
        <v>2018</v>
      </c>
      <c r="D661" s="22" t="s">
        <v>2019</v>
      </c>
      <c r="E661" s="111" t="s">
        <v>2020</v>
      </c>
      <c r="F661" s="21">
        <v>0.0</v>
      </c>
      <c r="G661" s="26">
        <v>46035.0</v>
      </c>
      <c r="H661" s="112" t="s">
        <v>2021</v>
      </c>
      <c r="I661" s="21" t="s">
        <v>52</v>
      </c>
      <c r="J661" s="26">
        <v>46036.0</v>
      </c>
      <c r="K661" s="21" t="s">
        <v>53</v>
      </c>
      <c r="L661" s="21" t="s">
        <v>548</v>
      </c>
      <c r="M661" s="113" t="s">
        <v>2022</v>
      </c>
      <c r="N661" s="113" t="s">
        <v>2022</v>
      </c>
      <c r="O661" s="113" t="s">
        <v>2022</v>
      </c>
      <c r="P661" s="28">
        <v>0.0</v>
      </c>
      <c r="Q661" s="45">
        <v>2221.1</v>
      </c>
      <c r="R661" s="30">
        <f t="shared" si="1"/>
        <v>24.89185252</v>
      </c>
      <c r="S661" s="21" t="str">
        <f>IFERROR(VLOOKUP(L661,'Responsáveis'!$A$3:$B$140,2,FALSE),"NE")</f>
        <v>Jadiel</v>
      </c>
      <c r="T661" s="27"/>
      <c r="U661" s="21" t="s">
        <v>39</v>
      </c>
      <c r="V661" s="31" t="s">
        <v>40</v>
      </c>
      <c r="W661" s="31" t="s">
        <v>41</v>
      </c>
      <c r="X661" s="83">
        <v>1.0</v>
      </c>
      <c r="Y661" s="32"/>
      <c r="Z661" s="32"/>
      <c r="AA661" s="32"/>
      <c r="AB661" s="32"/>
      <c r="AC661" s="32"/>
    </row>
    <row r="662" ht="18.75" customHeight="1">
      <c r="A662" s="21" t="s">
        <v>271</v>
      </c>
      <c r="B662" s="77" t="s">
        <v>1248</v>
      </c>
      <c r="C662" s="21" t="s">
        <v>197</v>
      </c>
      <c r="D662" s="22" t="s">
        <v>2023</v>
      </c>
      <c r="E662" s="108" t="s">
        <v>2024</v>
      </c>
      <c r="F662" s="21">
        <v>0.0</v>
      </c>
      <c r="G662" s="26">
        <v>46065.0</v>
      </c>
      <c r="H662" s="46"/>
      <c r="I662" s="21" t="s">
        <v>52</v>
      </c>
      <c r="J662" s="26">
        <v>46066.0</v>
      </c>
      <c r="K662" s="21" t="s">
        <v>53</v>
      </c>
      <c r="L662" s="21" t="s">
        <v>227</v>
      </c>
      <c r="M662" s="26">
        <v>46071.0</v>
      </c>
      <c r="N662" s="48">
        <v>46071.0</v>
      </c>
      <c r="O662" s="26">
        <v>46071.0</v>
      </c>
      <c r="P662" s="28">
        <v>0.0</v>
      </c>
      <c r="Q662" s="45">
        <v>2720.0</v>
      </c>
      <c r="R662" s="30">
        <f t="shared" si="1"/>
        <v>30.48302141</v>
      </c>
      <c r="S662" s="21" t="str">
        <f>IFERROR(VLOOKUP(L662,'Responsáveis'!$A$3:$B$140,2,FALSE),"NE")</f>
        <v>Ana</v>
      </c>
      <c r="T662" s="27"/>
      <c r="U662" s="21" t="s">
        <v>39</v>
      </c>
      <c r="V662" s="31" t="s">
        <v>40</v>
      </c>
      <c r="W662" s="31" t="s">
        <v>41</v>
      </c>
      <c r="X662" s="32"/>
      <c r="Y662" s="32"/>
      <c r="Z662" s="32"/>
      <c r="AA662" s="32"/>
      <c r="AB662" s="32"/>
      <c r="AC662" s="32"/>
    </row>
    <row r="663" ht="18.75" customHeight="1">
      <c r="A663" s="21" t="s">
        <v>31</v>
      </c>
      <c r="B663" s="21" t="s">
        <v>32</v>
      </c>
      <c r="C663" s="21" t="s">
        <v>2025</v>
      </c>
      <c r="D663" s="22" t="s">
        <v>2026</v>
      </c>
      <c r="E663" s="23" t="s">
        <v>2027</v>
      </c>
      <c r="F663" s="21">
        <v>0.0</v>
      </c>
      <c r="G663" s="26">
        <v>46069.0</v>
      </c>
      <c r="H663" s="46"/>
      <c r="I663" s="21" t="s">
        <v>162</v>
      </c>
      <c r="J663" s="27"/>
      <c r="K663" s="27"/>
      <c r="L663" s="27"/>
      <c r="M663" s="27"/>
      <c r="N663" s="48"/>
      <c r="O663" s="27"/>
      <c r="P663" s="27"/>
      <c r="Q663" s="47"/>
      <c r="R663" s="30">
        <f t="shared" si="1"/>
        <v>0</v>
      </c>
      <c r="S663" s="21" t="str">
        <f>IFERROR(VLOOKUP(L663,'Responsáveis'!$A$3:$B$140,2,FALSE),"NE")</f>
        <v>NE</v>
      </c>
      <c r="T663" s="27"/>
      <c r="U663" s="21" t="s">
        <v>39</v>
      </c>
      <c r="V663" s="31" t="s">
        <v>163</v>
      </c>
      <c r="W663" s="33"/>
      <c r="X663" s="32"/>
      <c r="Y663" s="32"/>
      <c r="Z663" s="32"/>
      <c r="AA663" s="32"/>
      <c r="AB663" s="32"/>
      <c r="AC663" s="32"/>
    </row>
    <row r="664" ht="18.75" customHeight="1">
      <c r="A664" s="21" t="s">
        <v>31</v>
      </c>
      <c r="B664" s="50" t="s">
        <v>925</v>
      </c>
      <c r="C664" s="21" t="s">
        <v>2028</v>
      </c>
      <c r="D664" s="22" t="s">
        <v>2029</v>
      </c>
      <c r="E664" s="23" t="s">
        <v>2030</v>
      </c>
      <c r="F664" s="21">
        <v>0.0</v>
      </c>
      <c r="G664" s="26">
        <v>46069.0</v>
      </c>
      <c r="H664" s="46" t="s">
        <v>1999</v>
      </c>
      <c r="I664" s="21" t="s">
        <v>162</v>
      </c>
      <c r="J664" s="27"/>
      <c r="K664" s="27"/>
      <c r="L664" s="27"/>
      <c r="M664" s="27"/>
      <c r="N664" s="48"/>
      <c r="O664" s="27"/>
      <c r="P664" s="27"/>
      <c r="Q664" s="47"/>
      <c r="R664" s="30">
        <f t="shared" si="1"/>
        <v>0</v>
      </c>
      <c r="S664" s="21" t="str">
        <f>IFERROR(VLOOKUP(L664,'Responsáveis'!$A$3:$B$140,2,FALSE),"NE")</f>
        <v>NE</v>
      </c>
      <c r="T664" s="27"/>
      <c r="U664" s="21" t="s">
        <v>48</v>
      </c>
      <c r="V664" s="31" t="s">
        <v>163</v>
      </c>
      <c r="W664" s="33"/>
      <c r="X664" s="32"/>
      <c r="Y664" s="32"/>
      <c r="Z664" s="32"/>
      <c r="AA664" s="32"/>
      <c r="AB664" s="32"/>
      <c r="AC664" s="32"/>
    </row>
    <row r="665" ht="18.75" customHeight="1">
      <c r="A665" s="21" t="s">
        <v>31</v>
      </c>
      <c r="B665" s="41" t="s">
        <v>202</v>
      </c>
      <c r="C665" s="21" t="s">
        <v>197</v>
      </c>
      <c r="D665" s="22" t="s">
        <v>2031</v>
      </c>
      <c r="E665" s="108" t="s">
        <v>2032</v>
      </c>
      <c r="F665" s="21">
        <v>0.0</v>
      </c>
      <c r="G665" s="26">
        <v>46050.0</v>
      </c>
      <c r="H665" s="46"/>
      <c r="I665" s="21" t="s">
        <v>52</v>
      </c>
      <c r="J665" s="26">
        <v>46052.0</v>
      </c>
      <c r="K665" s="21" t="s">
        <v>53</v>
      </c>
      <c r="L665" s="21" t="s">
        <v>227</v>
      </c>
      <c r="M665" s="26">
        <v>46058.0</v>
      </c>
      <c r="N665" s="48">
        <v>46058.0</v>
      </c>
      <c r="O665" s="26">
        <v>46066.0</v>
      </c>
      <c r="P665" s="28">
        <v>1.0</v>
      </c>
      <c r="Q665" s="45">
        <v>11490.0</v>
      </c>
      <c r="R665" s="30">
        <f t="shared" si="1"/>
        <v>128.7683515</v>
      </c>
      <c r="S665" s="21" t="str">
        <f>IFERROR(VLOOKUP(L665,'Responsáveis'!$A$3:$B$140,2,FALSE),"NE")</f>
        <v>Ana</v>
      </c>
      <c r="T665" s="27"/>
      <c r="U665" s="21" t="s">
        <v>39</v>
      </c>
      <c r="V665" s="31" t="s">
        <v>40</v>
      </c>
      <c r="W665" s="31" t="s">
        <v>41</v>
      </c>
      <c r="X665" s="32"/>
      <c r="Y665" s="32"/>
      <c r="Z665" s="32"/>
      <c r="AA665" s="32"/>
      <c r="AB665" s="32"/>
      <c r="AC665" s="32"/>
    </row>
    <row r="666" ht="18.75" customHeight="1">
      <c r="A666" s="21" t="s">
        <v>31</v>
      </c>
      <c r="B666" s="50" t="s">
        <v>925</v>
      </c>
      <c r="C666" s="21" t="s">
        <v>933</v>
      </c>
      <c r="D666" s="22" t="s">
        <v>956</v>
      </c>
      <c r="E666" s="23" t="s">
        <v>2033</v>
      </c>
      <c r="F666" s="21">
        <v>0.0</v>
      </c>
      <c r="G666" s="26">
        <v>46069.0</v>
      </c>
      <c r="H666" s="46" t="s">
        <v>1999</v>
      </c>
      <c r="I666" s="21" t="s">
        <v>162</v>
      </c>
      <c r="J666" s="27"/>
      <c r="K666" s="27"/>
      <c r="L666" s="27"/>
      <c r="M666" s="27"/>
      <c r="N666" s="48"/>
      <c r="O666" s="27"/>
      <c r="P666" s="27"/>
      <c r="Q666" s="47"/>
      <c r="R666" s="30">
        <f t="shared" si="1"/>
        <v>0</v>
      </c>
      <c r="S666" s="21" t="str">
        <f>IFERROR(VLOOKUP(L666,'Responsáveis'!$A$3:$B$140,2,FALSE),"NE")</f>
        <v>NE</v>
      </c>
      <c r="T666" s="27"/>
      <c r="U666" s="21" t="s">
        <v>48</v>
      </c>
      <c r="V666" s="31" t="s">
        <v>163</v>
      </c>
      <c r="W666" s="33"/>
      <c r="X666" s="32"/>
      <c r="Y666" s="32"/>
      <c r="Z666" s="32"/>
      <c r="AA666" s="32"/>
      <c r="AB666" s="32"/>
      <c r="AC666" s="32"/>
    </row>
    <row r="667" ht="18.75" customHeight="1">
      <c r="A667" s="21" t="s">
        <v>31</v>
      </c>
      <c r="B667" s="50" t="s">
        <v>925</v>
      </c>
      <c r="C667" s="21" t="s">
        <v>940</v>
      </c>
      <c r="D667" s="22" t="s">
        <v>2034</v>
      </c>
      <c r="E667" s="23" t="s">
        <v>2035</v>
      </c>
      <c r="F667" s="21">
        <v>0.0</v>
      </c>
      <c r="G667" s="26">
        <v>46069.0</v>
      </c>
      <c r="H667" s="46" t="s">
        <v>1999</v>
      </c>
      <c r="I667" s="21" t="s">
        <v>162</v>
      </c>
      <c r="J667" s="27"/>
      <c r="K667" s="27"/>
      <c r="L667" s="27"/>
      <c r="M667" s="27"/>
      <c r="N667" s="48"/>
      <c r="O667" s="27"/>
      <c r="P667" s="27"/>
      <c r="Q667" s="47"/>
      <c r="R667" s="30">
        <f t="shared" si="1"/>
        <v>0</v>
      </c>
      <c r="S667" s="21" t="str">
        <f>IFERROR(VLOOKUP(L667,'Responsáveis'!$A$3:$B$140,2,FALSE),"NE")</f>
        <v>NE</v>
      </c>
      <c r="T667" s="27"/>
      <c r="U667" s="21" t="s">
        <v>48</v>
      </c>
      <c r="V667" s="31" t="s">
        <v>163</v>
      </c>
      <c r="W667" s="33"/>
      <c r="X667" s="32"/>
      <c r="Y667" s="32"/>
      <c r="Z667" s="32"/>
      <c r="AA667" s="32"/>
      <c r="AB667" s="32"/>
      <c r="AC667" s="32"/>
    </row>
    <row r="668" ht="18.75" customHeight="1">
      <c r="A668" s="21" t="s">
        <v>187</v>
      </c>
      <c r="B668" s="21" t="s">
        <v>747</v>
      </c>
      <c r="C668" s="21" t="s">
        <v>197</v>
      </c>
      <c r="D668" s="22" t="s">
        <v>2036</v>
      </c>
      <c r="E668" s="108" t="s">
        <v>2037</v>
      </c>
      <c r="F668" s="21">
        <v>0.0</v>
      </c>
      <c r="G668" s="26">
        <v>46069.0</v>
      </c>
      <c r="H668" s="46"/>
      <c r="I668" s="21" t="s">
        <v>52</v>
      </c>
      <c r="J668" s="26">
        <v>46070.0</v>
      </c>
      <c r="K668" s="21" t="s">
        <v>53</v>
      </c>
      <c r="L668" s="21" t="s">
        <v>227</v>
      </c>
      <c r="M668" s="26">
        <v>46075.0</v>
      </c>
      <c r="N668" s="48">
        <v>46075.0</v>
      </c>
      <c r="O668" s="27"/>
      <c r="P668" s="28">
        <v>0.0</v>
      </c>
      <c r="Q668" s="45">
        <v>7500.0</v>
      </c>
      <c r="R668" s="30">
        <f t="shared" si="1"/>
        <v>84.05244873</v>
      </c>
      <c r="S668" s="21" t="str">
        <f>IFERROR(VLOOKUP(L668,'Responsáveis'!$A$3:$B$140,2,FALSE),"NE")</f>
        <v>Ana</v>
      </c>
      <c r="T668" s="27"/>
      <c r="U668" s="21" t="s">
        <v>39</v>
      </c>
      <c r="V668" s="31" t="s">
        <v>40</v>
      </c>
      <c r="W668" s="31" t="s">
        <v>41</v>
      </c>
      <c r="X668" s="32"/>
      <c r="Y668" s="32"/>
      <c r="Z668" s="32"/>
      <c r="AA668" s="32"/>
      <c r="AB668" s="32"/>
      <c r="AC668" s="32"/>
    </row>
    <row r="669" ht="18.75" customHeight="1">
      <c r="A669" s="21" t="s">
        <v>219</v>
      </c>
      <c r="B669" s="21" t="s">
        <v>734</v>
      </c>
      <c r="C669" s="21" t="s">
        <v>197</v>
      </c>
      <c r="D669" s="22" t="s">
        <v>2038</v>
      </c>
      <c r="E669" s="108" t="s">
        <v>2039</v>
      </c>
      <c r="F669" s="21">
        <v>0.0</v>
      </c>
      <c r="G669" s="26">
        <v>46070.0</v>
      </c>
      <c r="H669" s="46"/>
      <c r="I669" s="21" t="s">
        <v>52</v>
      </c>
      <c r="J669" s="26">
        <v>46070.0</v>
      </c>
      <c r="K669" s="21" t="s">
        <v>53</v>
      </c>
      <c r="L669" s="21" t="s">
        <v>227</v>
      </c>
      <c r="M669" s="26">
        <v>46074.0</v>
      </c>
      <c r="N669" s="48">
        <v>46074.0</v>
      </c>
      <c r="O669" s="27"/>
      <c r="P669" s="28">
        <v>0.0</v>
      </c>
      <c r="Q669" s="45">
        <v>29200.0</v>
      </c>
      <c r="R669" s="30">
        <f t="shared" si="1"/>
        <v>327.2442004</v>
      </c>
      <c r="S669" s="21" t="str">
        <f>IFERROR(VLOOKUP(L669,'Responsáveis'!$A$3:$B$140,2,FALSE),"NE")</f>
        <v>Ana</v>
      </c>
      <c r="T669" s="27"/>
      <c r="U669" s="21" t="s">
        <v>39</v>
      </c>
      <c r="V669" s="31" t="s">
        <v>40</v>
      </c>
      <c r="W669" s="31" t="s">
        <v>41</v>
      </c>
      <c r="X669" s="32"/>
      <c r="Y669" s="32"/>
      <c r="Z669" s="32"/>
      <c r="AA669" s="32"/>
      <c r="AB669" s="32"/>
      <c r="AC669" s="32"/>
    </row>
    <row r="670" ht="18.75" customHeight="1">
      <c r="A670" s="21" t="s">
        <v>271</v>
      </c>
      <c r="B670" s="21" t="s">
        <v>272</v>
      </c>
      <c r="C670" s="21" t="s">
        <v>2040</v>
      </c>
      <c r="D670" s="22" t="s">
        <v>2041</v>
      </c>
      <c r="E670" s="23" t="s">
        <v>2042</v>
      </c>
      <c r="F670" s="21">
        <v>0.0</v>
      </c>
      <c r="G670" s="26">
        <v>46071.0</v>
      </c>
      <c r="H670" s="46"/>
      <c r="I670" s="21" t="s">
        <v>162</v>
      </c>
      <c r="J670" s="27"/>
      <c r="K670" s="27"/>
      <c r="L670" s="27"/>
      <c r="M670" s="27"/>
      <c r="N670" s="48"/>
      <c r="O670" s="27"/>
      <c r="P670" s="27"/>
      <c r="Q670" s="47"/>
      <c r="R670" s="30">
        <f t="shared" si="1"/>
        <v>0</v>
      </c>
      <c r="S670" s="21" t="str">
        <f>IFERROR(VLOOKUP(L670,'Responsáveis'!$A$3:$B$140,2,FALSE),"NE")</f>
        <v>NE</v>
      </c>
      <c r="T670" s="27"/>
      <c r="U670" s="21" t="s">
        <v>48</v>
      </c>
      <c r="V670" s="31" t="s">
        <v>163</v>
      </c>
      <c r="W670" s="33"/>
      <c r="X670" s="32"/>
      <c r="Y670" s="32"/>
      <c r="Z670" s="32"/>
      <c r="AA670" s="32"/>
      <c r="AB670" s="32"/>
      <c r="AC670" s="32"/>
    </row>
    <row r="671" ht="18.75" customHeight="1">
      <c r="A671" s="21" t="s">
        <v>271</v>
      </c>
      <c r="B671" s="21" t="s">
        <v>272</v>
      </c>
      <c r="C671" s="21" t="s">
        <v>2040</v>
      </c>
      <c r="D671" s="22" t="s">
        <v>2043</v>
      </c>
      <c r="E671" s="23" t="s">
        <v>2044</v>
      </c>
      <c r="F671" s="21">
        <v>0.0</v>
      </c>
      <c r="G671" s="26">
        <v>46071.0</v>
      </c>
      <c r="H671" s="46"/>
      <c r="I671" s="21" t="s">
        <v>162</v>
      </c>
      <c r="J671" s="27"/>
      <c r="K671" s="27"/>
      <c r="L671" s="27"/>
      <c r="M671" s="27"/>
      <c r="N671" s="48"/>
      <c r="O671" s="27"/>
      <c r="P671" s="27"/>
      <c r="Q671" s="47"/>
      <c r="R671" s="30">
        <f t="shared" si="1"/>
        <v>0</v>
      </c>
      <c r="S671" s="21" t="str">
        <f>IFERROR(VLOOKUP(L671,'Responsáveis'!$A$3:$B$140,2,FALSE),"NE")</f>
        <v>NE</v>
      </c>
      <c r="T671" s="27"/>
      <c r="U671" s="21" t="s">
        <v>48</v>
      </c>
      <c r="V671" s="31" t="s">
        <v>163</v>
      </c>
      <c r="W671" s="33"/>
      <c r="X671" s="32"/>
      <c r="Y671" s="32"/>
      <c r="Z671" s="32"/>
      <c r="AA671" s="32"/>
      <c r="AB671" s="32"/>
      <c r="AC671" s="32"/>
    </row>
    <row r="672" ht="18.75" customHeight="1">
      <c r="A672" s="21" t="s">
        <v>31</v>
      </c>
      <c r="B672" s="21" t="s">
        <v>32</v>
      </c>
      <c r="C672" s="21" t="s">
        <v>1670</v>
      </c>
      <c r="D672" s="22" t="s">
        <v>2045</v>
      </c>
      <c r="E672" s="23" t="s">
        <v>2046</v>
      </c>
      <c r="F672" s="21">
        <v>0.0</v>
      </c>
      <c r="G672" s="26">
        <v>46071.0</v>
      </c>
      <c r="H672" s="46" t="s">
        <v>2047</v>
      </c>
      <c r="I672" s="21" t="s">
        <v>37</v>
      </c>
      <c r="J672" s="27"/>
      <c r="K672" s="27"/>
      <c r="L672" s="27"/>
      <c r="M672" s="27"/>
      <c r="N672" s="48"/>
      <c r="O672" s="27"/>
      <c r="P672" s="27"/>
      <c r="Q672" s="47"/>
      <c r="R672" s="30">
        <f t="shared" si="1"/>
        <v>0</v>
      </c>
      <c r="S672" s="21" t="str">
        <f>IFERROR(VLOOKUP(L672,'Responsáveis'!$A$3:$B$140,2,FALSE),"NE")</f>
        <v>NE</v>
      </c>
      <c r="T672" s="27"/>
      <c r="U672" s="21" t="s">
        <v>48</v>
      </c>
      <c r="V672" s="31" t="s">
        <v>163</v>
      </c>
      <c r="W672" s="33"/>
      <c r="X672" s="32"/>
      <c r="Y672" s="32"/>
      <c r="Z672" s="32"/>
      <c r="AA672" s="32"/>
      <c r="AB672" s="32"/>
      <c r="AC672" s="32"/>
    </row>
    <row r="673" ht="18.75" customHeight="1">
      <c r="A673" s="21" t="s">
        <v>187</v>
      </c>
      <c r="B673" s="58" t="s">
        <v>234</v>
      </c>
      <c r="C673" s="21" t="s">
        <v>2018</v>
      </c>
      <c r="D673" s="22" t="s">
        <v>2019</v>
      </c>
      <c r="E673" s="108" t="s">
        <v>2020</v>
      </c>
      <c r="F673" s="21">
        <v>0.0</v>
      </c>
      <c r="G673" s="26">
        <v>46066.0</v>
      </c>
      <c r="H673" s="46"/>
      <c r="I673" s="21" t="s">
        <v>52</v>
      </c>
      <c r="J673" s="26">
        <v>46035.0</v>
      </c>
      <c r="K673" s="21" t="s">
        <v>53</v>
      </c>
      <c r="L673" s="21" t="s">
        <v>548</v>
      </c>
      <c r="M673" s="26">
        <v>46087.0</v>
      </c>
      <c r="N673" s="48">
        <v>46087.0</v>
      </c>
      <c r="O673" s="27"/>
      <c r="P673" s="28">
        <v>0.0</v>
      </c>
      <c r="Q673" s="45">
        <v>4909.8</v>
      </c>
      <c r="R673" s="30">
        <f t="shared" si="1"/>
        <v>55.02409504</v>
      </c>
      <c r="S673" s="21" t="str">
        <f>IFERROR(VLOOKUP(L673,'Responsáveis'!$A$3:$B$140,2,FALSE),"NE")</f>
        <v>Jadiel</v>
      </c>
      <c r="T673" s="27"/>
      <c r="U673" s="21" t="s">
        <v>39</v>
      </c>
      <c r="V673" s="31" t="s">
        <v>40</v>
      </c>
      <c r="W673" s="31" t="s">
        <v>41</v>
      </c>
      <c r="X673" s="32"/>
      <c r="Y673" s="32"/>
      <c r="Z673" s="32"/>
      <c r="AA673" s="32"/>
      <c r="AB673" s="32"/>
      <c r="AC673" s="32"/>
    </row>
    <row r="674" ht="18.75" customHeight="1">
      <c r="A674" s="21" t="s">
        <v>187</v>
      </c>
      <c r="B674" s="58" t="s">
        <v>234</v>
      </c>
      <c r="C674" s="21" t="s">
        <v>2048</v>
      </c>
      <c r="D674" s="22" t="s">
        <v>2049</v>
      </c>
      <c r="E674" s="108" t="s">
        <v>2050</v>
      </c>
      <c r="F674" s="21">
        <v>0.0</v>
      </c>
      <c r="G674" s="26">
        <v>46069.0</v>
      </c>
      <c r="H674" s="46"/>
      <c r="I674" s="21" t="s">
        <v>52</v>
      </c>
      <c r="J674" s="26">
        <v>46070.0</v>
      </c>
      <c r="K674" s="21" t="s">
        <v>53</v>
      </c>
      <c r="L674" s="21" t="s">
        <v>548</v>
      </c>
      <c r="M674" s="26">
        <v>46075.0</v>
      </c>
      <c r="N674" s="48">
        <v>46075.0</v>
      </c>
      <c r="O674" s="27"/>
      <c r="P674" s="28">
        <v>0.0</v>
      </c>
      <c r="Q674" s="45">
        <v>2200.0</v>
      </c>
      <c r="R674" s="30">
        <f t="shared" si="1"/>
        <v>24.65538496</v>
      </c>
      <c r="S674" s="21" t="str">
        <f>IFERROR(VLOOKUP(L674,'Responsáveis'!$A$3:$B$140,2,FALSE),"NE")</f>
        <v>Jadiel</v>
      </c>
      <c r="T674" s="27"/>
      <c r="U674" s="21" t="s">
        <v>39</v>
      </c>
      <c r="V674" s="31" t="s">
        <v>40</v>
      </c>
      <c r="W674" s="31" t="s">
        <v>41</v>
      </c>
      <c r="X674" s="32"/>
      <c r="Y674" s="32"/>
      <c r="Z674" s="32"/>
      <c r="AA674" s="32"/>
      <c r="AB674" s="32"/>
      <c r="AC674" s="32"/>
    </row>
    <row r="675" ht="18.75" customHeight="1">
      <c r="A675" s="21" t="s">
        <v>31</v>
      </c>
      <c r="B675" s="21" t="s">
        <v>32</v>
      </c>
      <c r="C675" s="21" t="s">
        <v>2051</v>
      </c>
      <c r="D675" s="22" t="s">
        <v>2052</v>
      </c>
      <c r="E675" s="23" t="s">
        <v>2053</v>
      </c>
      <c r="F675" s="21">
        <v>0.0</v>
      </c>
      <c r="G675" s="26">
        <v>46071.0</v>
      </c>
      <c r="H675" s="46" t="s">
        <v>2047</v>
      </c>
      <c r="I675" s="21" t="s">
        <v>37</v>
      </c>
      <c r="J675" s="27"/>
      <c r="K675" s="27"/>
      <c r="L675" s="27"/>
      <c r="M675" s="27"/>
      <c r="N675" s="48"/>
      <c r="O675" s="27"/>
      <c r="P675" s="27"/>
      <c r="Q675" s="47"/>
      <c r="R675" s="30">
        <f t="shared" si="1"/>
        <v>0</v>
      </c>
      <c r="S675" s="21" t="str">
        <f>IFERROR(VLOOKUP(L675,'Responsáveis'!$A$3:$B$140,2,FALSE),"NE")</f>
        <v>NE</v>
      </c>
      <c r="T675" s="27"/>
      <c r="U675" s="21" t="s">
        <v>48</v>
      </c>
      <c r="V675" s="31" t="s">
        <v>163</v>
      </c>
      <c r="W675" s="33"/>
      <c r="X675" s="32"/>
      <c r="Y675" s="32"/>
      <c r="Z675" s="32"/>
      <c r="AA675" s="32"/>
      <c r="AB675" s="32"/>
      <c r="AC675" s="32"/>
    </row>
    <row r="676" ht="18.75" customHeight="1">
      <c r="A676" s="21" t="s">
        <v>219</v>
      </c>
      <c r="B676" s="21" t="s">
        <v>734</v>
      </c>
      <c r="C676" s="21"/>
      <c r="D676" s="22" t="s">
        <v>2054</v>
      </c>
      <c r="E676" s="108" t="s">
        <v>2055</v>
      </c>
      <c r="F676" s="21">
        <v>0.0</v>
      </c>
      <c r="G676" s="26">
        <v>46070.0</v>
      </c>
      <c r="H676" s="46" t="s">
        <v>2056</v>
      </c>
      <c r="I676" s="21" t="s">
        <v>52</v>
      </c>
      <c r="J676" s="26">
        <v>46070.0</v>
      </c>
      <c r="K676" s="21" t="s">
        <v>53</v>
      </c>
      <c r="L676" s="21" t="s">
        <v>227</v>
      </c>
      <c r="M676" s="26">
        <v>46070.0</v>
      </c>
      <c r="N676" s="48">
        <v>46070.0</v>
      </c>
      <c r="O676" s="27"/>
      <c r="P676" s="28">
        <v>1.0</v>
      </c>
      <c r="Q676" s="45">
        <v>13600.0</v>
      </c>
      <c r="R676" s="30">
        <f t="shared" si="1"/>
        <v>152.415107</v>
      </c>
      <c r="S676" s="21" t="str">
        <f>IFERROR(VLOOKUP(L676,'Responsáveis'!$A$3:$B$140,2,FALSE),"NE")</f>
        <v>Ana</v>
      </c>
      <c r="T676" s="27"/>
      <c r="U676" s="21" t="s">
        <v>39</v>
      </c>
      <c r="V676" s="31" t="s">
        <v>208</v>
      </c>
      <c r="W676" s="31" t="s">
        <v>41</v>
      </c>
      <c r="X676" s="32"/>
      <c r="Y676" s="32"/>
      <c r="Z676" s="32"/>
      <c r="AA676" s="32"/>
      <c r="AB676" s="32"/>
      <c r="AC676" s="32"/>
    </row>
    <row r="677" ht="18.75" customHeight="1">
      <c r="A677" s="21"/>
      <c r="B677" s="21"/>
      <c r="C677" s="21"/>
      <c r="D677" s="22"/>
      <c r="E677" s="108"/>
      <c r="F677" s="21"/>
      <c r="G677" s="26"/>
      <c r="H677" s="46"/>
      <c r="I677" s="21"/>
      <c r="J677" s="27"/>
      <c r="K677" s="27"/>
      <c r="L677" s="27"/>
      <c r="M677" s="27"/>
      <c r="N677" s="48"/>
      <c r="O677" s="27"/>
      <c r="P677" s="27"/>
      <c r="Q677" s="47"/>
      <c r="R677" s="30">
        <f t="shared" si="1"/>
        <v>0</v>
      </c>
      <c r="S677" s="21" t="str">
        <f>IFERROR(VLOOKUP(L677,'Responsáveis'!$A$3:$B$140,2,FALSE),"NE")</f>
        <v>NE</v>
      </c>
      <c r="T677" s="27"/>
      <c r="U677" s="21"/>
      <c r="V677" s="31"/>
      <c r="W677" s="33"/>
      <c r="X677" s="32"/>
      <c r="Y677" s="32"/>
      <c r="Z677" s="32"/>
      <c r="AA677" s="32"/>
      <c r="AB677" s="32"/>
      <c r="AC677" s="32"/>
    </row>
    <row r="678" ht="18.75" customHeight="1">
      <c r="A678" s="21"/>
      <c r="B678" s="21"/>
      <c r="C678" s="21"/>
      <c r="D678" s="22"/>
      <c r="E678" s="108"/>
      <c r="F678" s="21"/>
      <c r="G678" s="26"/>
      <c r="H678" s="46"/>
      <c r="I678" s="21"/>
      <c r="J678" s="27"/>
      <c r="K678" s="27"/>
      <c r="L678" s="27"/>
      <c r="M678" s="27"/>
      <c r="N678" s="48"/>
      <c r="O678" s="27"/>
      <c r="P678" s="27"/>
      <c r="Q678" s="47"/>
      <c r="R678" s="30">
        <f t="shared" si="1"/>
        <v>0</v>
      </c>
      <c r="S678" s="21" t="str">
        <f>IFERROR(VLOOKUP(L678,'Responsáveis'!$A$3:$B$140,2,FALSE),"NE")</f>
        <v>NE</v>
      </c>
      <c r="T678" s="27"/>
      <c r="U678" s="21"/>
      <c r="V678" s="31"/>
      <c r="W678" s="33"/>
      <c r="X678" s="32"/>
      <c r="Y678" s="32"/>
      <c r="Z678" s="32"/>
      <c r="AA678" s="32"/>
      <c r="AB678" s="32"/>
      <c r="AC678" s="32"/>
    </row>
    <row r="679" ht="18.75" customHeight="1">
      <c r="A679" s="21"/>
      <c r="B679" s="21"/>
      <c r="C679" s="21"/>
      <c r="D679" s="22"/>
      <c r="E679" s="108"/>
      <c r="F679" s="21"/>
      <c r="G679" s="26"/>
      <c r="H679" s="46"/>
      <c r="I679" s="21"/>
      <c r="J679" s="27"/>
      <c r="K679" s="27"/>
      <c r="L679" s="27"/>
      <c r="M679" s="27"/>
      <c r="N679" s="48"/>
      <c r="O679" s="27"/>
      <c r="P679" s="27"/>
      <c r="Q679" s="47"/>
      <c r="R679" s="30">
        <f t="shared" si="1"/>
        <v>0</v>
      </c>
      <c r="S679" s="21" t="str">
        <f>IFERROR(VLOOKUP(L679,'Responsáveis'!$A$3:$B$140,2,FALSE),"NE")</f>
        <v>NE</v>
      </c>
      <c r="T679" s="27"/>
      <c r="U679" s="21"/>
      <c r="V679" s="31"/>
      <c r="W679" s="33"/>
      <c r="X679" s="32"/>
      <c r="Y679" s="32"/>
      <c r="Z679" s="32"/>
      <c r="AA679" s="32"/>
      <c r="AB679" s="32"/>
      <c r="AC679" s="32"/>
    </row>
    <row r="680" ht="18.75" customHeight="1">
      <c r="A680" s="21"/>
      <c r="B680" s="21"/>
      <c r="C680" s="21"/>
      <c r="D680" s="22"/>
      <c r="E680" s="108"/>
      <c r="F680" s="21"/>
      <c r="G680" s="26"/>
      <c r="H680" s="46"/>
      <c r="I680" s="21"/>
      <c r="J680" s="27"/>
      <c r="K680" s="27"/>
      <c r="L680" s="27"/>
      <c r="M680" s="27"/>
      <c r="N680" s="48"/>
      <c r="O680" s="27"/>
      <c r="P680" s="27"/>
      <c r="Q680" s="47"/>
      <c r="R680" s="30">
        <f t="shared" si="1"/>
        <v>0</v>
      </c>
      <c r="S680" s="21" t="str">
        <f>IFERROR(VLOOKUP(L680,'Responsáveis'!$A$3:$B$140,2,FALSE),"NE")</f>
        <v>NE</v>
      </c>
      <c r="T680" s="27"/>
      <c r="U680" s="21"/>
      <c r="V680" s="31"/>
      <c r="W680" s="33"/>
      <c r="X680" s="32"/>
      <c r="Y680" s="32"/>
      <c r="Z680" s="32"/>
      <c r="AA680" s="32"/>
      <c r="AB680" s="32"/>
      <c r="AC680" s="32"/>
    </row>
    <row r="681" ht="18.75" customHeight="1">
      <c r="A681" s="21"/>
      <c r="B681" s="21"/>
      <c r="C681" s="21"/>
      <c r="D681" s="22"/>
      <c r="E681" s="108"/>
      <c r="F681" s="21"/>
      <c r="G681" s="26"/>
      <c r="H681" s="46"/>
      <c r="I681" s="21"/>
      <c r="J681" s="27"/>
      <c r="K681" s="27"/>
      <c r="L681" s="27"/>
      <c r="M681" s="27"/>
      <c r="N681" s="48"/>
      <c r="O681" s="27"/>
      <c r="P681" s="27"/>
      <c r="Q681" s="47"/>
      <c r="R681" s="30">
        <f t="shared" si="1"/>
        <v>0</v>
      </c>
      <c r="S681" s="21" t="str">
        <f>IFERROR(VLOOKUP(L681,'Responsáveis'!$A$3:$B$140,2,FALSE),"NE")</f>
        <v>NE</v>
      </c>
      <c r="T681" s="27"/>
      <c r="U681" s="21"/>
      <c r="V681" s="31"/>
      <c r="W681" s="33"/>
      <c r="X681" s="32"/>
      <c r="Y681" s="32"/>
      <c r="Z681" s="32"/>
      <c r="AA681" s="32"/>
      <c r="AB681" s="32"/>
      <c r="AC681" s="32"/>
    </row>
    <row r="682" ht="18.75" customHeight="1">
      <c r="A682" s="21"/>
      <c r="B682" s="21"/>
      <c r="C682" s="21"/>
      <c r="D682" s="22"/>
      <c r="E682" s="108"/>
      <c r="F682" s="21"/>
      <c r="G682" s="26"/>
      <c r="H682" s="46"/>
      <c r="I682" s="21"/>
      <c r="J682" s="27"/>
      <c r="K682" s="27"/>
      <c r="L682" s="27"/>
      <c r="M682" s="27"/>
      <c r="N682" s="48"/>
      <c r="O682" s="27"/>
      <c r="P682" s="27"/>
      <c r="Q682" s="47"/>
      <c r="R682" s="30">
        <f t="shared" si="1"/>
        <v>0</v>
      </c>
      <c r="S682" s="21" t="str">
        <f>IFERROR(VLOOKUP(L682,'Responsáveis'!$A$3:$B$140,2,FALSE),"NE")</f>
        <v>NE</v>
      </c>
      <c r="T682" s="27"/>
      <c r="U682" s="21"/>
      <c r="V682" s="31"/>
      <c r="W682" s="33"/>
      <c r="X682" s="32"/>
      <c r="Y682" s="32"/>
      <c r="Z682" s="32"/>
      <c r="AA682" s="32"/>
      <c r="AB682" s="32"/>
      <c r="AC682" s="32"/>
    </row>
    <row r="683" ht="18.75" customHeight="1">
      <c r="A683" s="21"/>
      <c r="B683" s="21"/>
      <c r="C683" s="21"/>
      <c r="D683" s="22"/>
      <c r="E683" s="108"/>
      <c r="F683" s="21"/>
      <c r="G683" s="26"/>
      <c r="H683" s="46"/>
      <c r="I683" s="21"/>
      <c r="J683" s="27"/>
      <c r="K683" s="27"/>
      <c r="L683" s="27"/>
      <c r="M683" s="27"/>
      <c r="N683" s="48"/>
      <c r="O683" s="27"/>
      <c r="P683" s="27"/>
      <c r="Q683" s="47"/>
      <c r="R683" s="30">
        <f t="shared" si="1"/>
        <v>0</v>
      </c>
      <c r="S683" s="21" t="str">
        <f>IFERROR(VLOOKUP(L683,'Responsáveis'!$A$3:$B$140,2,FALSE),"NE")</f>
        <v>NE</v>
      </c>
      <c r="T683" s="27"/>
      <c r="U683" s="21"/>
      <c r="V683" s="31"/>
      <c r="W683" s="33"/>
      <c r="X683" s="32"/>
      <c r="Y683" s="32"/>
      <c r="Z683" s="32"/>
      <c r="AA683" s="32"/>
      <c r="AB683" s="32"/>
      <c r="AC683" s="32"/>
    </row>
    <row r="684" ht="18.75" customHeight="1">
      <c r="A684" s="21"/>
      <c r="B684" s="21"/>
      <c r="C684" s="21"/>
      <c r="D684" s="22"/>
      <c r="E684" s="108"/>
      <c r="F684" s="21"/>
      <c r="G684" s="26"/>
      <c r="H684" s="46"/>
      <c r="I684" s="21"/>
      <c r="J684" s="27"/>
      <c r="K684" s="27"/>
      <c r="L684" s="27"/>
      <c r="M684" s="27"/>
      <c r="N684" s="48"/>
      <c r="O684" s="27"/>
      <c r="P684" s="27"/>
      <c r="Q684" s="47"/>
      <c r="R684" s="30">
        <f t="shared" si="1"/>
        <v>0</v>
      </c>
      <c r="S684" s="21" t="str">
        <f>IFERROR(VLOOKUP(L684,'Responsáveis'!$A$3:$B$140,2,FALSE),"NE")</f>
        <v>NE</v>
      </c>
      <c r="T684" s="27"/>
      <c r="U684" s="21"/>
      <c r="V684" s="31"/>
      <c r="W684" s="33"/>
      <c r="X684" s="32"/>
      <c r="Y684" s="32"/>
      <c r="Z684" s="32"/>
      <c r="AA684" s="32"/>
      <c r="AB684" s="32"/>
      <c r="AC684" s="32"/>
    </row>
    <row r="685" ht="18.75" customHeight="1">
      <c r="A685" s="21"/>
      <c r="B685" s="21"/>
      <c r="C685" s="21"/>
      <c r="D685" s="22"/>
      <c r="E685" s="108"/>
      <c r="F685" s="21"/>
      <c r="G685" s="26"/>
      <c r="H685" s="46"/>
      <c r="I685" s="21"/>
      <c r="J685" s="27"/>
      <c r="K685" s="27"/>
      <c r="L685" s="27"/>
      <c r="M685" s="27"/>
      <c r="N685" s="48"/>
      <c r="O685" s="27"/>
      <c r="P685" s="27"/>
      <c r="Q685" s="47"/>
      <c r="R685" s="30">
        <f t="shared" si="1"/>
        <v>0</v>
      </c>
      <c r="S685" s="21" t="str">
        <f>IFERROR(VLOOKUP(L685,'Responsáveis'!$A$3:$B$140,2,FALSE),"NE")</f>
        <v>NE</v>
      </c>
      <c r="T685" s="27"/>
      <c r="U685" s="21"/>
      <c r="V685" s="31"/>
      <c r="W685" s="33"/>
      <c r="X685" s="32"/>
      <c r="Y685" s="32"/>
      <c r="Z685" s="32"/>
      <c r="AA685" s="32"/>
      <c r="AB685" s="32"/>
      <c r="AC685" s="32"/>
    </row>
    <row r="686" ht="18.75" customHeight="1">
      <c r="A686" s="21"/>
      <c r="B686" s="21"/>
      <c r="C686" s="21"/>
      <c r="D686" s="22"/>
      <c r="E686" s="108"/>
      <c r="F686" s="21"/>
      <c r="G686" s="26"/>
      <c r="H686" s="46"/>
      <c r="I686" s="21"/>
      <c r="J686" s="27"/>
      <c r="K686" s="27"/>
      <c r="L686" s="27"/>
      <c r="M686" s="27"/>
      <c r="N686" s="48"/>
      <c r="O686" s="27"/>
      <c r="P686" s="27"/>
      <c r="Q686" s="47"/>
      <c r="R686" s="30">
        <f t="shared" si="1"/>
        <v>0</v>
      </c>
      <c r="S686" s="21" t="str">
        <f>IFERROR(VLOOKUP(L686,'Responsáveis'!$A$3:$B$140,2,FALSE),"NE")</f>
        <v>NE</v>
      </c>
      <c r="T686" s="27"/>
      <c r="U686" s="21"/>
      <c r="V686" s="31"/>
      <c r="W686" s="33"/>
      <c r="X686" s="32"/>
      <c r="Y686" s="32"/>
      <c r="Z686" s="32"/>
      <c r="AA686" s="32"/>
      <c r="AB686" s="32"/>
      <c r="AC686" s="32"/>
    </row>
    <row r="687" ht="18.75" customHeight="1">
      <c r="A687" s="21"/>
      <c r="B687" s="21"/>
      <c r="C687" s="21"/>
      <c r="D687" s="22"/>
      <c r="E687" s="108"/>
      <c r="F687" s="21"/>
      <c r="G687" s="26"/>
      <c r="H687" s="46"/>
      <c r="I687" s="21"/>
      <c r="J687" s="27"/>
      <c r="K687" s="27"/>
      <c r="L687" s="27"/>
      <c r="M687" s="27"/>
      <c r="N687" s="48"/>
      <c r="O687" s="27"/>
      <c r="P687" s="27"/>
      <c r="Q687" s="47"/>
      <c r="R687" s="30">
        <f t="shared" si="1"/>
        <v>0</v>
      </c>
      <c r="S687" s="21" t="str">
        <f>IFERROR(VLOOKUP(L687,'Responsáveis'!$A$3:$B$140,2,FALSE),"NE")</f>
        <v>NE</v>
      </c>
      <c r="T687" s="27"/>
      <c r="U687" s="21"/>
      <c r="V687" s="31"/>
      <c r="W687" s="33"/>
      <c r="X687" s="32"/>
      <c r="Y687" s="32"/>
      <c r="Z687" s="32"/>
      <c r="AA687" s="32"/>
      <c r="AB687" s="32"/>
      <c r="AC687" s="32"/>
    </row>
    <row r="688" ht="18.75" customHeight="1">
      <c r="A688" s="21"/>
      <c r="B688" s="21"/>
      <c r="C688" s="21"/>
      <c r="D688" s="22"/>
      <c r="E688" s="108"/>
      <c r="F688" s="21"/>
      <c r="G688" s="26"/>
      <c r="H688" s="46"/>
      <c r="I688" s="21"/>
      <c r="J688" s="27"/>
      <c r="K688" s="27"/>
      <c r="L688" s="27"/>
      <c r="M688" s="27"/>
      <c r="N688" s="48"/>
      <c r="O688" s="27"/>
      <c r="P688" s="27"/>
      <c r="Q688" s="47"/>
      <c r="R688" s="30">
        <f t="shared" si="1"/>
        <v>0</v>
      </c>
      <c r="S688" s="21" t="str">
        <f>IFERROR(VLOOKUP(L688,'Responsáveis'!$A$3:$B$140,2,FALSE),"NE")</f>
        <v>NE</v>
      </c>
      <c r="T688" s="27"/>
      <c r="U688" s="21"/>
      <c r="V688" s="31"/>
      <c r="W688" s="33"/>
      <c r="X688" s="32"/>
      <c r="Y688" s="32"/>
      <c r="Z688" s="32"/>
      <c r="AA688" s="32"/>
      <c r="AB688" s="32"/>
      <c r="AC688" s="32"/>
    </row>
    <row r="689" ht="18.75" customHeight="1">
      <c r="A689" s="21"/>
      <c r="B689" s="21"/>
      <c r="C689" s="21"/>
      <c r="D689" s="22"/>
      <c r="E689" s="108"/>
      <c r="F689" s="21"/>
      <c r="G689" s="26"/>
      <c r="H689" s="46"/>
      <c r="I689" s="21"/>
      <c r="J689" s="27"/>
      <c r="K689" s="27"/>
      <c r="L689" s="27"/>
      <c r="M689" s="27"/>
      <c r="N689" s="48"/>
      <c r="O689" s="27"/>
      <c r="P689" s="27"/>
      <c r="Q689" s="47"/>
      <c r="R689" s="30">
        <f t="shared" si="1"/>
        <v>0</v>
      </c>
      <c r="S689" s="21" t="str">
        <f>IFERROR(VLOOKUP(L689,'Responsáveis'!$A$3:$B$140,2,FALSE),"NE")</f>
        <v>NE</v>
      </c>
      <c r="T689" s="27"/>
      <c r="U689" s="21"/>
      <c r="V689" s="31"/>
      <c r="W689" s="33"/>
      <c r="X689" s="32"/>
      <c r="Y689" s="32"/>
      <c r="Z689" s="32"/>
      <c r="AA689" s="32"/>
      <c r="AB689" s="32"/>
      <c r="AC689" s="32"/>
    </row>
    <row r="690" ht="18.75" customHeight="1">
      <c r="A690" s="21"/>
      <c r="B690" s="21"/>
      <c r="C690" s="21"/>
      <c r="D690" s="22"/>
      <c r="E690" s="108"/>
      <c r="F690" s="21"/>
      <c r="G690" s="26"/>
      <c r="H690" s="46"/>
      <c r="I690" s="21"/>
      <c r="J690" s="27"/>
      <c r="K690" s="27"/>
      <c r="L690" s="27"/>
      <c r="M690" s="27"/>
      <c r="N690" s="48"/>
      <c r="O690" s="27"/>
      <c r="P690" s="27"/>
      <c r="Q690" s="47"/>
      <c r="R690" s="30">
        <f t="shared" si="1"/>
        <v>0</v>
      </c>
      <c r="S690" s="21" t="str">
        <f>IFERROR(VLOOKUP(L690,'Responsáveis'!$A$3:$B$140,2,FALSE),"NE")</f>
        <v>NE</v>
      </c>
      <c r="T690" s="27"/>
      <c r="U690" s="21"/>
      <c r="V690" s="31"/>
      <c r="W690" s="33"/>
      <c r="X690" s="32"/>
      <c r="Y690" s="32"/>
      <c r="Z690" s="32"/>
      <c r="AA690" s="32"/>
      <c r="AB690" s="32"/>
      <c r="AC690" s="32"/>
    </row>
    <row r="691" ht="18.75" customHeight="1">
      <c r="A691" s="21"/>
      <c r="B691" s="21"/>
      <c r="C691" s="21"/>
      <c r="D691" s="22"/>
      <c r="E691" s="108"/>
      <c r="F691" s="21"/>
      <c r="G691" s="26"/>
      <c r="H691" s="46"/>
      <c r="I691" s="21"/>
      <c r="J691" s="27"/>
      <c r="K691" s="27"/>
      <c r="L691" s="27"/>
      <c r="M691" s="27"/>
      <c r="N691" s="48"/>
      <c r="O691" s="27"/>
      <c r="P691" s="27"/>
      <c r="Q691" s="47"/>
      <c r="R691" s="30">
        <f t="shared" si="1"/>
        <v>0</v>
      </c>
      <c r="S691" s="21" t="str">
        <f>IFERROR(VLOOKUP(L691,'Responsáveis'!$A$3:$B$140,2,FALSE),"NE")</f>
        <v>NE</v>
      </c>
      <c r="T691" s="27"/>
      <c r="U691" s="21"/>
      <c r="V691" s="31"/>
      <c r="W691" s="33"/>
      <c r="X691" s="32"/>
      <c r="Y691" s="32"/>
      <c r="Z691" s="32"/>
      <c r="AA691" s="32"/>
      <c r="AB691" s="32"/>
      <c r="AC691" s="32"/>
    </row>
    <row r="692" ht="18.75" customHeight="1">
      <c r="A692" s="21"/>
      <c r="B692" s="21"/>
      <c r="C692" s="21"/>
      <c r="D692" s="22"/>
      <c r="E692" s="108"/>
      <c r="F692" s="21"/>
      <c r="G692" s="26"/>
      <c r="H692" s="46"/>
      <c r="I692" s="21"/>
      <c r="J692" s="27"/>
      <c r="K692" s="27"/>
      <c r="L692" s="27"/>
      <c r="M692" s="27"/>
      <c r="N692" s="48"/>
      <c r="O692" s="27"/>
      <c r="P692" s="27"/>
      <c r="Q692" s="47"/>
      <c r="R692" s="30">
        <f t="shared" si="1"/>
        <v>0</v>
      </c>
      <c r="S692" s="21" t="str">
        <f>IFERROR(VLOOKUP(L692,'Responsáveis'!$A$3:$B$140,2,FALSE),"NE")</f>
        <v>NE</v>
      </c>
      <c r="T692" s="27"/>
      <c r="U692" s="21"/>
      <c r="V692" s="31"/>
      <c r="W692" s="33"/>
      <c r="X692" s="32"/>
      <c r="Y692" s="32"/>
      <c r="Z692" s="32"/>
      <c r="AA692" s="32"/>
      <c r="AB692" s="32"/>
      <c r="AC692" s="32"/>
    </row>
    <row r="693" ht="18.75" customHeight="1">
      <c r="A693" s="21"/>
      <c r="B693" s="21"/>
      <c r="C693" s="21"/>
      <c r="D693" s="22"/>
      <c r="E693" s="108"/>
      <c r="F693" s="21"/>
      <c r="G693" s="26"/>
      <c r="H693" s="46"/>
      <c r="I693" s="21"/>
      <c r="J693" s="27"/>
      <c r="K693" s="27"/>
      <c r="L693" s="27"/>
      <c r="M693" s="27"/>
      <c r="N693" s="48"/>
      <c r="O693" s="27"/>
      <c r="P693" s="27"/>
      <c r="Q693" s="47"/>
      <c r="R693" s="30">
        <f t="shared" si="1"/>
        <v>0</v>
      </c>
      <c r="S693" s="21" t="str">
        <f>IFERROR(VLOOKUP(L693,'Responsáveis'!$A$3:$B$140,2,FALSE),"NE")</f>
        <v>NE</v>
      </c>
      <c r="T693" s="27"/>
      <c r="U693" s="21"/>
      <c r="V693" s="31"/>
      <c r="W693" s="33"/>
      <c r="X693" s="32"/>
      <c r="Y693" s="32"/>
      <c r="Z693" s="32"/>
      <c r="AA693" s="32"/>
      <c r="AB693" s="32"/>
      <c r="AC693" s="32"/>
    </row>
    <row r="694" ht="18.75" customHeight="1">
      <c r="A694" s="21"/>
      <c r="B694" s="21"/>
      <c r="C694" s="21"/>
      <c r="D694" s="22"/>
      <c r="E694" s="108"/>
      <c r="F694" s="21"/>
      <c r="G694" s="26"/>
      <c r="H694" s="46"/>
      <c r="I694" s="21"/>
      <c r="J694" s="27"/>
      <c r="K694" s="27"/>
      <c r="L694" s="27"/>
      <c r="M694" s="27"/>
      <c r="N694" s="48"/>
      <c r="O694" s="27"/>
      <c r="P694" s="27"/>
      <c r="Q694" s="47"/>
      <c r="R694" s="30">
        <f t="shared" si="1"/>
        <v>0</v>
      </c>
      <c r="S694" s="21" t="str">
        <f>IFERROR(VLOOKUP(L694,'Responsáveis'!$A$3:$B$140,2,FALSE),"NE")</f>
        <v>NE</v>
      </c>
      <c r="T694" s="27"/>
      <c r="U694" s="21"/>
      <c r="V694" s="31"/>
      <c r="W694" s="33"/>
      <c r="X694" s="32"/>
      <c r="Y694" s="32"/>
      <c r="Z694" s="32"/>
      <c r="AA694" s="32"/>
      <c r="AB694" s="32"/>
      <c r="AC694" s="32"/>
    </row>
    <row r="695" ht="18.75" customHeight="1">
      <c r="A695" s="21"/>
      <c r="B695" s="21"/>
      <c r="C695" s="21"/>
      <c r="D695" s="22"/>
      <c r="E695" s="108"/>
      <c r="F695" s="21"/>
      <c r="G695" s="26"/>
      <c r="H695" s="46"/>
      <c r="I695" s="21"/>
      <c r="J695" s="27"/>
      <c r="K695" s="27"/>
      <c r="L695" s="27"/>
      <c r="M695" s="27"/>
      <c r="N695" s="48"/>
      <c r="O695" s="27"/>
      <c r="P695" s="27"/>
      <c r="Q695" s="47"/>
      <c r="R695" s="30">
        <f t="shared" si="1"/>
        <v>0</v>
      </c>
      <c r="S695" s="21" t="str">
        <f>IFERROR(VLOOKUP(L695,'Responsáveis'!$A$3:$B$140,2,FALSE),"NE")</f>
        <v>NE</v>
      </c>
      <c r="T695" s="27"/>
      <c r="U695" s="21"/>
      <c r="V695" s="31"/>
      <c r="W695" s="33"/>
      <c r="X695" s="32"/>
      <c r="Y695" s="32"/>
      <c r="Z695" s="32"/>
      <c r="AA695" s="32"/>
      <c r="AB695" s="32"/>
      <c r="AC695" s="32"/>
    </row>
    <row r="696" ht="18.75" customHeight="1">
      <c r="A696" s="21"/>
      <c r="B696" s="21"/>
      <c r="C696" s="21"/>
      <c r="D696" s="22"/>
      <c r="E696" s="108"/>
      <c r="F696" s="21"/>
      <c r="G696" s="26"/>
      <c r="H696" s="46"/>
      <c r="I696" s="21"/>
      <c r="J696" s="27"/>
      <c r="K696" s="27"/>
      <c r="L696" s="27"/>
      <c r="M696" s="27"/>
      <c r="N696" s="48"/>
      <c r="O696" s="27"/>
      <c r="P696" s="27"/>
      <c r="Q696" s="47"/>
      <c r="R696" s="30">
        <f t="shared" si="1"/>
        <v>0</v>
      </c>
      <c r="S696" s="21" t="str">
        <f>IFERROR(VLOOKUP(L696,'Responsáveis'!$A$3:$B$140,2,FALSE),"NE")</f>
        <v>NE</v>
      </c>
      <c r="T696" s="27"/>
      <c r="U696" s="21"/>
      <c r="V696" s="31"/>
      <c r="W696" s="33"/>
      <c r="X696" s="32"/>
      <c r="Y696" s="32"/>
      <c r="Z696" s="32"/>
      <c r="AA696" s="32"/>
      <c r="AB696" s="32"/>
      <c r="AC696" s="32"/>
    </row>
    <row r="697" ht="18.75" customHeight="1">
      <c r="A697" s="21"/>
      <c r="B697" s="21"/>
      <c r="C697" s="21"/>
      <c r="D697" s="22"/>
      <c r="E697" s="108"/>
      <c r="F697" s="21"/>
      <c r="G697" s="26"/>
      <c r="H697" s="46"/>
      <c r="I697" s="21"/>
      <c r="J697" s="27"/>
      <c r="K697" s="27"/>
      <c r="L697" s="27"/>
      <c r="M697" s="27"/>
      <c r="N697" s="48"/>
      <c r="O697" s="27"/>
      <c r="P697" s="27"/>
      <c r="Q697" s="47"/>
      <c r="R697" s="30">
        <f t="shared" si="1"/>
        <v>0</v>
      </c>
      <c r="S697" s="21" t="str">
        <f>IFERROR(VLOOKUP(L697,'Responsáveis'!$A$3:$B$140,2,FALSE),"NE")</f>
        <v>NE</v>
      </c>
      <c r="T697" s="27"/>
      <c r="U697" s="21"/>
      <c r="V697" s="31"/>
      <c r="W697" s="33"/>
      <c r="X697" s="32"/>
      <c r="Y697" s="32"/>
      <c r="Z697" s="32"/>
      <c r="AA697" s="32"/>
      <c r="AB697" s="32"/>
      <c r="AC697" s="32"/>
    </row>
    <row r="698" ht="18.75" customHeight="1">
      <c r="A698" s="21"/>
      <c r="B698" s="21"/>
      <c r="C698" s="21"/>
      <c r="D698" s="22"/>
      <c r="E698" s="108"/>
      <c r="F698" s="21"/>
      <c r="G698" s="26"/>
      <c r="H698" s="46"/>
      <c r="I698" s="21"/>
      <c r="J698" s="27"/>
      <c r="K698" s="27"/>
      <c r="L698" s="27"/>
      <c r="M698" s="27"/>
      <c r="N698" s="48"/>
      <c r="O698" s="27"/>
      <c r="P698" s="27"/>
      <c r="Q698" s="47"/>
      <c r="R698" s="30">
        <f t="shared" si="1"/>
        <v>0</v>
      </c>
      <c r="S698" s="21" t="str">
        <f>IFERROR(VLOOKUP(L698,'Responsáveis'!$A$3:$B$140,2,FALSE),"NE")</f>
        <v>NE</v>
      </c>
      <c r="T698" s="27"/>
      <c r="U698" s="21"/>
      <c r="V698" s="31"/>
      <c r="W698" s="33"/>
      <c r="X698" s="32"/>
      <c r="Y698" s="32"/>
      <c r="Z698" s="32"/>
      <c r="AA698" s="32"/>
      <c r="AB698" s="32"/>
      <c r="AC698" s="32"/>
    </row>
    <row r="699" ht="18.75" customHeight="1">
      <c r="A699" s="21"/>
      <c r="B699" s="21"/>
      <c r="C699" s="21"/>
      <c r="D699" s="22"/>
      <c r="E699" s="108"/>
      <c r="F699" s="21"/>
      <c r="G699" s="26"/>
      <c r="H699" s="46"/>
      <c r="I699" s="21"/>
      <c r="J699" s="27"/>
      <c r="K699" s="27"/>
      <c r="L699" s="27"/>
      <c r="M699" s="27"/>
      <c r="N699" s="48"/>
      <c r="O699" s="27"/>
      <c r="P699" s="27"/>
      <c r="Q699" s="47"/>
      <c r="R699" s="30">
        <f t="shared" si="1"/>
        <v>0</v>
      </c>
      <c r="S699" s="21" t="str">
        <f>IFERROR(VLOOKUP(L699,'Responsáveis'!$A$3:$B$140,2,FALSE),"NE")</f>
        <v>NE</v>
      </c>
      <c r="T699" s="27"/>
      <c r="U699" s="21"/>
      <c r="V699" s="31"/>
      <c r="W699" s="33"/>
      <c r="X699" s="32"/>
      <c r="Y699" s="32"/>
      <c r="Z699" s="32"/>
      <c r="AA699" s="32"/>
      <c r="AB699" s="32"/>
      <c r="AC699" s="32"/>
    </row>
    <row r="700" ht="18.75" customHeight="1">
      <c r="A700" s="21"/>
      <c r="B700" s="21"/>
      <c r="C700" s="21"/>
      <c r="D700" s="22"/>
      <c r="E700" s="108"/>
      <c r="F700" s="21"/>
      <c r="G700" s="26"/>
      <c r="H700" s="46"/>
      <c r="I700" s="21"/>
      <c r="J700" s="27"/>
      <c r="K700" s="27"/>
      <c r="L700" s="27"/>
      <c r="M700" s="27"/>
      <c r="N700" s="48"/>
      <c r="O700" s="27"/>
      <c r="P700" s="27"/>
      <c r="Q700" s="47"/>
      <c r="R700" s="30">
        <f t="shared" si="1"/>
        <v>0</v>
      </c>
      <c r="S700" s="21" t="str">
        <f>IFERROR(VLOOKUP(L700,'Responsáveis'!$A$3:$B$140,2,FALSE),"NE")</f>
        <v>NE</v>
      </c>
      <c r="T700" s="27"/>
      <c r="U700" s="21"/>
      <c r="V700" s="31"/>
      <c r="W700" s="33"/>
      <c r="X700" s="32"/>
      <c r="Y700" s="32"/>
      <c r="Z700" s="32"/>
      <c r="AA700" s="32"/>
      <c r="AB700" s="32"/>
      <c r="AC700" s="32"/>
    </row>
    <row r="701" ht="18.75" customHeight="1">
      <c r="A701" s="21"/>
      <c r="B701" s="21"/>
      <c r="C701" s="21"/>
      <c r="D701" s="22"/>
      <c r="E701" s="108"/>
      <c r="F701" s="21"/>
      <c r="G701" s="26"/>
      <c r="H701" s="46"/>
      <c r="I701" s="21"/>
      <c r="J701" s="27"/>
      <c r="K701" s="27"/>
      <c r="L701" s="27"/>
      <c r="M701" s="27"/>
      <c r="N701" s="48"/>
      <c r="O701" s="27"/>
      <c r="P701" s="27"/>
      <c r="Q701" s="47"/>
      <c r="R701" s="30">
        <f t="shared" si="1"/>
        <v>0</v>
      </c>
      <c r="S701" s="21" t="str">
        <f>IFERROR(VLOOKUP(L701,'Responsáveis'!$A$3:$B$140,2,FALSE),"NE")</f>
        <v>NE</v>
      </c>
      <c r="T701" s="27"/>
      <c r="U701" s="21"/>
      <c r="V701" s="31"/>
      <c r="W701" s="33"/>
      <c r="X701" s="32"/>
      <c r="Y701" s="32"/>
      <c r="Z701" s="32"/>
      <c r="AA701" s="32"/>
      <c r="AB701" s="32"/>
      <c r="AC701" s="32"/>
    </row>
    <row r="702" ht="18.75" customHeight="1">
      <c r="A702" s="21"/>
      <c r="B702" s="21"/>
      <c r="C702" s="21"/>
      <c r="D702" s="22"/>
      <c r="E702" s="108"/>
      <c r="F702" s="21"/>
      <c r="G702" s="26"/>
      <c r="H702" s="46"/>
      <c r="I702" s="21"/>
      <c r="J702" s="27"/>
      <c r="K702" s="27"/>
      <c r="L702" s="27"/>
      <c r="M702" s="27"/>
      <c r="N702" s="48"/>
      <c r="O702" s="27"/>
      <c r="P702" s="27"/>
      <c r="Q702" s="47"/>
      <c r="R702" s="30">
        <f t="shared" si="1"/>
        <v>0</v>
      </c>
      <c r="S702" s="21" t="str">
        <f>IFERROR(VLOOKUP(L702,'Responsáveis'!$A$3:$B$140,2,FALSE),"NE")</f>
        <v>NE</v>
      </c>
      <c r="T702" s="27"/>
      <c r="U702" s="21"/>
      <c r="V702" s="31"/>
      <c r="W702" s="33"/>
      <c r="X702" s="32"/>
      <c r="Y702" s="32"/>
      <c r="Z702" s="32"/>
      <c r="AA702" s="32"/>
      <c r="AB702" s="32"/>
      <c r="AC702" s="32"/>
    </row>
    <row r="703" ht="18.75" customHeight="1">
      <c r="A703" s="21"/>
      <c r="B703" s="21"/>
      <c r="C703" s="21"/>
      <c r="D703" s="22"/>
      <c r="E703" s="108"/>
      <c r="F703" s="21"/>
      <c r="G703" s="26"/>
      <c r="H703" s="46"/>
      <c r="I703" s="21"/>
      <c r="J703" s="27"/>
      <c r="K703" s="27"/>
      <c r="L703" s="27"/>
      <c r="M703" s="27"/>
      <c r="N703" s="48"/>
      <c r="O703" s="27"/>
      <c r="P703" s="27"/>
      <c r="Q703" s="47"/>
      <c r="R703" s="30">
        <f t="shared" si="1"/>
        <v>0</v>
      </c>
      <c r="S703" s="21" t="str">
        <f>IFERROR(VLOOKUP(L703,'Responsáveis'!$A$3:$B$140,2,FALSE),"NE")</f>
        <v>NE</v>
      </c>
      <c r="T703" s="27"/>
      <c r="U703" s="21"/>
      <c r="V703" s="31"/>
      <c r="W703" s="33"/>
      <c r="X703" s="32"/>
      <c r="Y703" s="32"/>
      <c r="Z703" s="32"/>
      <c r="AA703" s="32"/>
      <c r="AB703" s="32"/>
      <c r="AC703" s="32"/>
    </row>
    <row r="704" ht="18.75" customHeight="1">
      <c r="A704" s="21"/>
      <c r="B704" s="21"/>
      <c r="C704" s="21"/>
      <c r="D704" s="22"/>
      <c r="E704" s="108"/>
      <c r="F704" s="21"/>
      <c r="G704" s="26"/>
      <c r="H704" s="46"/>
      <c r="I704" s="21"/>
      <c r="J704" s="27"/>
      <c r="K704" s="27"/>
      <c r="L704" s="27"/>
      <c r="M704" s="27"/>
      <c r="N704" s="48"/>
      <c r="O704" s="27"/>
      <c r="P704" s="27"/>
      <c r="Q704" s="47"/>
      <c r="R704" s="30">
        <f t="shared" si="1"/>
        <v>0</v>
      </c>
      <c r="S704" s="21" t="str">
        <f>IFERROR(VLOOKUP(L704,'Responsáveis'!$A$3:$B$140,2,FALSE),"NE")</f>
        <v>NE</v>
      </c>
      <c r="T704" s="27"/>
      <c r="U704" s="21"/>
      <c r="V704" s="31"/>
      <c r="W704" s="33"/>
      <c r="X704" s="32"/>
      <c r="Y704" s="32"/>
      <c r="Z704" s="32"/>
      <c r="AA704" s="32"/>
      <c r="AB704" s="32"/>
      <c r="AC704" s="32"/>
    </row>
    <row r="705" ht="18.75" customHeight="1">
      <c r="A705" s="21"/>
      <c r="B705" s="21"/>
      <c r="C705" s="21"/>
      <c r="D705" s="22"/>
      <c r="E705" s="108"/>
      <c r="F705" s="21"/>
      <c r="G705" s="26"/>
      <c r="H705" s="46"/>
      <c r="I705" s="21"/>
      <c r="J705" s="27"/>
      <c r="K705" s="27"/>
      <c r="L705" s="27"/>
      <c r="M705" s="27"/>
      <c r="N705" s="48"/>
      <c r="O705" s="27"/>
      <c r="P705" s="27"/>
      <c r="Q705" s="47"/>
      <c r="R705" s="30">
        <f t="shared" si="1"/>
        <v>0</v>
      </c>
      <c r="S705" s="21" t="str">
        <f>IFERROR(VLOOKUP(L705,'Responsáveis'!$A$3:$B$140,2,FALSE),"NE")</f>
        <v>NE</v>
      </c>
      <c r="T705" s="27"/>
      <c r="U705" s="21"/>
      <c r="V705" s="31"/>
      <c r="W705" s="33"/>
      <c r="X705" s="32"/>
      <c r="Y705" s="32"/>
      <c r="Z705" s="32"/>
      <c r="AA705" s="32"/>
      <c r="AB705" s="32"/>
      <c r="AC705" s="32"/>
    </row>
    <row r="706" ht="18.75" customHeight="1">
      <c r="A706" s="21"/>
      <c r="B706" s="21"/>
      <c r="C706" s="21"/>
      <c r="D706" s="22"/>
      <c r="E706" s="108"/>
      <c r="F706" s="21"/>
      <c r="G706" s="26"/>
      <c r="H706" s="46"/>
      <c r="I706" s="21"/>
      <c r="J706" s="27"/>
      <c r="K706" s="27"/>
      <c r="L706" s="27"/>
      <c r="M706" s="27"/>
      <c r="N706" s="48"/>
      <c r="O706" s="27"/>
      <c r="P706" s="27"/>
      <c r="Q706" s="47"/>
      <c r="R706" s="30">
        <f t="shared" si="1"/>
        <v>0</v>
      </c>
      <c r="S706" s="21" t="str">
        <f>IFERROR(VLOOKUP(L706,'Responsáveis'!$A$3:$B$140,2,FALSE),"NE")</f>
        <v>NE</v>
      </c>
      <c r="T706" s="27"/>
      <c r="U706" s="21"/>
      <c r="V706" s="31"/>
      <c r="W706" s="33"/>
      <c r="X706" s="32"/>
      <c r="Y706" s="32"/>
      <c r="Z706" s="32"/>
      <c r="AA706" s="32"/>
      <c r="AB706" s="32"/>
      <c r="AC706" s="32"/>
    </row>
    <row r="707" ht="18.75" customHeight="1">
      <c r="A707" s="21"/>
      <c r="B707" s="21"/>
      <c r="C707" s="21"/>
      <c r="D707" s="22"/>
      <c r="E707" s="108"/>
      <c r="F707" s="21"/>
      <c r="G707" s="26"/>
      <c r="H707" s="46"/>
      <c r="I707" s="21"/>
      <c r="J707" s="27"/>
      <c r="K707" s="27"/>
      <c r="L707" s="27"/>
      <c r="M707" s="27"/>
      <c r="N707" s="48"/>
      <c r="O707" s="27"/>
      <c r="P707" s="27"/>
      <c r="Q707" s="47"/>
      <c r="R707" s="30">
        <f t="shared" si="1"/>
        <v>0</v>
      </c>
      <c r="S707" s="21" t="str">
        <f>IFERROR(VLOOKUP(L707,'Responsáveis'!$A$3:$B$140,2,FALSE),"NE")</f>
        <v>NE</v>
      </c>
      <c r="T707" s="27"/>
      <c r="U707" s="21"/>
      <c r="V707" s="31"/>
      <c r="W707" s="33"/>
      <c r="X707" s="32"/>
      <c r="Y707" s="32"/>
      <c r="Z707" s="32"/>
      <c r="AA707" s="32"/>
      <c r="AB707" s="32"/>
      <c r="AC707" s="32"/>
    </row>
    <row r="708" ht="18.75" customHeight="1">
      <c r="A708" s="21"/>
      <c r="B708" s="21"/>
      <c r="C708" s="21"/>
      <c r="D708" s="22"/>
      <c r="E708" s="108"/>
      <c r="F708" s="21"/>
      <c r="G708" s="26"/>
      <c r="H708" s="46"/>
      <c r="I708" s="21"/>
      <c r="J708" s="27"/>
      <c r="K708" s="27"/>
      <c r="L708" s="27"/>
      <c r="M708" s="27"/>
      <c r="N708" s="48"/>
      <c r="O708" s="27"/>
      <c r="P708" s="27"/>
      <c r="Q708" s="47"/>
      <c r="R708" s="30">
        <f t="shared" si="1"/>
        <v>0</v>
      </c>
      <c r="S708" s="21" t="str">
        <f>IFERROR(VLOOKUP(L708,'Responsáveis'!$A$3:$B$140,2,FALSE),"NE")</f>
        <v>NE</v>
      </c>
      <c r="T708" s="27"/>
      <c r="U708" s="21"/>
      <c r="V708" s="31"/>
      <c r="W708" s="33"/>
      <c r="X708" s="32"/>
      <c r="Y708" s="32"/>
      <c r="Z708" s="32"/>
      <c r="AA708" s="32"/>
      <c r="AB708" s="32"/>
      <c r="AC708" s="32"/>
    </row>
    <row r="709" ht="18.75" customHeight="1">
      <c r="A709" s="21"/>
      <c r="B709" s="21"/>
      <c r="C709" s="21"/>
      <c r="D709" s="22"/>
      <c r="E709" s="108"/>
      <c r="F709" s="21"/>
      <c r="G709" s="26"/>
      <c r="H709" s="46"/>
      <c r="I709" s="21"/>
      <c r="J709" s="27"/>
      <c r="K709" s="27"/>
      <c r="L709" s="27"/>
      <c r="M709" s="27"/>
      <c r="N709" s="48"/>
      <c r="O709" s="27"/>
      <c r="P709" s="27"/>
      <c r="Q709" s="47"/>
      <c r="R709" s="30">
        <f t="shared" si="1"/>
        <v>0</v>
      </c>
      <c r="S709" s="21" t="str">
        <f>IFERROR(VLOOKUP(L709,'Responsáveis'!$A$3:$B$140,2,FALSE),"NE")</f>
        <v>NE</v>
      </c>
      <c r="T709" s="27"/>
      <c r="U709" s="21"/>
      <c r="V709" s="31"/>
      <c r="W709" s="33"/>
      <c r="X709" s="32"/>
      <c r="Y709" s="32"/>
      <c r="Z709" s="32"/>
      <c r="AA709" s="32"/>
      <c r="AB709" s="32"/>
      <c r="AC709" s="32"/>
    </row>
    <row r="710" ht="18.75" customHeight="1">
      <c r="A710" s="21"/>
      <c r="B710" s="21"/>
      <c r="C710" s="21"/>
      <c r="D710" s="22"/>
      <c r="E710" s="108"/>
      <c r="F710" s="21"/>
      <c r="G710" s="26"/>
      <c r="H710" s="46"/>
      <c r="I710" s="21"/>
      <c r="J710" s="27"/>
      <c r="K710" s="27"/>
      <c r="L710" s="27"/>
      <c r="M710" s="27"/>
      <c r="N710" s="48"/>
      <c r="O710" s="27"/>
      <c r="P710" s="27"/>
      <c r="Q710" s="47"/>
      <c r="R710" s="30">
        <f t="shared" si="1"/>
        <v>0</v>
      </c>
      <c r="S710" s="21" t="str">
        <f>IFERROR(VLOOKUP(L710,'Responsáveis'!$A$3:$B$140,2,FALSE),"NE")</f>
        <v>NE</v>
      </c>
      <c r="T710" s="27"/>
      <c r="U710" s="21"/>
      <c r="V710" s="31"/>
      <c r="W710" s="33"/>
      <c r="X710" s="32"/>
      <c r="Y710" s="32"/>
      <c r="Z710" s="32"/>
      <c r="AA710" s="32"/>
      <c r="AB710" s="32"/>
      <c r="AC710" s="32"/>
    </row>
    <row r="711" ht="18.75" customHeight="1">
      <c r="A711" s="21"/>
      <c r="B711" s="21"/>
      <c r="C711" s="21"/>
      <c r="D711" s="22"/>
      <c r="E711" s="108"/>
      <c r="F711" s="21"/>
      <c r="G711" s="26"/>
      <c r="H711" s="46"/>
      <c r="I711" s="21"/>
      <c r="J711" s="27"/>
      <c r="K711" s="27"/>
      <c r="L711" s="27"/>
      <c r="M711" s="27"/>
      <c r="N711" s="48"/>
      <c r="O711" s="27"/>
      <c r="P711" s="27"/>
      <c r="Q711" s="47"/>
      <c r="R711" s="30">
        <f t="shared" si="1"/>
        <v>0</v>
      </c>
      <c r="S711" s="21" t="str">
        <f>IFERROR(VLOOKUP(L711,'Responsáveis'!$A$3:$B$140,2,FALSE),"NE")</f>
        <v>NE</v>
      </c>
      <c r="T711" s="27"/>
      <c r="U711" s="21"/>
      <c r="V711" s="31"/>
      <c r="W711" s="33"/>
      <c r="X711" s="32"/>
      <c r="Y711" s="32"/>
      <c r="Z711" s="32"/>
      <c r="AA711" s="32"/>
      <c r="AB711" s="32"/>
      <c r="AC711" s="32"/>
    </row>
    <row r="712" ht="18.75" customHeight="1">
      <c r="A712" s="21"/>
      <c r="B712" s="21"/>
      <c r="C712" s="21"/>
      <c r="D712" s="22"/>
      <c r="E712" s="108"/>
      <c r="F712" s="21"/>
      <c r="G712" s="26"/>
      <c r="H712" s="46"/>
      <c r="I712" s="21"/>
      <c r="J712" s="27"/>
      <c r="K712" s="27"/>
      <c r="L712" s="27"/>
      <c r="M712" s="27"/>
      <c r="N712" s="48"/>
      <c r="O712" s="27"/>
      <c r="P712" s="27"/>
      <c r="Q712" s="47"/>
      <c r="R712" s="30">
        <f t="shared" si="1"/>
        <v>0</v>
      </c>
      <c r="S712" s="21" t="str">
        <f>IFERROR(VLOOKUP(L712,'Responsáveis'!$A$3:$B$140,2,FALSE),"NE")</f>
        <v>NE</v>
      </c>
      <c r="T712" s="27"/>
      <c r="U712" s="21"/>
      <c r="V712" s="31"/>
      <c r="W712" s="33"/>
      <c r="X712" s="32"/>
      <c r="Y712" s="32"/>
      <c r="Z712" s="32"/>
      <c r="AA712" s="32"/>
      <c r="AB712" s="32"/>
      <c r="AC712" s="32"/>
    </row>
    <row r="713" ht="18.75" customHeight="1">
      <c r="A713" s="21"/>
      <c r="B713" s="21"/>
      <c r="C713" s="21"/>
      <c r="D713" s="22"/>
      <c r="E713" s="108"/>
      <c r="F713" s="21"/>
      <c r="G713" s="26"/>
      <c r="H713" s="46"/>
      <c r="I713" s="21"/>
      <c r="J713" s="27"/>
      <c r="K713" s="27"/>
      <c r="L713" s="27"/>
      <c r="M713" s="27"/>
      <c r="N713" s="48"/>
      <c r="O713" s="27"/>
      <c r="P713" s="27"/>
      <c r="Q713" s="47"/>
      <c r="R713" s="30">
        <f t="shared" si="1"/>
        <v>0</v>
      </c>
      <c r="S713" s="21" t="str">
        <f>IFERROR(VLOOKUP(L713,'Responsáveis'!$A$3:$B$140,2,FALSE),"NE")</f>
        <v>NE</v>
      </c>
      <c r="T713" s="27"/>
      <c r="U713" s="21"/>
      <c r="V713" s="31"/>
      <c r="W713" s="33"/>
      <c r="X713" s="32"/>
      <c r="Y713" s="32"/>
      <c r="Z713" s="32"/>
      <c r="AA713" s="32"/>
      <c r="AB713" s="32"/>
      <c r="AC713" s="32"/>
    </row>
    <row r="714" ht="18.75" customHeight="1">
      <c r="A714" s="21"/>
      <c r="B714" s="21"/>
      <c r="C714" s="21"/>
      <c r="D714" s="22"/>
      <c r="E714" s="108"/>
      <c r="F714" s="21"/>
      <c r="G714" s="26"/>
      <c r="H714" s="46"/>
      <c r="I714" s="21"/>
      <c r="J714" s="27"/>
      <c r="K714" s="27"/>
      <c r="L714" s="27"/>
      <c r="M714" s="27"/>
      <c r="N714" s="48"/>
      <c r="O714" s="27"/>
      <c r="P714" s="27"/>
      <c r="Q714" s="47"/>
      <c r="R714" s="30">
        <f t="shared" si="1"/>
        <v>0</v>
      </c>
      <c r="S714" s="21" t="str">
        <f>IFERROR(VLOOKUP(L714,'Responsáveis'!$A$3:$B$140,2,FALSE),"NE")</f>
        <v>NE</v>
      </c>
      <c r="T714" s="27"/>
      <c r="U714" s="21"/>
      <c r="V714" s="31"/>
      <c r="W714" s="33"/>
      <c r="X714" s="32"/>
      <c r="Y714" s="32"/>
      <c r="Z714" s="32"/>
      <c r="AA714" s="32"/>
      <c r="AB714" s="32"/>
      <c r="AC714" s="32"/>
    </row>
    <row r="715" ht="18.75" customHeight="1">
      <c r="A715" s="21"/>
      <c r="B715" s="21"/>
      <c r="C715" s="21"/>
      <c r="D715" s="22"/>
      <c r="E715" s="108"/>
      <c r="F715" s="21"/>
      <c r="G715" s="26"/>
      <c r="H715" s="46"/>
      <c r="I715" s="21"/>
      <c r="J715" s="27"/>
      <c r="K715" s="27"/>
      <c r="L715" s="27"/>
      <c r="M715" s="27"/>
      <c r="N715" s="48"/>
      <c r="O715" s="27"/>
      <c r="P715" s="27"/>
      <c r="Q715" s="47"/>
      <c r="R715" s="30">
        <f t="shared" si="1"/>
        <v>0</v>
      </c>
      <c r="S715" s="21" t="str">
        <f>IFERROR(VLOOKUP(L715,'Responsáveis'!$A$3:$B$140,2,FALSE),"NE")</f>
        <v>NE</v>
      </c>
      <c r="T715" s="27"/>
      <c r="U715" s="21"/>
      <c r="V715" s="31"/>
      <c r="W715" s="33"/>
      <c r="X715" s="32"/>
      <c r="Y715" s="32"/>
      <c r="Z715" s="32"/>
      <c r="AA715" s="32"/>
      <c r="AB715" s="32"/>
      <c r="AC715" s="32"/>
    </row>
    <row r="716" ht="18.75" customHeight="1">
      <c r="A716" s="21"/>
      <c r="B716" s="21"/>
      <c r="C716" s="21"/>
      <c r="D716" s="22"/>
      <c r="E716" s="108"/>
      <c r="F716" s="21"/>
      <c r="G716" s="26"/>
      <c r="H716" s="46"/>
      <c r="I716" s="21"/>
      <c r="J716" s="27"/>
      <c r="K716" s="27"/>
      <c r="L716" s="27"/>
      <c r="M716" s="27"/>
      <c r="N716" s="48"/>
      <c r="O716" s="27"/>
      <c r="P716" s="27"/>
      <c r="Q716" s="47"/>
      <c r="R716" s="30">
        <f t="shared" si="1"/>
        <v>0</v>
      </c>
      <c r="S716" s="21" t="str">
        <f>IFERROR(VLOOKUP(L716,'Responsáveis'!$A$3:$B$140,2,FALSE),"NE")</f>
        <v>NE</v>
      </c>
      <c r="T716" s="27"/>
      <c r="U716" s="21"/>
      <c r="V716" s="31"/>
      <c r="W716" s="33"/>
      <c r="X716" s="32"/>
      <c r="Y716" s="32"/>
      <c r="Z716" s="32"/>
      <c r="AA716" s="32"/>
      <c r="AB716" s="32"/>
      <c r="AC716" s="32"/>
    </row>
    <row r="717" ht="18.75" customHeight="1">
      <c r="A717" s="21"/>
      <c r="B717" s="21"/>
      <c r="C717" s="21"/>
      <c r="D717" s="22"/>
      <c r="E717" s="108"/>
      <c r="F717" s="21"/>
      <c r="G717" s="26"/>
      <c r="H717" s="46"/>
      <c r="I717" s="21"/>
      <c r="J717" s="27"/>
      <c r="K717" s="27"/>
      <c r="L717" s="27"/>
      <c r="M717" s="27"/>
      <c r="N717" s="48"/>
      <c r="O717" s="27"/>
      <c r="P717" s="27"/>
      <c r="Q717" s="47"/>
      <c r="R717" s="30">
        <f t="shared" si="1"/>
        <v>0</v>
      </c>
      <c r="S717" s="21" t="str">
        <f>IFERROR(VLOOKUP(L717,'Responsáveis'!$A$3:$B$140,2,FALSE),"NE")</f>
        <v>NE</v>
      </c>
      <c r="T717" s="27"/>
      <c r="U717" s="21"/>
      <c r="V717" s="31"/>
      <c r="W717" s="33"/>
      <c r="X717" s="32"/>
      <c r="Y717" s="32"/>
      <c r="Z717" s="32"/>
      <c r="AA717" s="32"/>
      <c r="AB717" s="32"/>
      <c r="AC717" s="32"/>
    </row>
    <row r="718" ht="18.75" customHeight="1">
      <c r="A718" s="21"/>
      <c r="B718" s="21"/>
      <c r="C718" s="21"/>
      <c r="D718" s="22"/>
      <c r="E718" s="108"/>
      <c r="F718" s="21"/>
      <c r="G718" s="26"/>
      <c r="H718" s="46"/>
      <c r="I718" s="21"/>
      <c r="J718" s="27"/>
      <c r="K718" s="27"/>
      <c r="L718" s="27"/>
      <c r="M718" s="27"/>
      <c r="N718" s="48"/>
      <c r="O718" s="27"/>
      <c r="P718" s="27"/>
      <c r="Q718" s="47"/>
      <c r="R718" s="30">
        <f t="shared" si="1"/>
        <v>0</v>
      </c>
      <c r="S718" s="21" t="str">
        <f>IFERROR(VLOOKUP(L718,'Responsáveis'!$A$3:$B$140,2,FALSE),"NE")</f>
        <v>NE</v>
      </c>
      <c r="T718" s="27"/>
      <c r="U718" s="21"/>
      <c r="V718" s="31"/>
      <c r="W718" s="33"/>
      <c r="X718" s="32"/>
      <c r="Y718" s="32"/>
      <c r="Z718" s="32"/>
      <c r="AA718" s="32"/>
      <c r="AB718" s="32"/>
      <c r="AC718" s="32"/>
    </row>
    <row r="719" ht="18.75" customHeight="1">
      <c r="A719" s="21"/>
      <c r="B719" s="21"/>
      <c r="C719" s="21"/>
      <c r="D719" s="22"/>
      <c r="E719" s="108"/>
      <c r="F719" s="21"/>
      <c r="G719" s="26"/>
      <c r="H719" s="46"/>
      <c r="I719" s="21"/>
      <c r="J719" s="27"/>
      <c r="K719" s="27"/>
      <c r="L719" s="27"/>
      <c r="M719" s="27"/>
      <c r="N719" s="48"/>
      <c r="O719" s="27"/>
      <c r="P719" s="27"/>
      <c r="Q719" s="47"/>
      <c r="R719" s="30">
        <f t="shared" si="1"/>
        <v>0</v>
      </c>
      <c r="S719" s="21" t="str">
        <f>IFERROR(VLOOKUP(L719,'Responsáveis'!$A$3:$B$140,2,FALSE),"NE")</f>
        <v>NE</v>
      </c>
      <c r="T719" s="27"/>
      <c r="U719" s="21"/>
      <c r="V719" s="31"/>
      <c r="W719" s="33"/>
      <c r="X719" s="32"/>
      <c r="Y719" s="32"/>
      <c r="Z719" s="32"/>
      <c r="AA719" s="32"/>
      <c r="AB719" s="32"/>
      <c r="AC719" s="32"/>
    </row>
    <row r="720" ht="18.75" customHeight="1">
      <c r="A720" s="21"/>
      <c r="B720" s="21"/>
      <c r="C720" s="21"/>
      <c r="D720" s="22"/>
      <c r="E720" s="108"/>
      <c r="F720" s="21"/>
      <c r="G720" s="26"/>
      <c r="H720" s="46"/>
      <c r="I720" s="21"/>
      <c r="J720" s="27"/>
      <c r="K720" s="27"/>
      <c r="L720" s="27"/>
      <c r="M720" s="27"/>
      <c r="N720" s="48"/>
      <c r="O720" s="27"/>
      <c r="P720" s="27"/>
      <c r="Q720" s="47"/>
      <c r="R720" s="30">
        <f t="shared" si="1"/>
        <v>0</v>
      </c>
      <c r="S720" s="21" t="str">
        <f>IFERROR(VLOOKUP(L720,'Responsáveis'!$A$3:$B$140,2,FALSE),"NE")</f>
        <v>NE</v>
      </c>
      <c r="T720" s="27"/>
      <c r="U720" s="21"/>
      <c r="V720" s="31"/>
      <c r="W720" s="33"/>
      <c r="X720" s="32"/>
      <c r="Y720" s="32"/>
      <c r="Z720" s="32"/>
      <c r="AA720" s="32"/>
      <c r="AB720" s="32"/>
      <c r="AC720" s="32"/>
    </row>
    <row r="721" ht="18.75" customHeight="1">
      <c r="A721" s="21"/>
      <c r="B721" s="21"/>
      <c r="C721" s="21"/>
      <c r="D721" s="22"/>
      <c r="E721" s="108"/>
      <c r="F721" s="21"/>
      <c r="G721" s="26"/>
      <c r="H721" s="46"/>
      <c r="I721" s="21"/>
      <c r="J721" s="27"/>
      <c r="K721" s="27"/>
      <c r="L721" s="27"/>
      <c r="M721" s="27"/>
      <c r="N721" s="48"/>
      <c r="O721" s="27"/>
      <c r="P721" s="27"/>
      <c r="Q721" s="47"/>
      <c r="R721" s="30">
        <f t="shared" si="1"/>
        <v>0</v>
      </c>
      <c r="S721" s="21" t="str">
        <f>IFERROR(VLOOKUP(L721,'Responsáveis'!$A$3:$B$140,2,FALSE),"NE")</f>
        <v>NE</v>
      </c>
      <c r="T721" s="27"/>
      <c r="U721" s="21"/>
      <c r="V721" s="31"/>
      <c r="W721" s="33"/>
      <c r="X721" s="32"/>
      <c r="Y721" s="32"/>
      <c r="Z721" s="32"/>
      <c r="AA721" s="32"/>
      <c r="AB721" s="32"/>
      <c r="AC721" s="32"/>
    </row>
    <row r="722" ht="18.75" customHeight="1">
      <c r="A722" s="21"/>
      <c r="B722" s="21"/>
      <c r="C722" s="21"/>
      <c r="D722" s="22"/>
      <c r="E722" s="108"/>
      <c r="F722" s="21"/>
      <c r="G722" s="26"/>
      <c r="H722" s="46"/>
      <c r="I722" s="21"/>
      <c r="J722" s="27"/>
      <c r="K722" s="27"/>
      <c r="L722" s="27"/>
      <c r="M722" s="27"/>
      <c r="N722" s="48"/>
      <c r="O722" s="27"/>
      <c r="P722" s="27"/>
      <c r="Q722" s="47"/>
      <c r="R722" s="30">
        <f t="shared" si="1"/>
        <v>0</v>
      </c>
      <c r="S722" s="21" t="str">
        <f>IFERROR(VLOOKUP(L722,'Responsáveis'!$A$3:$B$140,2,FALSE),"NE")</f>
        <v>NE</v>
      </c>
      <c r="T722" s="27"/>
      <c r="U722" s="21"/>
      <c r="V722" s="31"/>
      <c r="W722" s="33"/>
      <c r="X722" s="32"/>
      <c r="Y722" s="32"/>
      <c r="Z722" s="32"/>
      <c r="AA722" s="32"/>
      <c r="AB722" s="32"/>
      <c r="AC722" s="32"/>
    </row>
    <row r="723" ht="18.75" customHeight="1">
      <c r="A723" s="21"/>
      <c r="B723" s="21"/>
      <c r="C723" s="21"/>
      <c r="D723" s="22"/>
      <c r="E723" s="108"/>
      <c r="F723" s="21"/>
      <c r="G723" s="26"/>
      <c r="H723" s="46"/>
      <c r="I723" s="21"/>
      <c r="J723" s="27"/>
      <c r="K723" s="27"/>
      <c r="L723" s="27"/>
      <c r="M723" s="27"/>
      <c r="N723" s="48"/>
      <c r="O723" s="27"/>
      <c r="P723" s="27"/>
      <c r="Q723" s="47"/>
      <c r="R723" s="30">
        <f t="shared" si="1"/>
        <v>0</v>
      </c>
      <c r="S723" s="21" t="str">
        <f>IFERROR(VLOOKUP(L723,'Responsáveis'!$A$3:$B$140,2,FALSE),"NE")</f>
        <v>NE</v>
      </c>
      <c r="T723" s="27"/>
      <c r="U723" s="21"/>
      <c r="V723" s="31"/>
      <c r="W723" s="33"/>
      <c r="X723" s="32"/>
      <c r="Y723" s="32"/>
      <c r="Z723" s="32"/>
      <c r="AA723" s="32"/>
      <c r="AB723" s="32"/>
      <c r="AC723" s="32"/>
    </row>
    <row r="724" ht="18.75" customHeight="1">
      <c r="A724" s="21"/>
      <c r="B724" s="21"/>
      <c r="C724" s="21"/>
      <c r="D724" s="22"/>
      <c r="E724" s="108"/>
      <c r="F724" s="21"/>
      <c r="G724" s="26"/>
      <c r="H724" s="46"/>
      <c r="I724" s="21"/>
      <c r="J724" s="27"/>
      <c r="K724" s="27"/>
      <c r="L724" s="27"/>
      <c r="M724" s="27"/>
      <c r="N724" s="48"/>
      <c r="O724" s="27"/>
      <c r="P724" s="27"/>
      <c r="Q724" s="47"/>
      <c r="R724" s="30">
        <f t="shared" si="1"/>
        <v>0</v>
      </c>
      <c r="S724" s="21" t="str">
        <f>IFERROR(VLOOKUP(L724,'Responsáveis'!$A$3:$B$140,2,FALSE),"NE")</f>
        <v>NE</v>
      </c>
      <c r="T724" s="27"/>
      <c r="U724" s="21"/>
      <c r="V724" s="31"/>
      <c r="W724" s="33"/>
      <c r="X724" s="32"/>
      <c r="Y724" s="32"/>
      <c r="Z724" s="32"/>
      <c r="AA724" s="32"/>
      <c r="AB724" s="32"/>
      <c r="AC724" s="32"/>
    </row>
    <row r="725" ht="18.75" customHeight="1">
      <c r="A725" s="21"/>
      <c r="B725" s="21"/>
      <c r="C725" s="21"/>
      <c r="D725" s="22"/>
      <c r="E725" s="108"/>
      <c r="F725" s="21"/>
      <c r="G725" s="26"/>
      <c r="H725" s="46"/>
      <c r="I725" s="21"/>
      <c r="J725" s="27"/>
      <c r="K725" s="27"/>
      <c r="L725" s="27"/>
      <c r="M725" s="27"/>
      <c r="N725" s="48"/>
      <c r="O725" s="27"/>
      <c r="P725" s="27"/>
      <c r="Q725" s="47"/>
      <c r="R725" s="30">
        <f t="shared" si="1"/>
        <v>0</v>
      </c>
      <c r="S725" s="21" t="str">
        <f>IFERROR(VLOOKUP(L725,'Responsáveis'!$A$3:$B$140,2,FALSE),"NE")</f>
        <v>NE</v>
      </c>
      <c r="T725" s="27"/>
      <c r="U725" s="21"/>
      <c r="V725" s="31"/>
      <c r="W725" s="33"/>
      <c r="X725" s="32"/>
      <c r="Y725" s="32"/>
      <c r="Z725" s="32"/>
      <c r="AA725" s="32"/>
      <c r="AB725" s="32"/>
      <c r="AC725" s="32"/>
    </row>
    <row r="726" ht="18.75" customHeight="1">
      <c r="A726" s="21"/>
      <c r="B726" s="21"/>
      <c r="C726" s="21"/>
      <c r="D726" s="22"/>
      <c r="E726" s="108"/>
      <c r="F726" s="21"/>
      <c r="G726" s="26"/>
      <c r="H726" s="46"/>
      <c r="I726" s="21"/>
      <c r="J726" s="27"/>
      <c r="K726" s="27"/>
      <c r="L726" s="27"/>
      <c r="M726" s="27"/>
      <c r="N726" s="48"/>
      <c r="O726" s="27"/>
      <c r="P726" s="27"/>
      <c r="Q726" s="47"/>
      <c r="R726" s="30">
        <f t="shared" si="1"/>
        <v>0</v>
      </c>
      <c r="S726" s="21" t="str">
        <f>IFERROR(VLOOKUP(L726,'Responsáveis'!$A$3:$B$140,2,FALSE),"NE")</f>
        <v>NE</v>
      </c>
      <c r="T726" s="27"/>
      <c r="U726" s="21"/>
      <c r="V726" s="31"/>
      <c r="W726" s="33"/>
      <c r="X726" s="32"/>
      <c r="Y726" s="32"/>
      <c r="Z726" s="32"/>
      <c r="AA726" s="32"/>
      <c r="AB726" s="32"/>
      <c r="AC726" s="32"/>
    </row>
    <row r="727" ht="18.75" customHeight="1">
      <c r="A727" s="21"/>
      <c r="B727" s="21"/>
      <c r="C727" s="21"/>
      <c r="D727" s="22"/>
      <c r="E727" s="108"/>
      <c r="F727" s="21"/>
      <c r="G727" s="26"/>
      <c r="H727" s="46"/>
      <c r="I727" s="21"/>
      <c r="J727" s="27"/>
      <c r="K727" s="27"/>
      <c r="L727" s="27"/>
      <c r="M727" s="27"/>
      <c r="N727" s="48"/>
      <c r="O727" s="27"/>
      <c r="P727" s="27"/>
      <c r="Q727" s="47"/>
      <c r="R727" s="30">
        <f t="shared" si="1"/>
        <v>0</v>
      </c>
      <c r="S727" s="21" t="str">
        <f>IFERROR(VLOOKUP(L727,'Responsáveis'!$A$3:$B$140,2,FALSE),"NE")</f>
        <v>NE</v>
      </c>
      <c r="T727" s="27"/>
      <c r="U727" s="21"/>
      <c r="V727" s="31"/>
      <c r="W727" s="33"/>
      <c r="X727" s="32"/>
      <c r="Y727" s="32"/>
      <c r="Z727" s="32"/>
      <c r="AA727" s="32"/>
      <c r="AB727" s="32"/>
      <c r="AC727" s="32"/>
    </row>
    <row r="728" ht="18.75" customHeight="1">
      <c r="A728" s="21"/>
      <c r="B728" s="21"/>
      <c r="C728" s="21"/>
      <c r="D728" s="22"/>
      <c r="E728" s="108"/>
      <c r="F728" s="21"/>
      <c r="G728" s="26"/>
      <c r="H728" s="46"/>
      <c r="I728" s="21"/>
      <c r="J728" s="27"/>
      <c r="K728" s="27"/>
      <c r="L728" s="27"/>
      <c r="M728" s="27"/>
      <c r="N728" s="48"/>
      <c r="O728" s="27"/>
      <c r="P728" s="27"/>
      <c r="Q728" s="47"/>
      <c r="R728" s="30">
        <f t="shared" si="1"/>
        <v>0</v>
      </c>
      <c r="S728" s="21" t="str">
        <f>IFERROR(VLOOKUP(L728,'Responsáveis'!$A$3:$B$140,2,FALSE),"NE")</f>
        <v>NE</v>
      </c>
      <c r="T728" s="27"/>
      <c r="U728" s="21"/>
      <c r="V728" s="31"/>
      <c r="W728" s="33"/>
      <c r="X728" s="32"/>
      <c r="Y728" s="32"/>
      <c r="Z728" s="32"/>
      <c r="AA728" s="32"/>
      <c r="AB728" s="32"/>
      <c r="AC728" s="32"/>
    </row>
    <row r="729" ht="18.75" customHeight="1">
      <c r="A729" s="21"/>
      <c r="B729" s="21"/>
      <c r="C729" s="21"/>
      <c r="D729" s="22"/>
      <c r="E729" s="108"/>
      <c r="F729" s="21"/>
      <c r="G729" s="26"/>
      <c r="H729" s="46"/>
      <c r="I729" s="21"/>
      <c r="J729" s="27"/>
      <c r="K729" s="27"/>
      <c r="L729" s="27"/>
      <c r="M729" s="27"/>
      <c r="N729" s="48"/>
      <c r="O729" s="27"/>
      <c r="P729" s="27"/>
      <c r="Q729" s="47"/>
      <c r="R729" s="30">
        <f t="shared" si="1"/>
        <v>0</v>
      </c>
      <c r="S729" s="21" t="str">
        <f>IFERROR(VLOOKUP(L729,'Responsáveis'!$A$3:$B$140,2,FALSE),"NE")</f>
        <v>NE</v>
      </c>
      <c r="T729" s="27"/>
      <c r="U729" s="21"/>
      <c r="V729" s="31"/>
      <c r="W729" s="33"/>
      <c r="X729" s="32"/>
      <c r="Y729" s="32"/>
      <c r="Z729" s="32"/>
      <c r="AA729" s="32"/>
      <c r="AB729" s="32"/>
      <c r="AC729" s="32"/>
    </row>
    <row r="730" ht="18.75" customHeight="1">
      <c r="A730" s="21"/>
      <c r="B730" s="21"/>
      <c r="C730" s="21"/>
      <c r="D730" s="22"/>
      <c r="E730" s="108"/>
      <c r="F730" s="21"/>
      <c r="G730" s="26"/>
      <c r="H730" s="46"/>
      <c r="I730" s="21"/>
      <c r="J730" s="27"/>
      <c r="K730" s="27"/>
      <c r="L730" s="27"/>
      <c r="M730" s="27"/>
      <c r="N730" s="48"/>
      <c r="O730" s="27"/>
      <c r="P730" s="27"/>
      <c r="Q730" s="47"/>
      <c r="R730" s="30">
        <f t="shared" si="1"/>
        <v>0</v>
      </c>
      <c r="S730" s="21" t="str">
        <f>IFERROR(VLOOKUP(L730,'Responsáveis'!$A$3:$B$140,2,FALSE),"NE")</f>
        <v>NE</v>
      </c>
      <c r="T730" s="27"/>
      <c r="U730" s="21"/>
      <c r="V730" s="31"/>
      <c r="W730" s="33"/>
      <c r="X730" s="32"/>
      <c r="Y730" s="32"/>
      <c r="Z730" s="32"/>
      <c r="AA730" s="32"/>
      <c r="AB730" s="32"/>
      <c r="AC730" s="32"/>
    </row>
    <row r="731" ht="18.75" customHeight="1">
      <c r="A731" s="21"/>
      <c r="B731" s="21"/>
      <c r="C731" s="21"/>
      <c r="D731" s="22"/>
      <c r="E731" s="108"/>
      <c r="F731" s="21"/>
      <c r="G731" s="26"/>
      <c r="H731" s="46"/>
      <c r="I731" s="21"/>
      <c r="J731" s="27"/>
      <c r="K731" s="27"/>
      <c r="L731" s="27"/>
      <c r="M731" s="27"/>
      <c r="N731" s="48"/>
      <c r="O731" s="27"/>
      <c r="P731" s="27"/>
      <c r="Q731" s="47"/>
      <c r="R731" s="30">
        <f t="shared" si="1"/>
        <v>0</v>
      </c>
      <c r="S731" s="21" t="str">
        <f>IFERROR(VLOOKUP(L731,'Responsáveis'!$A$3:$B$140,2,FALSE),"NE")</f>
        <v>NE</v>
      </c>
      <c r="T731" s="27"/>
      <c r="U731" s="21"/>
      <c r="V731" s="31"/>
      <c r="W731" s="33"/>
      <c r="X731" s="32"/>
      <c r="Y731" s="32"/>
      <c r="Z731" s="32"/>
      <c r="AA731" s="32"/>
      <c r="AB731" s="32"/>
      <c r="AC731" s="32"/>
    </row>
    <row r="732" ht="18.75" customHeight="1">
      <c r="A732" s="21"/>
      <c r="B732" s="21"/>
      <c r="C732" s="21"/>
      <c r="D732" s="22"/>
      <c r="E732" s="108"/>
      <c r="F732" s="21"/>
      <c r="G732" s="26"/>
      <c r="H732" s="46"/>
      <c r="I732" s="21"/>
      <c r="J732" s="27"/>
      <c r="K732" s="27"/>
      <c r="L732" s="27"/>
      <c r="M732" s="27"/>
      <c r="N732" s="48"/>
      <c r="O732" s="27"/>
      <c r="P732" s="27"/>
      <c r="Q732" s="47"/>
      <c r="R732" s="30">
        <f t="shared" si="1"/>
        <v>0</v>
      </c>
      <c r="S732" s="21" t="str">
        <f>IFERROR(VLOOKUP(L732,'Responsáveis'!$A$3:$B$140,2,FALSE),"NE")</f>
        <v>NE</v>
      </c>
      <c r="T732" s="27"/>
      <c r="U732" s="21"/>
      <c r="V732" s="31"/>
      <c r="W732" s="33"/>
      <c r="X732" s="32"/>
      <c r="Y732" s="32"/>
      <c r="Z732" s="32"/>
      <c r="AA732" s="32"/>
      <c r="AB732" s="32"/>
      <c r="AC732" s="32"/>
    </row>
    <row r="733" ht="18.75" customHeight="1">
      <c r="A733" s="21"/>
      <c r="B733" s="21"/>
      <c r="C733" s="21"/>
      <c r="D733" s="22"/>
      <c r="E733" s="108"/>
      <c r="F733" s="21"/>
      <c r="G733" s="26"/>
      <c r="H733" s="46"/>
      <c r="I733" s="21"/>
      <c r="J733" s="27"/>
      <c r="K733" s="27"/>
      <c r="L733" s="27"/>
      <c r="M733" s="27"/>
      <c r="N733" s="48"/>
      <c r="O733" s="27"/>
      <c r="P733" s="27"/>
      <c r="Q733" s="47"/>
      <c r="R733" s="30">
        <f t="shared" si="1"/>
        <v>0</v>
      </c>
      <c r="S733" s="21" t="str">
        <f>IFERROR(VLOOKUP(L733,'Responsáveis'!$A$3:$B$140,2,FALSE),"NE")</f>
        <v>NE</v>
      </c>
      <c r="T733" s="27"/>
      <c r="U733" s="21"/>
      <c r="V733" s="31"/>
      <c r="W733" s="33"/>
      <c r="X733" s="32"/>
      <c r="Y733" s="32"/>
      <c r="Z733" s="32"/>
      <c r="AA733" s="32"/>
      <c r="AB733" s="32"/>
      <c r="AC733" s="32"/>
    </row>
    <row r="734" ht="18.75" customHeight="1">
      <c r="A734" s="21"/>
      <c r="B734" s="21"/>
      <c r="C734" s="21"/>
      <c r="D734" s="22"/>
      <c r="E734" s="108"/>
      <c r="F734" s="21"/>
      <c r="G734" s="26"/>
      <c r="H734" s="46"/>
      <c r="I734" s="21"/>
      <c r="J734" s="27"/>
      <c r="K734" s="27"/>
      <c r="L734" s="27"/>
      <c r="M734" s="27"/>
      <c r="N734" s="48"/>
      <c r="O734" s="27"/>
      <c r="P734" s="27"/>
      <c r="Q734" s="47"/>
      <c r="R734" s="30">
        <f t="shared" si="1"/>
        <v>0</v>
      </c>
      <c r="S734" s="21" t="str">
        <f>IFERROR(VLOOKUP(L734,'Responsáveis'!$A$3:$B$140,2,FALSE),"NE")</f>
        <v>NE</v>
      </c>
      <c r="T734" s="27"/>
      <c r="U734" s="21"/>
      <c r="V734" s="31"/>
      <c r="W734" s="33"/>
      <c r="X734" s="32"/>
      <c r="Y734" s="32"/>
      <c r="Z734" s="32"/>
      <c r="AA734" s="32"/>
      <c r="AB734" s="32"/>
      <c r="AC734" s="32"/>
    </row>
    <row r="735" ht="18.75" customHeight="1">
      <c r="A735" s="21"/>
      <c r="B735" s="21"/>
      <c r="C735" s="21"/>
      <c r="D735" s="22"/>
      <c r="E735" s="108"/>
      <c r="F735" s="21"/>
      <c r="G735" s="26"/>
      <c r="H735" s="46"/>
      <c r="I735" s="21"/>
      <c r="J735" s="27"/>
      <c r="K735" s="27"/>
      <c r="L735" s="27"/>
      <c r="M735" s="27"/>
      <c r="N735" s="48"/>
      <c r="O735" s="27"/>
      <c r="P735" s="27"/>
      <c r="Q735" s="47"/>
      <c r="R735" s="30">
        <f t="shared" si="1"/>
        <v>0</v>
      </c>
      <c r="S735" s="21" t="str">
        <f>IFERROR(VLOOKUP(L735,'Responsáveis'!$A$3:$B$140,2,FALSE),"NE")</f>
        <v>NE</v>
      </c>
      <c r="T735" s="27"/>
      <c r="U735" s="21"/>
      <c r="V735" s="31"/>
      <c r="W735" s="33"/>
      <c r="X735" s="32"/>
      <c r="Y735" s="32"/>
      <c r="Z735" s="32"/>
      <c r="AA735" s="32"/>
      <c r="AB735" s="32"/>
      <c r="AC735" s="32"/>
    </row>
    <row r="736" ht="18.75" customHeight="1">
      <c r="A736" s="21"/>
      <c r="B736" s="21"/>
      <c r="C736" s="21"/>
      <c r="D736" s="22"/>
      <c r="E736" s="108"/>
      <c r="F736" s="21"/>
      <c r="G736" s="26"/>
      <c r="H736" s="46"/>
      <c r="I736" s="21"/>
      <c r="J736" s="27"/>
      <c r="K736" s="27"/>
      <c r="L736" s="27"/>
      <c r="M736" s="27"/>
      <c r="N736" s="48"/>
      <c r="O736" s="27"/>
      <c r="P736" s="27"/>
      <c r="Q736" s="47"/>
      <c r="R736" s="30">
        <f t="shared" si="1"/>
        <v>0</v>
      </c>
      <c r="S736" s="21" t="str">
        <f>IFERROR(VLOOKUP(L736,'Responsáveis'!$A$3:$B$140,2,FALSE),"NE")</f>
        <v>NE</v>
      </c>
      <c r="T736" s="27"/>
      <c r="U736" s="21"/>
      <c r="V736" s="31"/>
      <c r="W736" s="33"/>
      <c r="X736" s="32"/>
      <c r="Y736" s="32"/>
      <c r="Z736" s="32"/>
      <c r="AA736" s="32"/>
      <c r="AB736" s="32"/>
      <c r="AC736" s="32"/>
    </row>
    <row r="737" ht="18.75" customHeight="1">
      <c r="A737" s="21"/>
      <c r="B737" s="21"/>
      <c r="C737" s="21"/>
      <c r="D737" s="22"/>
      <c r="E737" s="108"/>
      <c r="F737" s="21"/>
      <c r="G737" s="26"/>
      <c r="H737" s="46"/>
      <c r="I737" s="21"/>
      <c r="J737" s="27"/>
      <c r="K737" s="27"/>
      <c r="L737" s="27"/>
      <c r="M737" s="27"/>
      <c r="N737" s="48"/>
      <c r="O737" s="27"/>
      <c r="P737" s="27"/>
      <c r="Q737" s="47"/>
      <c r="R737" s="30">
        <f t="shared" si="1"/>
        <v>0</v>
      </c>
      <c r="S737" s="21" t="str">
        <f>IFERROR(VLOOKUP(L737,'Responsáveis'!$A$3:$B$140,2,FALSE),"NE")</f>
        <v>NE</v>
      </c>
      <c r="T737" s="27"/>
      <c r="U737" s="21"/>
      <c r="V737" s="31"/>
      <c r="W737" s="33"/>
      <c r="X737" s="32"/>
      <c r="Y737" s="32"/>
      <c r="Z737" s="32"/>
      <c r="AA737" s="32"/>
      <c r="AB737" s="32"/>
      <c r="AC737" s="32"/>
    </row>
    <row r="738" ht="18.75" customHeight="1">
      <c r="A738" s="21"/>
      <c r="B738" s="21"/>
      <c r="C738" s="21"/>
      <c r="D738" s="22"/>
      <c r="E738" s="108"/>
      <c r="F738" s="21"/>
      <c r="G738" s="26"/>
      <c r="H738" s="46"/>
      <c r="I738" s="21"/>
      <c r="J738" s="27"/>
      <c r="K738" s="27"/>
      <c r="L738" s="27"/>
      <c r="M738" s="27"/>
      <c r="N738" s="48"/>
      <c r="O738" s="27"/>
      <c r="P738" s="27"/>
      <c r="Q738" s="47"/>
      <c r="R738" s="30">
        <f t="shared" si="1"/>
        <v>0</v>
      </c>
      <c r="S738" s="21" t="str">
        <f>IFERROR(VLOOKUP(L738,'Responsáveis'!$A$3:$B$140,2,FALSE),"NE")</f>
        <v>NE</v>
      </c>
      <c r="T738" s="27"/>
      <c r="U738" s="21"/>
      <c r="V738" s="31"/>
      <c r="W738" s="33"/>
      <c r="X738" s="32"/>
      <c r="Y738" s="32"/>
      <c r="Z738" s="32"/>
      <c r="AA738" s="32"/>
      <c r="AB738" s="32"/>
      <c r="AC738" s="32"/>
    </row>
    <row r="739" ht="18.75" customHeight="1">
      <c r="A739" s="21"/>
      <c r="B739" s="21"/>
      <c r="C739" s="21"/>
      <c r="D739" s="22"/>
      <c r="E739" s="108"/>
      <c r="F739" s="21"/>
      <c r="G739" s="26"/>
      <c r="H739" s="46"/>
      <c r="I739" s="21"/>
      <c r="J739" s="27"/>
      <c r="K739" s="27"/>
      <c r="L739" s="27"/>
      <c r="M739" s="27"/>
      <c r="N739" s="48"/>
      <c r="O739" s="27"/>
      <c r="P739" s="27"/>
      <c r="Q739" s="47"/>
      <c r="R739" s="30">
        <f t="shared" si="1"/>
        <v>0</v>
      </c>
      <c r="S739" s="21" t="str">
        <f>IFERROR(VLOOKUP(L739,'Responsáveis'!$A$3:$B$140,2,FALSE),"NE")</f>
        <v>NE</v>
      </c>
      <c r="T739" s="27"/>
      <c r="U739" s="21"/>
      <c r="V739" s="31"/>
      <c r="W739" s="33"/>
      <c r="X739" s="32"/>
      <c r="Y739" s="32"/>
      <c r="Z739" s="32"/>
      <c r="AA739" s="32"/>
      <c r="AB739" s="32"/>
      <c r="AC739" s="32"/>
    </row>
    <row r="740" ht="18.75" customHeight="1">
      <c r="A740" s="21"/>
      <c r="B740" s="21"/>
      <c r="C740" s="21"/>
      <c r="D740" s="22"/>
      <c r="E740" s="108"/>
      <c r="F740" s="21"/>
      <c r="G740" s="26"/>
      <c r="H740" s="46"/>
      <c r="I740" s="21"/>
      <c r="J740" s="27"/>
      <c r="K740" s="27"/>
      <c r="L740" s="27"/>
      <c r="M740" s="27"/>
      <c r="N740" s="48"/>
      <c r="O740" s="27"/>
      <c r="P740" s="27"/>
      <c r="Q740" s="47"/>
      <c r="R740" s="30">
        <f t="shared" si="1"/>
        <v>0</v>
      </c>
      <c r="S740" s="21" t="str">
        <f>IFERROR(VLOOKUP(L740,'Responsáveis'!$A$3:$B$140,2,FALSE),"NE")</f>
        <v>NE</v>
      </c>
      <c r="T740" s="27"/>
      <c r="U740" s="21"/>
      <c r="V740" s="31"/>
      <c r="W740" s="33"/>
      <c r="X740" s="32"/>
      <c r="Y740" s="32"/>
      <c r="Z740" s="32"/>
      <c r="AA740" s="32"/>
      <c r="AB740" s="32"/>
      <c r="AC740" s="32"/>
    </row>
    <row r="741" ht="18.75" customHeight="1">
      <c r="A741" s="21"/>
      <c r="B741" s="21"/>
      <c r="C741" s="21"/>
      <c r="D741" s="22"/>
      <c r="E741" s="108"/>
      <c r="F741" s="21"/>
      <c r="G741" s="26"/>
      <c r="H741" s="46"/>
      <c r="I741" s="21"/>
      <c r="J741" s="27"/>
      <c r="K741" s="27"/>
      <c r="L741" s="27"/>
      <c r="M741" s="27"/>
      <c r="N741" s="48"/>
      <c r="O741" s="27"/>
      <c r="P741" s="27"/>
      <c r="Q741" s="47"/>
      <c r="R741" s="30">
        <f t="shared" si="1"/>
        <v>0</v>
      </c>
      <c r="S741" s="21" t="str">
        <f>IFERROR(VLOOKUP(L741,'Responsáveis'!$A$3:$B$140,2,FALSE),"NE")</f>
        <v>NE</v>
      </c>
      <c r="T741" s="27"/>
      <c r="U741" s="21"/>
      <c r="V741" s="31"/>
      <c r="W741" s="33"/>
      <c r="X741" s="32"/>
      <c r="Y741" s="32"/>
      <c r="Z741" s="32"/>
      <c r="AA741" s="32"/>
      <c r="AB741" s="32"/>
      <c r="AC741" s="32"/>
    </row>
    <row r="742" ht="18.75" customHeight="1">
      <c r="A742" s="21"/>
      <c r="B742" s="21"/>
      <c r="C742" s="21"/>
      <c r="D742" s="22"/>
      <c r="E742" s="108"/>
      <c r="F742" s="21"/>
      <c r="G742" s="26"/>
      <c r="H742" s="46"/>
      <c r="I742" s="21"/>
      <c r="J742" s="27"/>
      <c r="K742" s="27"/>
      <c r="L742" s="27"/>
      <c r="M742" s="27"/>
      <c r="N742" s="48"/>
      <c r="O742" s="27"/>
      <c r="P742" s="27"/>
      <c r="Q742" s="47"/>
      <c r="R742" s="30">
        <f t="shared" si="1"/>
        <v>0</v>
      </c>
      <c r="S742" s="21" t="str">
        <f>IFERROR(VLOOKUP(L742,'Responsáveis'!$A$3:$B$140,2,FALSE),"NE")</f>
        <v>NE</v>
      </c>
      <c r="T742" s="27"/>
      <c r="U742" s="21"/>
      <c r="V742" s="31"/>
      <c r="W742" s="33"/>
      <c r="X742" s="32"/>
      <c r="Y742" s="32"/>
      <c r="Z742" s="32"/>
      <c r="AA742" s="32"/>
      <c r="AB742" s="32"/>
      <c r="AC742" s="32"/>
    </row>
    <row r="743" ht="18.75" customHeight="1">
      <c r="A743" s="21"/>
      <c r="B743" s="21"/>
      <c r="C743" s="21"/>
      <c r="D743" s="22"/>
      <c r="E743" s="108"/>
      <c r="F743" s="21"/>
      <c r="G743" s="26"/>
      <c r="H743" s="46"/>
      <c r="I743" s="21"/>
      <c r="J743" s="27"/>
      <c r="K743" s="27"/>
      <c r="L743" s="27"/>
      <c r="M743" s="27"/>
      <c r="N743" s="48"/>
      <c r="O743" s="27"/>
      <c r="P743" s="27"/>
      <c r="Q743" s="47"/>
      <c r="R743" s="30">
        <f t="shared" si="1"/>
        <v>0</v>
      </c>
      <c r="S743" s="21" t="str">
        <f>IFERROR(VLOOKUP(L743,'Responsáveis'!$A$3:$B$140,2,FALSE),"NE")</f>
        <v>NE</v>
      </c>
      <c r="T743" s="27"/>
      <c r="U743" s="21"/>
      <c r="V743" s="31"/>
      <c r="W743" s="33"/>
      <c r="X743" s="32"/>
      <c r="Y743" s="32"/>
      <c r="Z743" s="32"/>
      <c r="AA743" s="32"/>
      <c r="AB743" s="32"/>
      <c r="AC743" s="32"/>
    </row>
    <row r="744" ht="18.75" customHeight="1">
      <c r="A744" s="21"/>
      <c r="B744" s="21"/>
      <c r="C744" s="21"/>
      <c r="D744" s="22"/>
      <c r="E744" s="108"/>
      <c r="F744" s="21"/>
      <c r="G744" s="26"/>
      <c r="H744" s="46"/>
      <c r="I744" s="21"/>
      <c r="J744" s="27"/>
      <c r="K744" s="27"/>
      <c r="L744" s="27"/>
      <c r="M744" s="27"/>
      <c r="N744" s="48"/>
      <c r="O744" s="27"/>
      <c r="P744" s="27"/>
      <c r="Q744" s="47"/>
      <c r="R744" s="30">
        <f t="shared" si="1"/>
        <v>0</v>
      </c>
      <c r="S744" s="21" t="str">
        <f>IFERROR(VLOOKUP(L744,'Responsáveis'!$A$3:$B$140,2,FALSE),"NE")</f>
        <v>NE</v>
      </c>
      <c r="T744" s="27"/>
      <c r="U744" s="21"/>
      <c r="V744" s="31"/>
      <c r="W744" s="33"/>
      <c r="X744" s="32"/>
      <c r="Y744" s="32"/>
      <c r="Z744" s="32"/>
      <c r="AA744" s="32"/>
      <c r="AB744" s="32"/>
      <c r="AC744" s="32"/>
    </row>
    <row r="745" ht="18.75" customHeight="1">
      <c r="A745" s="21"/>
      <c r="B745" s="21"/>
      <c r="C745" s="21"/>
      <c r="D745" s="22"/>
      <c r="E745" s="108"/>
      <c r="F745" s="21"/>
      <c r="G745" s="26"/>
      <c r="H745" s="46"/>
      <c r="I745" s="21"/>
      <c r="J745" s="27"/>
      <c r="K745" s="27"/>
      <c r="L745" s="27"/>
      <c r="M745" s="27"/>
      <c r="N745" s="48"/>
      <c r="O745" s="27"/>
      <c r="P745" s="27"/>
      <c r="Q745" s="47"/>
      <c r="R745" s="30">
        <f t="shared" si="1"/>
        <v>0</v>
      </c>
      <c r="S745" s="21" t="str">
        <f>IFERROR(VLOOKUP(L745,'Responsáveis'!$A$3:$B$140,2,FALSE),"NE")</f>
        <v>NE</v>
      </c>
      <c r="T745" s="27"/>
      <c r="U745" s="21"/>
      <c r="V745" s="31"/>
      <c r="W745" s="33"/>
      <c r="X745" s="32"/>
      <c r="Y745" s="32"/>
      <c r="Z745" s="32"/>
      <c r="AA745" s="32"/>
      <c r="AB745" s="32"/>
      <c r="AC745" s="32"/>
    </row>
    <row r="746" ht="18.75" customHeight="1">
      <c r="A746" s="21"/>
      <c r="B746" s="21"/>
      <c r="C746" s="21"/>
      <c r="D746" s="22"/>
      <c r="E746" s="108"/>
      <c r="F746" s="21"/>
      <c r="G746" s="26"/>
      <c r="H746" s="46"/>
      <c r="I746" s="21"/>
      <c r="J746" s="27"/>
      <c r="K746" s="27"/>
      <c r="L746" s="27"/>
      <c r="M746" s="27"/>
      <c r="N746" s="48"/>
      <c r="O746" s="27"/>
      <c r="P746" s="27"/>
      <c r="Q746" s="47"/>
      <c r="R746" s="30">
        <f t="shared" si="1"/>
        <v>0</v>
      </c>
      <c r="S746" s="21" t="str">
        <f>IFERROR(VLOOKUP(L746,'Responsáveis'!$A$3:$B$140,2,FALSE),"NE")</f>
        <v>NE</v>
      </c>
      <c r="T746" s="27"/>
      <c r="U746" s="21"/>
      <c r="V746" s="31"/>
      <c r="W746" s="33"/>
      <c r="X746" s="32"/>
      <c r="Y746" s="32"/>
      <c r="Z746" s="32"/>
      <c r="AA746" s="32"/>
      <c r="AB746" s="32"/>
      <c r="AC746" s="32"/>
    </row>
    <row r="747" ht="18.75" customHeight="1">
      <c r="A747" s="21"/>
      <c r="B747" s="21"/>
      <c r="C747" s="21"/>
      <c r="D747" s="22"/>
      <c r="E747" s="108"/>
      <c r="F747" s="21"/>
      <c r="G747" s="26"/>
      <c r="H747" s="46"/>
      <c r="I747" s="21"/>
      <c r="J747" s="27"/>
      <c r="K747" s="27"/>
      <c r="L747" s="27"/>
      <c r="M747" s="27"/>
      <c r="N747" s="48"/>
      <c r="O747" s="27"/>
      <c r="P747" s="27"/>
      <c r="Q747" s="47"/>
      <c r="R747" s="30">
        <f t="shared" si="1"/>
        <v>0</v>
      </c>
      <c r="S747" s="21" t="str">
        <f>IFERROR(VLOOKUP(L747,'Responsáveis'!$A$3:$B$140,2,FALSE),"NE")</f>
        <v>NE</v>
      </c>
      <c r="T747" s="27"/>
      <c r="U747" s="21"/>
      <c r="V747" s="31"/>
      <c r="W747" s="33"/>
      <c r="X747" s="32"/>
      <c r="Y747" s="32"/>
      <c r="Z747" s="32"/>
      <c r="AA747" s="32"/>
      <c r="AB747" s="32"/>
      <c r="AC747" s="32"/>
    </row>
    <row r="748" ht="18.75" customHeight="1">
      <c r="A748" s="21"/>
      <c r="B748" s="21"/>
      <c r="C748" s="21"/>
      <c r="D748" s="22"/>
      <c r="E748" s="108"/>
      <c r="F748" s="21"/>
      <c r="G748" s="26"/>
      <c r="H748" s="46"/>
      <c r="I748" s="21"/>
      <c r="J748" s="27"/>
      <c r="K748" s="27"/>
      <c r="L748" s="27"/>
      <c r="M748" s="27"/>
      <c r="N748" s="48"/>
      <c r="O748" s="27"/>
      <c r="P748" s="27"/>
      <c r="Q748" s="47"/>
      <c r="R748" s="30">
        <f t="shared" si="1"/>
        <v>0</v>
      </c>
      <c r="S748" s="21" t="str">
        <f>IFERROR(VLOOKUP(L748,'Responsáveis'!$A$3:$B$140,2,FALSE),"NE")</f>
        <v>NE</v>
      </c>
      <c r="T748" s="27"/>
      <c r="U748" s="21"/>
      <c r="V748" s="31"/>
      <c r="W748" s="33"/>
      <c r="X748" s="32"/>
      <c r="Y748" s="32"/>
      <c r="Z748" s="32"/>
      <c r="AA748" s="32"/>
      <c r="AB748" s="32"/>
      <c r="AC748" s="32"/>
    </row>
    <row r="749" ht="18.75" customHeight="1">
      <c r="A749" s="21"/>
      <c r="B749" s="21"/>
      <c r="C749" s="21"/>
      <c r="D749" s="22"/>
      <c r="E749" s="108"/>
      <c r="F749" s="21"/>
      <c r="G749" s="26"/>
      <c r="H749" s="46"/>
      <c r="I749" s="21"/>
      <c r="J749" s="27"/>
      <c r="K749" s="27"/>
      <c r="L749" s="27"/>
      <c r="M749" s="27"/>
      <c r="N749" s="48"/>
      <c r="O749" s="27"/>
      <c r="P749" s="27"/>
      <c r="Q749" s="47"/>
      <c r="R749" s="30">
        <f t="shared" si="1"/>
        <v>0</v>
      </c>
      <c r="S749" s="21" t="str">
        <f>IFERROR(VLOOKUP(L749,'Responsáveis'!$A$3:$B$140,2,FALSE),"NE")</f>
        <v>NE</v>
      </c>
      <c r="T749" s="27"/>
      <c r="U749" s="21"/>
      <c r="V749" s="31"/>
      <c r="W749" s="33"/>
      <c r="X749" s="32"/>
      <c r="Y749" s="32"/>
      <c r="Z749" s="32"/>
      <c r="AA749" s="32"/>
      <c r="AB749" s="32"/>
      <c r="AC749" s="32"/>
    </row>
    <row r="750" ht="18.75" customHeight="1">
      <c r="A750" s="21"/>
      <c r="B750" s="21"/>
      <c r="C750" s="21"/>
      <c r="D750" s="22"/>
      <c r="E750" s="108"/>
      <c r="F750" s="21"/>
      <c r="G750" s="26"/>
      <c r="H750" s="46"/>
      <c r="I750" s="21"/>
      <c r="J750" s="27"/>
      <c r="K750" s="27"/>
      <c r="L750" s="27"/>
      <c r="M750" s="27"/>
      <c r="N750" s="48"/>
      <c r="O750" s="27"/>
      <c r="P750" s="27"/>
      <c r="Q750" s="47"/>
      <c r="R750" s="30">
        <f t="shared" si="1"/>
        <v>0</v>
      </c>
      <c r="S750" s="21" t="str">
        <f>IFERROR(VLOOKUP(L750,'Responsáveis'!$A$3:$B$140,2,FALSE),"NE")</f>
        <v>NE</v>
      </c>
      <c r="T750" s="27"/>
      <c r="U750" s="21"/>
      <c r="V750" s="31"/>
      <c r="W750" s="33"/>
      <c r="X750" s="32"/>
      <c r="Y750" s="32"/>
      <c r="Z750" s="32"/>
      <c r="AA750" s="32"/>
      <c r="AB750" s="32"/>
      <c r="AC750" s="32"/>
    </row>
    <row r="751" ht="18.75" customHeight="1">
      <c r="A751" s="21"/>
      <c r="B751" s="21"/>
      <c r="C751" s="21"/>
      <c r="D751" s="22"/>
      <c r="E751" s="108"/>
      <c r="F751" s="21"/>
      <c r="G751" s="26"/>
      <c r="H751" s="46"/>
      <c r="I751" s="21"/>
      <c r="J751" s="27"/>
      <c r="K751" s="27"/>
      <c r="L751" s="27"/>
      <c r="M751" s="27"/>
      <c r="N751" s="48"/>
      <c r="O751" s="27"/>
      <c r="P751" s="27"/>
      <c r="Q751" s="47"/>
      <c r="R751" s="30">
        <f t="shared" si="1"/>
        <v>0</v>
      </c>
      <c r="S751" s="21" t="str">
        <f>IFERROR(VLOOKUP(L751,'Responsáveis'!$A$3:$B$140,2,FALSE),"NE")</f>
        <v>NE</v>
      </c>
      <c r="T751" s="27"/>
      <c r="U751" s="21"/>
      <c r="V751" s="31"/>
      <c r="W751" s="33"/>
      <c r="X751" s="32"/>
      <c r="Y751" s="32"/>
      <c r="Z751" s="32"/>
      <c r="AA751" s="32"/>
      <c r="AB751" s="32"/>
      <c r="AC751" s="32"/>
    </row>
    <row r="752" ht="18.75" customHeight="1">
      <c r="A752" s="21"/>
      <c r="B752" s="21"/>
      <c r="C752" s="21"/>
      <c r="D752" s="22"/>
      <c r="E752" s="108"/>
      <c r="F752" s="21"/>
      <c r="G752" s="26"/>
      <c r="H752" s="46"/>
      <c r="I752" s="21"/>
      <c r="J752" s="27"/>
      <c r="K752" s="27"/>
      <c r="L752" s="27"/>
      <c r="M752" s="27"/>
      <c r="N752" s="48"/>
      <c r="O752" s="27"/>
      <c r="P752" s="27"/>
      <c r="Q752" s="47"/>
      <c r="R752" s="30">
        <f t="shared" si="1"/>
        <v>0</v>
      </c>
      <c r="S752" s="21" t="str">
        <f>IFERROR(VLOOKUP(L752,'Responsáveis'!$A$3:$B$140,2,FALSE),"NE")</f>
        <v>NE</v>
      </c>
      <c r="T752" s="27"/>
      <c r="U752" s="21"/>
      <c r="V752" s="31"/>
      <c r="W752" s="33"/>
      <c r="X752" s="32"/>
      <c r="Y752" s="32"/>
      <c r="Z752" s="32"/>
      <c r="AA752" s="32"/>
      <c r="AB752" s="32"/>
      <c r="AC752" s="32"/>
    </row>
    <row r="753" ht="18.75" customHeight="1">
      <c r="A753" s="21"/>
      <c r="B753" s="21"/>
      <c r="C753" s="21"/>
      <c r="D753" s="22"/>
      <c r="E753" s="108"/>
      <c r="F753" s="21"/>
      <c r="G753" s="26"/>
      <c r="H753" s="46"/>
      <c r="I753" s="21"/>
      <c r="J753" s="27"/>
      <c r="K753" s="27"/>
      <c r="L753" s="27"/>
      <c r="M753" s="27"/>
      <c r="N753" s="48"/>
      <c r="O753" s="27"/>
      <c r="P753" s="27"/>
      <c r="Q753" s="47"/>
      <c r="R753" s="30">
        <f t="shared" si="1"/>
        <v>0</v>
      </c>
      <c r="S753" s="21" t="str">
        <f>IFERROR(VLOOKUP(L753,'Responsáveis'!$A$3:$B$140,2,FALSE),"NE")</f>
        <v>NE</v>
      </c>
      <c r="T753" s="27"/>
      <c r="U753" s="21"/>
      <c r="V753" s="31"/>
      <c r="W753" s="33"/>
      <c r="X753" s="32"/>
      <c r="Y753" s="32"/>
      <c r="Z753" s="32"/>
      <c r="AA753" s="32"/>
      <c r="AB753" s="32"/>
      <c r="AC753" s="32"/>
    </row>
    <row r="754" ht="18.75" customHeight="1">
      <c r="A754" s="21"/>
      <c r="B754" s="21"/>
      <c r="C754" s="21"/>
      <c r="D754" s="22"/>
      <c r="E754" s="108"/>
      <c r="F754" s="21"/>
      <c r="G754" s="26"/>
      <c r="H754" s="46"/>
      <c r="I754" s="21"/>
      <c r="J754" s="27"/>
      <c r="K754" s="27"/>
      <c r="L754" s="27"/>
      <c r="M754" s="27"/>
      <c r="N754" s="48"/>
      <c r="O754" s="27"/>
      <c r="P754" s="27"/>
      <c r="Q754" s="47"/>
      <c r="R754" s="30">
        <f t="shared" si="1"/>
        <v>0</v>
      </c>
      <c r="S754" s="21" t="str">
        <f>IFERROR(VLOOKUP(L754,'Responsáveis'!$A$3:$B$140,2,FALSE),"NE")</f>
        <v>NE</v>
      </c>
      <c r="T754" s="27"/>
      <c r="U754" s="21"/>
      <c r="V754" s="31"/>
      <c r="W754" s="33"/>
      <c r="X754" s="32"/>
      <c r="Y754" s="32"/>
      <c r="Z754" s="32"/>
      <c r="AA754" s="32"/>
      <c r="AB754" s="32"/>
      <c r="AC754" s="32"/>
    </row>
    <row r="755" ht="18.75" customHeight="1">
      <c r="A755" s="21"/>
      <c r="B755" s="21"/>
      <c r="C755" s="21"/>
      <c r="D755" s="22"/>
      <c r="E755" s="108"/>
      <c r="F755" s="21"/>
      <c r="G755" s="26"/>
      <c r="H755" s="46"/>
      <c r="I755" s="21"/>
      <c r="J755" s="27"/>
      <c r="K755" s="27"/>
      <c r="L755" s="27"/>
      <c r="M755" s="27"/>
      <c r="N755" s="48"/>
      <c r="O755" s="27"/>
      <c r="P755" s="27"/>
      <c r="Q755" s="47"/>
      <c r="R755" s="30">
        <f t="shared" si="1"/>
        <v>0</v>
      </c>
      <c r="S755" s="21" t="str">
        <f>IFERROR(VLOOKUP(L755,'Responsáveis'!$A$3:$B$140,2,FALSE),"NE")</f>
        <v>NE</v>
      </c>
      <c r="T755" s="27"/>
      <c r="U755" s="21"/>
      <c r="V755" s="31"/>
      <c r="W755" s="33"/>
      <c r="X755" s="32"/>
      <c r="Y755" s="32"/>
      <c r="Z755" s="32"/>
      <c r="AA755" s="32"/>
      <c r="AB755" s="32"/>
      <c r="AC755" s="32"/>
    </row>
    <row r="756" ht="18.75" customHeight="1">
      <c r="A756" s="21"/>
      <c r="B756" s="21"/>
      <c r="C756" s="21"/>
      <c r="D756" s="22"/>
      <c r="E756" s="108"/>
      <c r="F756" s="21"/>
      <c r="G756" s="26"/>
      <c r="H756" s="46"/>
      <c r="I756" s="21"/>
      <c r="J756" s="27"/>
      <c r="K756" s="27"/>
      <c r="L756" s="27"/>
      <c r="M756" s="27"/>
      <c r="N756" s="48"/>
      <c r="O756" s="27"/>
      <c r="P756" s="27"/>
      <c r="Q756" s="47"/>
      <c r="R756" s="30">
        <f t="shared" si="1"/>
        <v>0</v>
      </c>
      <c r="S756" s="21" t="str">
        <f>IFERROR(VLOOKUP(L756,'Responsáveis'!$A$3:$B$140,2,FALSE),"NE")</f>
        <v>NE</v>
      </c>
      <c r="T756" s="27"/>
      <c r="U756" s="21"/>
      <c r="V756" s="31"/>
      <c r="W756" s="33"/>
      <c r="X756" s="32"/>
      <c r="Y756" s="32"/>
      <c r="Z756" s="32"/>
      <c r="AA756" s="32"/>
      <c r="AB756" s="32"/>
      <c r="AC756" s="32"/>
    </row>
    <row r="757" ht="18.75" customHeight="1">
      <c r="A757" s="21"/>
      <c r="B757" s="21"/>
      <c r="C757" s="21"/>
      <c r="D757" s="22"/>
      <c r="E757" s="108"/>
      <c r="F757" s="21"/>
      <c r="G757" s="26"/>
      <c r="H757" s="46"/>
      <c r="I757" s="21"/>
      <c r="J757" s="27"/>
      <c r="K757" s="27"/>
      <c r="L757" s="27"/>
      <c r="M757" s="27"/>
      <c r="N757" s="48"/>
      <c r="O757" s="27"/>
      <c r="P757" s="27"/>
      <c r="Q757" s="47"/>
      <c r="R757" s="30">
        <f t="shared" si="1"/>
        <v>0</v>
      </c>
      <c r="S757" s="21" t="str">
        <f>IFERROR(VLOOKUP(L757,'Responsáveis'!$A$3:$B$140,2,FALSE),"NE")</f>
        <v>NE</v>
      </c>
      <c r="T757" s="27"/>
      <c r="U757" s="21"/>
      <c r="V757" s="31"/>
      <c r="W757" s="33"/>
      <c r="X757" s="32"/>
      <c r="Y757" s="32"/>
      <c r="Z757" s="32"/>
      <c r="AA757" s="32"/>
      <c r="AB757" s="32"/>
      <c r="AC757" s="32"/>
    </row>
    <row r="758" ht="18.75" customHeight="1">
      <c r="A758" s="21"/>
      <c r="B758" s="21"/>
      <c r="C758" s="21"/>
      <c r="D758" s="22"/>
      <c r="E758" s="108"/>
      <c r="F758" s="21"/>
      <c r="G758" s="26"/>
      <c r="H758" s="46"/>
      <c r="I758" s="21"/>
      <c r="J758" s="27"/>
      <c r="K758" s="27"/>
      <c r="L758" s="27"/>
      <c r="M758" s="27"/>
      <c r="N758" s="48"/>
      <c r="O758" s="27"/>
      <c r="P758" s="27"/>
      <c r="Q758" s="47"/>
      <c r="R758" s="30">
        <f t="shared" si="1"/>
        <v>0</v>
      </c>
      <c r="S758" s="21" t="str">
        <f>IFERROR(VLOOKUP(L758,'Responsáveis'!$A$3:$B$140,2,FALSE),"NE")</f>
        <v>NE</v>
      </c>
      <c r="T758" s="27"/>
      <c r="U758" s="21"/>
      <c r="V758" s="31"/>
      <c r="W758" s="33"/>
      <c r="X758" s="32"/>
      <c r="Y758" s="32"/>
      <c r="Z758" s="32"/>
      <c r="AA758" s="32"/>
      <c r="AB758" s="32"/>
      <c r="AC758" s="32"/>
    </row>
    <row r="759" ht="18.75" customHeight="1">
      <c r="A759" s="21"/>
      <c r="B759" s="21"/>
      <c r="C759" s="21"/>
      <c r="D759" s="22"/>
      <c r="E759" s="108"/>
      <c r="F759" s="21"/>
      <c r="G759" s="26"/>
      <c r="H759" s="46"/>
      <c r="I759" s="21"/>
      <c r="J759" s="27"/>
      <c r="K759" s="27"/>
      <c r="L759" s="27"/>
      <c r="M759" s="27"/>
      <c r="N759" s="48"/>
      <c r="O759" s="27"/>
      <c r="P759" s="27"/>
      <c r="Q759" s="47"/>
      <c r="R759" s="30">
        <f t="shared" si="1"/>
        <v>0</v>
      </c>
      <c r="S759" s="21" t="str">
        <f>IFERROR(VLOOKUP(L759,'Responsáveis'!$A$3:$B$140,2,FALSE),"NE")</f>
        <v>NE</v>
      </c>
      <c r="T759" s="27"/>
      <c r="U759" s="21"/>
      <c r="V759" s="31"/>
      <c r="W759" s="33"/>
      <c r="X759" s="32"/>
      <c r="Y759" s="32"/>
      <c r="Z759" s="32"/>
      <c r="AA759" s="32"/>
      <c r="AB759" s="32"/>
      <c r="AC759" s="32"/>
    </row>
    <row r="760" ht="18.75" customHeight="1">
      <c r="A760" s="21"/>
      <c r="B760" s="21"/>
      <c r="C760" s="21"/>
      <c r="D760" s="22"/>
      <c r="E760" s="108"/>
      <c r="F760" s="21"/>
      <c r="G760" s="26"/>
      <c r="H760" s="46"/>
      <c r="I760" s="21"/>
      <c r="J760" s="27"/>
      <c r="K760" s="27"/>
      <c r="L760" s="27"/>
      <c r="M760" s="27"/>
      <c r="N760" s="48"/>
      <c r="O760" s="27"/>
      <c r="P760" s="27"/>
      <c r="Q760" s="47"/>
      <c r="R760" s="30">
        <f t="shared" si="1"/>
        <v>0</v>
      </c>
      <c r="S760" s="21" t="str">
        <f>IFERROR(VLOOKUP(L760,'Responsáveis'!$A$3:$B$140,2,FALSE),"NE")</f>
        <v>NE</v>
      </c>
      <c r="T760" s="27"/>
      <c r="U760" s="21"/>
      <c r="V760" s="31"/>
      <c r="W760" s="33"/>
      <c r="X760" s="32"/>
      <c r="Y760" s="32"/>
      <c r="Z760" s="32"/>
      <c r="AA760" s="32"/>
      <c r="AB760" s="32"/>
      <c r="AC760" s="32"/>
    </row>
    <row r="761" ht="18.75" customHeight="1">
      <c r="A761" s="21"/>
      <c r="B761" s="21"/>
      <c r="C761" s="21"/>
      <c r="D761" s="22"/>
      <c r="E761" s="108"/>
      <c r="F761" s="21"/>
      <c r="G761" s="26"/>
      <c r="H761" s="46"/>
      <c r="I761" s="21"/>
      <c r="J761" s="27"/>
      <c r="K761" s="27"/>
      <c r="L761" s="27"/>
      <c r="M761" s="27"/>
      <c r="N761" s="48"/>
      <c r="O761" s="27"/>
      <c r="P761" s="27"/>
      <c r="Q761" s="47"/>
      <c r="R761" s="30">
        <f t="shared" si="1"/>
        <v>0</v>
      </c>
      <c r="S761" s="21" t="str">
        <f>IFERROR(VLOOKUP(L761,'Responsáveis'!$A$3:$B$140,2,FALSE),"NE")</f>
        <v>NE</v>
      </c>
      <c r="T761" s="27"/>
      <c r="U761" s="21"/>
      <c r="V761" s="31"/>
      <c r="W761" s="33"/>
      <c r="X761" s="32"/>
      <c r="Y761" s="32"/>
      <c r="Z761" s="32"/>
      <c r="AA761" s="32"/>
      <c r="AB761" s="32"/>
      <c r="AC761" s="32"/>
    </row>
    <row r="762" ht="18.75" customHeight="1">
      <c r="A762" s="21"/>
      <c r="B762" s="21"/>
      <c r="C762" s="21"/>
      <c r="D762" s="22"/>
      <c r="E762" s="108"/>
      <c r="F762" s="21"/>
      <c r="G762" s="26"/>
      <c r="H762" s="46"/>
      <c r="I762" s="21"/>
      <c r="J762" s="27"/>
      <c r="K762" s="27"/>
      <c r="L762" s="27"/>
      <c r="M762" s="27"/>
      <c r="N762" s="48"/>
      <c r="O762" s="27"/>
      <c r="P762" s="27"/>
      <c r="Q762" s="47"/>
      <c r="R762" s="30">
        <f t="shared" si="1"/>
        <v>0</v>
      </c>
      <c r="S762" s="21" t="str">
        <f>IFERROR(VLOOKUP(L762,'Responsáveis'!$A$3:$B$140,2,FALSE),"NE")</f>
        <v>NE</v>
      </c>
      <c r="T762" s="27"/>
      <c r="U762" s="21"/>
      <c r="V762" s="31"/>
      <c r="W762" s="33"/>
      <c r="X762" s="32"/>
      <c r="Y762" s="32"/>
      <c r="Z762" s="32"/>
      <c r="AA762" s="32"/>
      <c r="AB762" s="32"/>
      <c r="AC762" s="32"/>
    </row>
    <row r="763" ht="18.75" customHeight="1">
      <c r="A763" s="21"/>
      <c r="B763" s="21"/>
      <c r="C763" s="21"/>
      <c r="D763" s="22"/>
      <c r="E763" s="108"/>
      <c r="F763" s="21"/>
      <c r="G763" s="26"/>
      <c r="H763" s="46"/>
      <c r="I763" s="21"/>
      <c r="J763" s="27"/>
      <c r="K763" s="27"/>
      <c r="L763" s="27"/>
      <c r="M763" s="27"/>
      <c r="N763" s="48"/>
      <c r="O763" s="27"/>
      <c r="P763" s="27"/>
      <c r="Q763" s="47"/>
      <c r="R763" s="30">
        <f t="shared" si="1"/>
        <v>0</v>
      </c>
      <c r="S763" s="21" t="str">
        <f>IFERROR(VLOOKUP(L763,'Responsáveis'!$A$3:$B$140,2,FALSE),"NE")</f>
        <v>NE</v>
      </c>
      <c r="T763" s="27"/>
      <c r="U763" s="21"/>
      <c r="V763" s="31"/>
      <c r="W763" s="33"/>
      <c r="X763" s="32"/>
      <c r="Y763" s="32"/>
      <c r="Z763" s="32"/>
      <c r="AA763" s="32"/>
      <c r="AB763" s="32"/>
      <c r="AC763" s="32"/>
    </row>
    <row r="764" ht="18.75" customHeight="1">
      <c r="A764" s="21"/>
      <c r="B764" s="21"/>
      <c r="C764" s="21"/>
      <c r="D764" s="22"/>
      <c r="E764" s="108"/>
      <c r="F764" s="21"/>
      <c r="G764" s="26"/>
      <c r="H764" s="46"/>
      <c r="I764" s="21"/>
      <c r="J764" s="27"/>
      <c r="K764" s="27"/>
      <c r="L764" s="27"/>
      <c r="M764" s="27"/>
      <c r="N764" s="48"/>
      <c r="O764" s="27"/>
      <c r="P764" s="27"/>
      <c r="Q764" s="47"/>
      <c r="R764" s="30">
        <f t="shared" si="1"/>
        <v>0</v>
      </c>
      <c r="S764" s="21" t="str">
        <f>IFERROR(VLOOKUP(L764,'Responsáveis'!$A$3:$B$140,2,FALSE),"NE")</f>
        <v>NE</v>
      </c>
      <c r="T764" s="27"/>
      <c r="U764" s="21"/>
      <c r="V764" s="31"/>
      <c r="W764" s="33"/>
      <c r="X764" s="32"/>
      <c r="Y764" s="32"/>
      <c r="Z764" s="32"/>
      <c r="AA764" s="32"/>
      <c r="AB764" s="32"/>
      <c r="AC764" s="32"/>
    </row>
    <row r="765" ht="18.75" customHeight="1">
      <c r="A765" s="21"/>
      <c r="B765" s="21"/>
      <c r="C765" s="21"/>
      <c r="D765" s="22"/>
      <c r="E765" s="108"/>
      <c r="F765" s="21"/>
      <c r="G765" s="26"/>
      <c r="H765" s="46"/>
      <c r="I765" s="21"/>
      <c r="J765" s="27"/>
      <c r="K765" s="27"/>
      <c r="L765" s="27"/>
      <c r="M765" s="27"/>
      <c r="N765" s="48"/>
      <c r="O765" s="27"/>
      <c r="P765" s="27"/>
      <c r="Q765" s="47"/>
      <c r="R765" s="30">
        <f t="shared" si="1"/>
        <v>0</v>
      </c>
      <c r="S765" s="21" t="str">
        <f>IFERROR(VLOOKUP(L765,'Responsáveis'!$A$3:$B$140,2,FALSE),"NE")</f>
        <v>NE</v>
      </c>
      <c r="T765" s="27"/>
      <c r="U765" s="21"/>
      <c r="V765" s="31"/>
      <c r="W765" s="33"/>
      <c r="X765" s="32"/>
      <c r="Y765" s="32"/>
      <c r="Z765" s="32"/>
      <c r="AA765" s="32"/>
      <c r="AB765" s="32"/>
      <c r="AC765" s="32"/>
    </row>
    <row r="766" ht="18.75" customHeight="1">
      <c r="A766" s="21"/>
      <c r="B766" s="21"/>
      <c r="C766" s="21"/>
      <c r="D766" s="22"/>
      <c r="E766" s="108"/>
      <c r="F766" s="21"/>
      <c r="G766" s="26"/>
      <c r="H766" s="46"/>
      <c r="I766" s="21"/>
      <c r="J766" s="27"/>
      <c r="K766" s="27"/>
      <c r="L766" s="27"/>
      <c r="M766" s="27"/>
      <c r="N766" s="48"/>
      <c r="O766" s="27"/>
      <c r="P766" s="27"/>
      <c r="Q766" s="47"/>
      <c r="R766" s="30">
        <f t="shared" si="1"/>
        <v>0</v>
      </c>
      <c r="S766" s="21" t="str">
        <f>IFERROR(VLOOKUP(L766,'Responsáveis'!$A$3:$B$140,2,FALSE),"NE")</f>
        <v>NE</v>
      </c>
      <c r="T766" s="27"/>
      <c r="U766" s="21"/>
      <c r="V766" s="31"/>
      <c r="W766" s="33"/>
      <c r="X766" s="32"/>
      <c r="Y766" s="32"/>
      <c r="Z766" s="32"/>
      <c r="AA766" s="32"/>
      <c r="AB766" s="32"/>
      <c r="AC766" s="32"/>
    </row>
    <row r="767" ht="18.75" customHeight="1">
      <c r="A767" s="21"/>
      <c r="B767" s="21"/>
      <c r="C767" s="21"/>
      <c r="D767" s="22"/>
      <c r="E767" s="108"/>
      <c r="F767" s="21"/>
      <c r="G767" s="26"/>
      <c r="H767" s="46"/>
      <c r="I767" s="21"/>
      <c r="J767" s="27"/>
      <c r="K767" s="27"/>
      <c r="L767" s="27"/>
      <c r="M767" s="27"/>
      <c r="N767" s="48"/>
      <c r="O767" s="27"/>
      <c r="P767" s="27"/>
      <c r="Q767" s="47"/>
      <c r="R767" s="30">
        <f t="shared" si="1"/>
        <v>0</v>
      </c>
      <c r="S767" s="21" t="str">
        <f>IFERROR(VLOOKUP(L767,'Responsáveis'!$A$3:$B$140,2,FALSE),"NE")</f>
        <v>NE</v>
      </c>
      <c r="T767" s="27"/>
      <c r="U767" s="21"/>
      <c r="V767" s="31"/>
      <c r="W767" s="33"/>
      <c r="X767" s="32"/>
      <c r="Y767" s="32"/>
      <c r="Z767" s="32"/>
      <c r="AA767" s="32"/>
      <c r="AB767" s="32"/>
      <c r="AC767" s="32"/>
    </row>
    <row r="768" ht="18.75" customHeight="1">
      <c r="A768" s="21"/>
      <c r="B768" s="21"/>
      <c r="C768" s="21"/>
      <c r="D768" s="22"/>
      <c r="E768" s="108"/>
      <c r="F768" s="21"/>
      <c r="G768" s="26"/>
      <c r="H768" s="46"/>
      <c r="I768" s="21"/>
      <c r="J768" s="27"/>
      <c r="K768" s="27"/>
      <c r="L768" s="27"/>
      <c r="M768" s="27"/>
      <c r="N768" s="48"/>
      <c r="O768" s="27"/>
      <c r="P768" s="27"/>
      <c r="Q768" s="47"/>
      <c r="R768" s="30">
        <f t="shared" si="1"/>
        <v>0</v>
      </c>
      <c r="S768" s="21" t="str">
        <f>IFERROR(VLOOKUP(L768,'Responsáveis'!$A$3:$B$140,2,FALSE),"NE")</f>
        <v>NE</v>
      </c>
      <c r="T768" s="27"/>
      <c r="U768" s="21"/>
      <c r="V768" s="31"/>
      <c r="W768" s="33"/>
      <c r="X768" s="32"/>
      <c r="Y768" s="32"/>
      <c r="Z768" s="32"/>
      <c r="AA768" s="32"/>
      <c r="AB768" s="32"/>
      <c r="AC768" s="32"/>
    </row>
    <row r="769" ht="18.75" customHeight="1">
      <c r="A769" s="21"/>
      <c r="B769" s="21"/>
      <c r="C769" s="21"/>
      <c r="D769" s="22"/>
      <c r="E769" s="108"/>
      <c r="F769" s="21"/>
      <c r="G769" s="26"/>
      <c r="H769" s="46"/>
      <c r="I769" s="21"/>
      <c r="J769" s="27"/>
      <c r="K769" s="27"/>
      <c r="L769" s="27"/>
      <c r="M769" s="27"/>
      <c r="N769" s="48"/>
      <c r="O769" s="27"/>
      <c r="P769" s="27"/>
      <c r="Q769" s="47"/>
      <c r="R769" s="30">
        <f t="shared" si="1"/>
        <v>0</v>
      </c>
      <c r="S769" s="21" t="str">
        <f>IFERROR(VLOOKUP(L769,'Responsáveis'!$A$3:$B$140,2,FALSE),"NE")</f>
        <v>NE</v>
      </c>
      <c r="T769" s="27"/>
      <c r="U769" s="21"/>
      <c r="V769" s="31"/>
      <c r="W769" s="33"/>
      <c r="X769" s="32"/>
      <c r="Y769" s="32"/>
      <c r="Z769" s="32"/>
      <c r="AA769" s="32"/>
      <c r="AB769" s="32"/>
      <c r="AC769" s="32"/>
    </row>
    <row r="770" ht="18.75" customHeight="1">
      <c r="A770" s="21"/>
      <c r="B770" s="21"/>
      <c r="C770" s="21"/>
      <c r="D770" s="22"/>
      <c r="E770" s="108"/>
      <c r="F770" s="21"/>
      <c r="G770" s="26"/>
      <c r="H770" s="46"/>
      <c r="I770" s="21"/>
      <c r="J770" s="27"/>
      <c r="K770" s="27"/>
      <c r="L770" s="27"/>
      <c r="M770" s="27"/>
      <c r="N770" s="48"/>
      <c r="O770" s="27"/>
      <c r="P770" s="27"/>
      <c r="Q770" s="47"/>
      <c r="R770" s="30">
        <f t="shared" si="1"/>
        <v>0</v>
      </c>
      <c r="S770" s="21" t="str">
        <f>IFERROR(VLOOKUP(L770,'Responsáveis'!$A$3:$B$140,2,FALSE),"NE")</f>
        <v>NE</v>
      </c>
      <c r="T770" s="27"/>
      <c r="U770" s="21"/>
      <c r="V770" s="31"/>
      <c r="W770" s="33"/>
      <c r="X770" s="32"/>
      <c r="Y770" s="32"/>
      <c r="Z770" s="32"/>
      <c r="AA770" s="32"/>
      <c r="AB770" s="32"/>
      <c r="AC770" s="32"/>
    </row>
    <row r="771" ht="18.75" customHeight="1">
      <c r="A771" s="21"/>
      <c r="B771" s="21"/>
      <c r="C771" s="21"/>
      <c r="D771" s="22"/>
      <c r="E771" s="108"/>
      <c r="F771" s="21"/>
      <c r="G771" s="26"/>
      <c r="H771" s="46"/>
      <c r="I771" s="21"/>
      <c r="J771" s="27"/>
      <c r="K771" s="27"/>
      <c r="L771" s="27"/>
      <c r="M771" s="27"/>
      <c r="N771" s="48"/>
      <c r="O771" s="27"/>
      <c r="P771" s="27"/>
      <c r="Q771" s="47"/>
      <c r="R771" s="30">
        <f t="shared" si="1"/>
        <v>0</v>
      </c>
      <c r="S771" s="21" t="str">
        <f>IFERROR(VLOOKUP(L771,'Responsáveis'!$A$3:$B$140,2,FALSE),"NE")</f>
        <v>NE</v>
      </c>
      <c r="T771" s="27"/>
      <c r="U771" s="21"/>
      <c r="V771" s="31"/>
      <c r="W771" s="33"/>
      <c r="X771" s="32"/>
      <c r="Y771" s="32"/>
      <c r="Z771" s="32"/>
      <c r="AA771" s="32"/>
      <c r="AB771" s="32"/>
      <c r="AC771" s="32"/>
    </row>
    <row r="772" ht="18.75" customHeight="1">
      <c r="A772" s="21"/>
      <c r="B772" s="21"/>
      <c r="C772" s="21"/>
      <c r="D772" s="22"/>
      <c r="E772" s="108"/>
      <c r="F772" s="21"/>
      <c r="G772" s="26"/>
      <c r="H772" s="46"/>
      <c r="I772" s="21"/>
      <c r="J772" s="27"/>
      <c r="K772" s="27"/>
      <c r="L772" s="27"/>
      <c r="M772" s="27"/>
      <c r="N772" s="48"/>
      <c r="O772" s="27"/>
      <c r="P772" s="27"/>
      <c r="Q772" s="47"/>
      <c r="R772" s="30">
        <f t="shared" si="1"/>
        <v>0</v>
      </c>
      <c r="S772" s="21" t="str">
        <f>IFERROR(VLOOKUP(L772,'Responsáveis'!$A$3:$B$140,2,FALSE),"NE")</f>
        <v>NE</v>
      </c>
      <c r="T772" s="27"/>
      <c r="U772" s="21"/>
      <c r="V772" s="31"/>
      <c r="W772" s="33"/>
      <c r="X772" s="32"/>
      <c r="Y772" s="32"/>
      <c r="Z772" s="32"/>
      <c r="AA772" s="32"/>
      <c r="AB772" s="32"/>
      <c r="AC772" s="32"/>
    </row>
    <row r="773" ht="18.75" customHeight="1">
      <c r="A773" s="21"/>
      <c r="B773" s="21"/>
      <c r="C773" s="21"/>
      <c r="D773" s="22"/>
      <c r="E773" s="108"/>
      <c r="F773" s="21"/>
      <c r="G773" s="26"/>
      <c r="H773" s="46"/>
      <c r="I773" s="21"/>
      <c r="J773" s="27"/>
      <c r="K773" s="27"/>
      <c r="L773" s="27"/>
      <c r="M773" s="27"/>
      <c r="N773" s="48"/>
      <c r="O773" s="27"/>
      <c r="P773" s="27"/>
      <c r="Q773" s="47"/>
      <c r="R773" s="30">
        <f t="shared" si="1"/>
        <v>0</v>
      </c>
      <c r="S773" s="21" t="str">
        <f>IFERROR(VLOOKUP(L773,'Responsáveis'!$A$3:$B$140,2,FALSE),"NE")</f>
        <v>NE</v>
      </c>
      <c r="T773" s="27"/>
      <c r="U773" s="21"/>
      <c r="V773" s="31"/>
      <c r="W773" s="33"/>
      <c r="X773" s="32"/>
      <c r="Y773" s="32"/>
      <c r="Z773" s="32"/>
      <c r="AA773" s="32"/>
      <c r="AB773" s="32"/>
      <c r="AC773" s="32"/>
    </row>
    <row r="774" ht="18.75" customHeight="1">
      <c r="A774" s="21"/>
      <c r="B774" s="21"/>
      <c r="C774" s="21"/>
      <c r="D774" s="22"/>
      <c r="E774" s="108"/>
      <c r="F774" s="21"/>
      <c r="G774" s="26"/>
      <c r="H774" s="46"/>
      <c r="I774" s="21"/>
      <c r="J774" s="27"/>
      <c r="K774" s="27"/>
      <c r="L774" s="27"/>
      <c r="M774" s="27"/>
      <c r="N774" s="48"/>
      <c r="O774" s="27"/>
      <c r="P774" s="27"/>
      <c r="Q774" s="47"/>
      <c r="R774" s="30">
        <f t="shared" si="1"/>
        <v>0</v>
      </c>
      <c r="S774" s="21" t="str">
        <f>IFERROR(VLOOKUP(L774,'Responsáveis'!$A$3:$B$140,2,FALSE),"NE")</f>
        <v>NE</v>
      </c>
      <c r="T774" s="27"/>
      <c r="U774" s="21"/>
      <c r="V774" s="31"/>
      <c r="W774" s="33"/>
      <c r="X774" s="32"/>
      <c r="Y774" s="32"/>
      <c r="Z774" s="32"/>
      <c r="AA774" s="32"/>
      <c r="AB774" s="32"/>
      <c r="AC774" s="32"/>
    </row>
    <row r="775" ht="18.75" customHeight="1">
      <c r="A775" s="21"/>
      <c r="B775" s="21"/>
      <c r="C775" s="21"/>
      <c r="D775" s="22"/>
      <c r="E775" s="108"/>
      <c r="F775" s="21"/>
      <c r="G775" s="26"/>
      <c r="H775" s="46"/>
      <c r="I775" s="21"/>
      <c r="J775" s="27"/>
      <c r="K775" s="27"/>
      <c r="L775" s="27"/>
      <c r="M775" s="27"/>
      <c r="N775" s="48"/>
      <c r="O775" s="27"/>
      <c r="P775" s="27"/>
      <c r="Q775" s="47"/>
      <c r="R775" s="30">
        <f t="shared" si="1"/>
        <v>0</v>
      </c>
      <c r="S775" s="21" t="str">
        <f>IFERROR(VLOOKUP(L775,'Responsáveis'!$A$3:$B$140,2,FALSE),"NE")</f>
        <v>NE</v>
      </c>
      <c r="T775" s="27"/>
      <c r="U775" s="21"/>
      <c r="V775" s="31"/>
      <c r="W775" s="33"/>
      <c r="X775" s="32"/>
      <c r="Y775" s="32"/>
      <c r="Z775" s="32"/>
      <c r="AA775" s="32"/>
      <c r="AB775" s="32"/>
      <c r="AC775" s="32"/>
    </row>
    <row r="776" ht="18.75" customHeight="1">
      <c r="A776" s="21"/>
      <c r="B776" s="21"/>
      <c r="C776" s="21"/>
      <c r="D776" s="22"/>
      <c r="E776" s="108"/>
      <c r="F776" s="21"/>
      <c r="G776" s="26"/>
      <c r="H776" s="46"/>
      <c r="I776" s="21"/>
      <c r="J776" s="27"/>
      <c r="K776" s="27"/>
      <c r="L776" s="27"/>
      <c r="M776" s="27"/>
      <c r="N776" s="48"/>
      <c r="O776" s="27"/>
      <c r="P776" s="27"/>
      <c r="Q776" s="47"/>
      <c r="R776" s="30">
        <f t="shared" si="1"/>
        <v>0</v>
      </c>
      <c r="S776" s="21" t="str">
        <f>IFERROR(VLOOKUP(L776,'Responsáveis'!$A$3:$B$140,2,FALSE),"NE")</f>
        <v>NE</v>
      </c>
      <c r="T776" s="27"/>
      <c r="U776" s="21"/>
      <c r="V776" s="31"/>
      <c r="W776" s="33"/>
      <c r="X776" s="32"/>
      <c r="Y776" s="32"/>
      <c r="Z776" s="32"/>
      <c r="AA776" s="32"/>
      <c r="AB776" s="32"/>
      <c r="AC776" s="32"/>
    </row>
    <row r="777" ht="18.75" customHeight="1">
      <c r="A777" s="21"/>
      <c r="B777" s="21"/>
      <c r="C777" s="21"/>
      <c r="D777" s="22"/>
      <c r="E777" s="108"/>
      <c r="F777" s="21"/>
      <c r="G777" s="26"/>
      <c r="H777" s="46"/>
      <c r="I777" s="21"/>
      <c r="J777" s="27"/>
      <c r="K777" s="27"/>
      <c r="L777" s="27"/>
      <c r="M777" s="27"/>
      <c r="N777" s="48"/>
      <c r="O777" s="27"/>
      <c r="P777" s="27"/>
      <c r="Q777" s="47"/>
      <c r="R777" s="30">
        <f t="shared" si="1"/>
        <v>0</v>
      </c>
      <c r="S777" s="21" t="str">
        <f>IFERROR(VLOOKUP(L777,'Responsáveis'!$A$3:$B$140,2,FALSE),"NE")</f>
        <v>NE</v>
      </c>
      <c r="T777" s="27"/>
      <c r="U777" s="21"/>
      <c r="V777" s="31"/>
      <c r="W777" s="33"/>
      <c r="X777" s="32"/>
      <c r="Y777" s="32"/>
      <c r="Z777" s="32"/>
      <c r="AA777" s="32"/>
      <c r="AB777" s="32"/>
      <c r="AC777" s="32"/>
    </row>
    <row r="778" ht="18.75" customHeight="1">
      <c r="A778" s="21"/>
      <c r="B778" s="21"/>
      <c r="C778" s="21"/>
      <c r="D778" s="22"/>
      <c r="E778" s="108"/>
      <c r="F778" s="21"/>
      <c r="G778" s="26"/>
      <c r="H778" s="46"/>
      <c r="I778" s="21"/>
      <c r="J778" s="27"/>
      <c r="K778" s="27"/>
      <c r="L778" s="27"/>
      <c r="M778" s="27"/>
      <c r="N778" s="48"/>
      <c r="O778" s="27"/>
      <c r="P778" s="27"/>
      <c r="Q778" s="47"/>
      <c r="R778" s="30">
        <f t="shared" si="1"/>
        <v>0</v>
      </c>
      <c r="S778" s="21" t="str">
        <f>IFERROR(VLOOKUP(L778,'Responsáveis'!$A$3:$B$140,2,FALSE),"NE")</f>
        <v>NE</v>
      </c>
      <c r="T778" s="27"/>
      <c r="U778" s="21"/>
      <c r="V778" s="31"/>
      <c r="W778" s="33"/>
      <c r="X778" s="32"/>
      <c r="Y778" s="32"/>
      <c r="Z778" s="32"/>
      <c r="AA778" s="32"/>
      <c r="AB778" s="32"/>
      <c r="AC778" s="32"/>
    </row>
    <row r="779" ht="18.75" customHeight="1">
      <c r="A779" s="21"/>
      <c r="B779" s="21"/>
      <c r="C779" s="21"/>
      <c r="D779" s="22"/>
      <c r="E779" s="108"/>
      <c r="F779" s="21"/>
      <c r="G779" s="26"/>
      <c r="H779" s="46"/>
      <c r="I779" s="21"/>
      <c r="J779" s="27"/>
      <c r="K779" s="27"/>
      <c r="L779" s="27"/>
      <c r="M779" s="27"/>
      <c r="N779" s="48"/>
      <c r="O779" s="27"/>
      <c r="P779" s="27"/>
      <c r="Q779" s="47"/>
      <c r="R779" s="30">
        <f t="shared" si="1"/>
        <v>0</v>
      </c>
      <c r="S779" s="21" t="str">
        <f>IFERROR(VLOOKUP(L779,'Responsáveis'!$A$3:$B$140,2,FALSE),"NE")</f>
        <v>NE</v>
      </c>
      <c r="T779" s="27"/>
      <c r="U779" s="21"/>
      <c r="V779" s="31"/>
      <c r="W779" s="33"/>
      <c r="X779" s="32"/>
      <c r="Y779" s="32"/>
      <c r="Z779" s="32"/>
      <c r="AA779" s="32"/>
      <c r="AB779" s="32"/>
      <c r="AC779" s="32"/>
    </row>
    <row r="780" ht="18.75" customHeight="1">
      <c r="A780" s="21"/>
      <c r="B780" s="21"/>
      <c r="C780" s="21"/>
      <c r="D780" s="22"/>
      <c r="E780" s="108"/>
      <c r="F780" s="21"/>
      <c r="G780" s="26"/>
      <c r="H780" s="46"/>
      <c r="I780" s="21"/>
      <c r="J780" s="27"/>
      <c r="K780" s="27"/>
      <c r="L780" s="27"/>
      <c r="M780" s="27"/>
      <c r="N780" s="48"/>
      <c r="O780" s="27"/>
      <c r="P780" s="27"/>
      <c r="Q780" s="47"/>
      <c r="R780" s="30">
        <f t="shared" si="1"/>
        <v>0</v>
      </c>
      <c r="S780" s="21" t="str">
        <f>IFERROR(VLOOKUP(L780,'Responsáveis'!$A$3:$B$140,2,FALSE),"NE")</f>
        <v>NE</v>
      </c>
      <c r="T780" s="27"/>
      <c r="U780" s="21"/>
      <c r="V780" s="31"/>
      <c r="W780" s="33"/>
      <c r="X780" s="32"/>
      <c r="Y780" s="32"/>
      <c r="Z780" s="32"/>
      <c r="AA780" s="32"/>
      <c r="AB780" s="32"/>
      <c r="AC780" s="32"/>
    </row>
    <row r="781" ht="18.75" customHeight="1">
      <c r="A781" s="21"/>
      <c r="B781" s="21"/>
      <c r="C781" s="21"/>
      <c r="D781" s="22"/>
      <c r="E781" s="108"/>
      <c r="F781" s="21"/>
      <c r="G781" s="26"/>
      <c r="H781" s="46"/>
      <c r="I781" s="21"/>
      <c r="J781" s="27"/>
      <c r="K781" s="27"/>
      <c r="L781" s="27"/>
      <c r="M781" s="27"/>
      <c r="N781" s="48"/>
      <c r="O781" s="27"/>
      <c r="P781" s="27"/>
      <c r="Q781" s="47"/>
      <c r="R781" s="30">
        <f t="shared" si="1"/>
        <v>0</v>
      </c>
      <c r="S781" s="21" t="str">
        <f>IFERROR(VLOOKUP(L781,'Responsáveis'!$A$3:$B$140,2,FALSE),"NE")</f>
        <v>NE</v>
      </c>
      <c r="T781" s="27"/>
      <c r="U781" s="21"/>
      <c r="V781" s="31"/>
      <c r="W781" s="33"/>
      <c r="X781" s="32"/>
      <c r="Y781" s="32"/>
      <c r="Z781" s="32"/>
      <c r="AA781" s="32"/>
      <c r="AB781" s="32"/>
      <c r="AC781" s="32"/>
    </row>
    <row r="782" ht="18.75" customHeight="1">
      <c r="A782" s="21"/>
      <c r="B782" s="21"/>
      <c r="C782" s="21"/>
      <c r="D782" s="22"/>
      <c r="E782" s="108"/>
      <c r="F782" s="21"/>
      <c r="G782" s="26"/>
      <c r="H782" s="46"/>
      <c r="I782" s="21"/>
      <c r="J782" s="27"/>
      <c r="K782" s="27"/>
      <c r="L782" s="27"/>
      <c r="M782" s="27"/>
      <c r="N782" s="48"/>
      <c r="O782" s="27"/>
      <c r="P782" s="27"/>
      <c r="Q782" s="47"/>
      <c r="R782" s="30">
        <f t="shared" si="1"/>
        <v>0</v>
      </c>
      <c r="S782" s="21" t="str">
        <f>IFERROR(VLOOKUP(L782,'Responsáveis'!$A$3:$B$140,2,FALSE),"NE")</f>
        <v>NE</v>
      </c>
      <c r="T782" s="27"/>
      <c r="U782" s="21"/>
      <c r="V782" s="31"/>
      <c r="W782" s="33"/>
      <c r="X782" s="32"/>
      <c r="Y782" s="32"/>
      <c r="Z782" s="32"/>
      <c r="AA782" s="32"/>
      <c r="AB782" s="32"/>
      <c r="AC782" s="32"/>
    </row>
    <row r="783" ht="18.75" customHeight="1">
      <c r="A783" s="21"/>
      <c r="B783" s="21"/>
      <c r="C783" s="21"/>
      <c r="D783" s="22"/>
      <c r="E783" s="108"/>
      <c r="F783" s="21"/>
      <c r="G783" s="26"/>
      <c r="H783" s="46"/>
      <c r="I783" s="21"/>
      <c r="J783" s="27"/>
      <c r="K783" s="27"/>
      <c r="L783" s="27"/>
      <c r="M783" s="27"/>
      <c r="N783" s="48"/>
      <c r="O783" s="27"/>
      <c r="P783" s="27"/>
      <c r="Q783" s="47"/>
      <c r="R783" s="30">
        <f t="shared" si="1"/>
        <v>0</v>
      </c>
      <c r="S783" s="21" t="str">
        <f>IFERROR(VLOOKUP(L783,'Responsáveis'!$A$3:$B$140,2,FALSE),"NE")</f>
        <v>NE</v>
      </c>
      <c r="T783" s="27"/>
      <c r="U783" s="21"/>
      <c r="V783" s="31"/>
      <c r="W783" s="33"/>
      <c r="X783" s="32"/>
      <c r="Y783" s="32"/>
      <c r="Z783" s="32"/>
      <c r="AA783" s="32"/>
      <c r="AB783" s="32"/>
      <c r="AC783" s="32"/>
    </row>
    <row r="784" ht="18.75" customHeight="1">
      <c r="A784" s="21"/>
      <c r="B784" s="21"/>
      <c r="C784" s="21"/>
      <c r="D784" s="22"/>
      <c r="E784" s="108"/>
      <c r="F784" s="21"/>
      <c r="G784" s="26"/>
      <c r="H784" s="46"/>
      <c r="I784" s="21"/>
      <c r="J784" s="27"/>
      <c r="K784" s="27"/>
      <c r="L784" s="27"/>
      <c r="M784" s="27"/>
      <c r="N784" s="48"/>
      <c r="O784" s="27"/>
      <c r="P784" s="27"/>
      <c r="Q784" s="47"/>
      <c r="R784" s="30">
        <f t="shared" si="1"/>
        <v>0</v>
      </c>
      <c r="S784" s="21" t="str">
        <f>IFERROR(VLOOKUP(L784,'Responsáveis'!$A$3:$B$140,2,FALSE),"NE")</f>
        <v>NE</v>
      </c>
      <c r="T784" s="27"/>
      <c r="U784" s="21"/>
      <c r="V784" s="31"/>
      <c r="W784" s="33"/>
      <c r="X784" s="32"/>
      <c r="Y784" s="32"/>
      <c r="Z784" s="32"/>
      <c r="AA784" s="32"/>
      <c r="AB784" s="32"/>
      <c r="AC784" s="32"/>
    </row>
    <row r="785" ht="18.75" customHeight="1">
      <c r="A785" s="21"/>
      <c r="B785" s="21"/>
      <c r="C785" s="21"/>
      <c r="D785" s="22"/>
      <c r="E785" s="108"/>
      <c r="F785" s="21"/>
      <c r="G785" s="26"/>
      <c r="H785" s="46"/>
      <c r="I785" s="21"/>
      <c r="J785" s="27"/>
      <c r="K785" s="27"/>
      <c r="L785" s="27"/>
      <c r="M785" s="27"/>
      <c r="N785" s="48"/>
      <c r="O785" s="27"/>
      <c r="P785" s="27"/>
      <c r="Q785" s="47"/>
      <c r="R785" s="30">
        <f t="shared" si="1"/>
        <v>0</v>
      </c>
      <c r="S785" s="21" t="str">
        <f>IFERROR(VLOOKUP(L785,'Responsáveis'!$A$3:$B$140,2,FALSE),"NE")</f>
        <v>NE</v>
      </c>
      <c r="T785" s="27"/>
      <c r="U785" s="21"/>
      <c r="V785" s="31"/>
      <c r="W785" s="33"/>
      <c r="X785" s="32"/>
      <c r="Y785" s="32"/>
      <c r="Z785" s="32"/>
      <c r="AA785" s="32"/>
      <c r="AB785" s="32"/>
      <c r="AC785" s="32"/>
    </row>
    <row r="786" ht="18.75" customHeight="1">
      <c r="A786" s="21"/>
      <c r="B786" s="21"/>
      <c r="C786" s="21"/>
      <c r="D786" s="22"/>
      <c r="E786" s="108"/>
      <c r="F786" s="21"/>
      <c r="G786" s="26"/>
      <c r="H786" s="46"/>
      <c r="I786" s="21"/>
      <c r="J786" s="27"/>
      <c r="K786" s="27"/>
      <c r="L786" s="27"/>
      <c r="M786" s="27"/>
      <c r="N786" s="48"/>
      <c r="O786" s="27"/>
      <c r="P786" s="27"/>
      <c r="Q786" s="47"/>
      <c r="R786" s="30">
        <f t="shared" si="1"/>
        <v>0</v>
      </c>
      <c r="S786" s="21" t="str">
        <f>IFERROR(VLOOKUP(L786,'Responsáveis'!$A$3:$B$140,2,FALSE),"NE")</f>
        <v>NE</v>
      </c>
      <c r="T786" s="27"/>
      <c r="U786" s="21"/>
      <c r="V786" s="31"/>
      <c r="W786" s="33"/>
      <c r="X786" s="32"/>
      <c r="Y786" s="32"/>
      <c r="Z786" s="32"/>
      <c r="AA786" s="32"/>
      <c r="AB786" s="32"/>
      <c r="AC786" s="32"/>
    </row>
    <row r="787" ht="18.75" customHeight="1">
      <c r="A787" s="21"/>
      <c r="B787" s="21"/>
      <c r="C787" s="21"/>
      <c r="D787" s="22"/>
      <c r="E787" s="108"/>
      <c r="F787" s="21"/>
      <c r="G787" s="26"/>
      <c r="H787" s="46"/>
      <c r="I787" s="21"/>
      <c r="J787" s="27"/>
      <c r="K787" s="27"/>
      <c r="L787" s="27"/>
      <c r="M787" s="27"/>
      <c r="N787" s="48"/>
      <c r="O787" s="27"/>
      <c r="P787" s="27"/>
      <c r="Q787" s="47"/>
      <c r="R787" s="30">
        <f t="shared" si="1"/>
        <v>0</v>
      </c>
      <c r="S787" s="21" t="str">
        <f>IFERROR(VLOOKUP(L787,'Responsáveis'!$A$3:$B$140,2,FALSE),"NE")</f>
        <v>NE</v>
      </c>
      <c r="T787" s="27"/>
      <c r="U787" s="21"/>
      <c r="V787" s="31"/>
      <c r="W787" s="33"/>
      <c r="X787" s="32"/>
      <c r="Y787" s="32"/>
      <c r="Z787" s="32"/>
      <c r="AA787" s="32"/>
      <c r="AB787" s="32"/>
      <c r="AC787" s="32"/>
    </row>
    <row r="788" ht="18.75" customHeight="1">
      <c r="A788" s="21"/>
      <c r="B788" s="21"/>
      <c r="C788" s="21"/>
      <c r="D788" s="22"/>
      <c r="E788" s="108"/>
      <c r="F788" s="21"/>
      <c r="G788" s="26"/>
      <c r="H788" s="46"/>
      <c r="I788" s="21"/>
      <c r="J788" s="27"/>
      <c r="K788" s="27"/>
      <c r="L788" s="27"/>
      <c r="M788" s="27"/>
      <c r="N788" s="48"/>
      <c r="O788" s="27"/>
      <c r="P788" s="27"/>
      <c r="Q788" s="47"/>
      <c r="R788" s="30">
        <f t="shared" si="1"/>
        <v>0</v>
      </c>
      <c r="S788" s="21" t="str">
        <f>IFERROR(VLOOKUP(L788,'Responsáveis'!$A$3:$B$140,2,FALSE),"NE")</f>
        <v>NE</v>
      </c>
      <c r="T788" s="27"/>
      <c r="U788" s="21"/>
      <c r="V788" s="31"/>
      <c r="W788" s="33"/>
      <c r="X788" s="32"/>
      <c r="Y788" s="32"/>
      <c r="Z788" s="32"/>
      <c r="AA788" s="32"/>
      <c r="AB788" s="32"/>
      <c r="AC788" s="32"/>
    </row>
    <row r="789" ht="18.75" customHeight="1">
      <c r="A789" s="21"/>
      <c r="B789" s="21"/>
      <c r="C789" s="21"/>
      <c r="D789" s="22"/>
      <c r="E789" s="108"/>
      <c r="F789" s="21"/>
      <c r="G789" s="26"/>
      <c r="H789" s="46"/>
      <c r="I789" s="21"/>
      <c r="J789" s="27"/>
      <c r="K789" s="27"/>
      <c r="L789" s="27"/>
      <c r="M789" s="27"/>
      <c r="N789" s="48"/>
      <c r="O789" s="27"/>
      <c r="P789" s="27"/>
      <c r="Q789" s="47"/>
      <c r="R789" s="30">
        <f t="shared" si="1"/>
        <v>0</v>
      </c>
      <c r="S789" s="21" t="str">
        <f>IFERROR(VLOOKUP(L789,'Responsáveis'!$A$3:$B$140,2,FALSE),"NE")</f>
        <v>NE</v>
      </c>
      <c r="T789" s="27"/>
      <c r="U789" s="21"/>
      <c r="V789" s="31"/>
      <c r="W789" s="33"/>
      <c r="X789" s="32"/>
      <c r="Y789" s="32"/>
      <c r="Z789" s="32"/>
      <c r="AA789" s="32"/>
      <c r="AB789" s="32"/>
      <c r="AC789" s="32"/>
    </row>
    <row r="790" ht="18.75" customHeight="1">
      <c r="A790" s="21"/>
      <c r="B790" s="21"/>
      <c r="C790" s="21"/>
      <c r="D790" s="22"/>
      <c r="E790" s="108"/>
      <c r="F790" s="21"/>
      <c r="G790" s="26"/>
      <c r="H790" s="46"/>
      <c r="I790" s="21"/>
      <c r="J790" s="27"/>
      <c r="K790" s="27"/>
      <c r="L790" s="27"/>
      <c r="M790" s="27"/>
      <c r="N790" s="48"/>
      <c r="O790" s="27"/>
      <c r="P790" s="27"/>
      <c r="Q790" s="47"/>
      <c r="R790" s="30">
        <f t="shared" si="1"/>
        <v>0</v>
      </c>
      <c r="S790" s="21" t="str">
        <f>IFERROR(VLOOKUP(L790,'Responsáveis'!$A$3:$B$140,2,FALSE),"NE")</f>
        <v>NE</v>
      </c>
      <c r="T790" s="27"/>
      <c r="U790" s="21"/>
      <c r="V790" s="31"/>
      <c r="W790" s="33"/>
      <c r="X790" s="32"/>
      <c r="Y790" s="32"/>
      <c r="Z790" s="32"/>
      <c r="AA790" s="32"/>
      <c r="AB790" s="32"/>
      <c r="AC790" s="32"/>
    </row>
    <row r="791" ht="18.75" customHeight="1">
      <c r="A791" s="21"/>
      <c r="B791" s="21"/>
      <c r="C791" s="21"/>
      <c r="D791" s="22"/>
      <c r="E791" s="108"/>
      <c r="F791" s="21"/>
      <c r="G791" s="26"/>
      <c r="H791" s="46"/>
      <c r="I791" s="21"/>
      <c r="J791" s="27"/>
      <c r="K791" s="27"/>
      <c r="L791" s="27"/>
      <c r="M791" s="27"/>
      <c r="N791" s="48"/>
      <c r="O791" s="27"/>
      <c r="P791" s="27"/>
      <c r="Q791" s="47"/>
      <c r="R791" s="30">
        <f t="shared" si="1"/>
        <v>0</v>
      </c>
      <c r="S791" s="21" t="str">
        <f>IFERROR(VLOOKUP(L791,'Responsáveis'!$A$3:$B$140,2,FALSE),"NE")</f>
        <v>NE</v>
      </c>
      <c r="T791" s="27"/>
      <c r="U791" s="21"/>
      <c r="V791" s="31"/>
      <c r="W791" s="33"/>
      <c r="X791" s="32"/>
      <c r="Y791" s="32"/>
      <c r="Z791" s="32"/>
      <c r="AA791" s="32"/>
      <c r="AB791" s="32"/>
      <c r="AC791" s="32"/>
    </row>
    <row r="792" ht="18.75" customHeight="1">
      <c r="A792" s="21"/>
      <c r="B792" s="21"/>
      <c r="C792" s="21"/>
      <c r="D792" s="22"/>
      <c r="E792" s="108"/>
      <c r="F792" s="21"/>
      <c r="G792" s="26"/>
      <c r="H792" s="46"/>
      <c r="I792" s="21"/>
      <c r="J792" s="27"/>
      <c r="K792" s="27"/>
      <c r="L792" s="27"/>
      <c r="M792" s="27"/>
      <c r="N792" s="48"/>
      <c r="O792" s="27"/>
      <c r="P792" s="27"/>
      <c r="Q792" s="47"/>
      <c r="R792" s="30">
        <f t="shared" si="1"/>
        <v>0</v>
      </c>
      <c r="S792" s="21" t="str">
        <f>IFERROR(VLOOKUP(L792,'Responsáveis'!$A$3:$B$140,2,FALSE),"NE")</f>
        <v>NE</v>
      </c>
      <c r="T792" s="27"/>
      <c r="U792" s="21"/>
      <c r="V792" s="31"/>
      <c r="W792" s="33"/>
      <c r="X792" s="32"/>
      <c r="Y792" s="32"/>
      <c r="Z792" s="32"/>
      <c r="AA792" s="32"/>
      <c r="AB792" s="32"/>
      <c r="AC792" s="32"/>
    </row>
    <row r="793" ht="18.75" customHeight="1">
      <c r="A793" s="21"/>
      <c r="B793" s="21"/>
      <c r="C793" s="21"/>
      <c r="D793" s="22"/>
      <c r="E793" s="108"/>
      <c r="F793" s="21"/>
      <c r="G793" s="26"/>
      <c r="H793" s="46"/>
      <c r="I793" s="21"/>
      <c r="J793" s="27"/>
      <c r="K793" s="27"/>
      <c r="L793" s="27"/>
      <c r="M793" s="27"/>
      <c r="N793" s="48"/>
      <c r="O793" s="27"/>
      <c r="P793" s="27"/>
      <c r="Q793" s="47"/>
      <c r="R793" s="30">
        <f t="shared" si="1"/>
        <v>0</v>
      </c>
      <c r="S793" s="21" t="str">
        <f>IFERROR(VLOOKUP(L793,'Responsáveis'!$A$3:$B$140,2,FALSE),"NE")</f>
        <v>NE</v>
      </c>
      <c r="T793" s="27"/>
      <c r="U793" s="21"/>
      <c r="V793" s="31"/>
      <c r="W793" s="33"/>
      <c r="X793" s="32"/>
      <c r="Y793" s="32"/>
      <c r="Z793" s="32"/>
      <c r="AA793" s="32"/>
      <c r="AB793" s="32"/>
      <c r="AC793" s="32"/>
    </row>
    <row r="794" ht="18.75" customHeight="1">
      <c r="A794" s="21"/>
      <c r="B794" s="21"/>
      <c r="C794" s="21"/>
      <c r="D794" s="22"/>
      <c r="E794" s="108"/>
      <c r="F794" s="21"/>
      <c r="G794" s="26"/>
      <c r="H794" s="46"/>
      <c r="I794" s="21"/>
      <c r="J794" s="27"/>
      <c r="K794" s="27"/>
      <c r="L794" s="27"/>
      <c r="M794" s="27"/>
      <c r="N794" s="48"/>
      <c r="O794" s="27"/>
      <c r="P794" s="27"/>
      <c r="Q794" s="47"/>
      <c r="R794" s="30">
        <f t="shared" si="1"/>
        <v>0</v>
      </c>
      <c r="S794" s="21" t="str">
        <f>IFERROR(VLOOKUP(L794,'Responsáveis'!$A$3:$B$140,2,FALSE),"NE")</f>
        <v>NE</v>
      </c>
      <c r="T794" s="27"/>
      <c r="U794" s="21"/>
      <c r="V794" s="31"/>
      <c r="W794" s="33"/>
      <c r="X794" s="32"/>
      <c r="Y794" s="32"/>
      <c r="Z794" s="32"/>
      <c r="AA794" s="32"/>
      <c r="AB794" s="32"/>
      <c r="AC794" s="32"/>
    </row>
    <row r="795" ht="18.75" customHeight="1">
      <c r="A795" s="21"/>
      <c r="B795" s="21"/>
      <c r="C795" s="21"/>
      <c r="D795" s="22"/>
      <c r="E795" s="108"/>
      <c r="F795" s="21"/>
      <c r="G795" s="26"/>
      <c r="H795" s="46"/>
      <c r="I795" s="21"/>
      <c r="J795" s="27"/>
      <c r="K795" s="27"/>
      <c r="L795" s="27"/>
      <c r="M795" s="27"/>
      <c r="N795" s="48"/>
      <c r="O795" s="27"/>
      <c r="P795" s="27"/>
      <c r="Q795" s="47"/>
      <c r="R795" s="30">
        <f t="shared" si="1"/>
        <v>0</v>
      </c>
      <c r="S795" s="21" t="str">
        <f>IFERROR(VLOOKUP(L795,'Responsáveis'!$A$3:$B$140,2,FALSE),"NE")</f>
        <v>NE</v>
      </c>
      <c r="T795" s="27"/>
      <c r="U795" s="21"/>
      <c r="V795" s="31"/>
      <c r="W795" s="33"/>
      <c r="X795" s="32"/>
      <c r="Y795" s="32"/>
      <c r="Z795" s="32"/>
      <c r="AA795" s="32"/>
      <c r="AB795" s="32"/>
      <c r="AC795" s="32"/>
    </row>
    <row r="796" ht="18.75" customHeight="1">
      <c r="A796" s="21"/>
      <c r="B796" s="21"/>
      <c r="C796" s="21"/>
      <c r="D796" s="22"/>
      <c r="E796" s="108"/>
      <c r="F796" s="21"/>
      <c r="G796" s="26"/>
      <c r="H796" s="46"/>
      <c r="I796" s="21"/>
      <c r="J796" s="27"/>
      <c r="K796" s="27"/>
      <c r="L796" s="27"/>
      <c r="M796" s="27"/>
      <c r="N796" s="48"/>
      <c r="O796" s="27"/>
      <c r="P796" s="27"/>
      <c r="Q796" s="47"/>
      <c r="R796" s="30">
        <f t="shared" si="1"/>
        <v>0</v>
      </c>
      <c r="S796" s="21" t="str">
        <f>IFERROR(VLOOKUP(L796,'Responsáveis'!$A$3:$B$140,2,FALSE),"NE")</f>
        <v>NE</v>
      </c>
      <c r="T796" s="27"/>
      <c r="U796" s="21"/>
      <c r="V796" s="31"/>
      <c r="W796" s="33"/>
      <c r="X796" s="32"/>
      <c r="Y796" s="32"/>
      <c r="Z796" s="32"/>
      <c r="AA796" s="32"/>
      <c r="AB796" s="32"/>
      <c r="AC796" s="32"/>
    </row>
    <row r="797" ht="18.75" customHeight="1">
      <c r="A797" s="21"/>
      <c r="B797" s="21"/>
      <c r="C797" s="21"/>
      <c r="D797" s="22"/>
      <c r="E797" s="108"/>
      <c r="F797" s="21"/>
      <c r="G797" s="26"/>
      <c r="H797" s="46"/>
      <c r="I797" s="21"/>
      <c r="J797" s="27"/>
      <c r="K797" s="27"/>
      <c r="L797" s="27"/>
      <c r="M797" s="27"/>
      <c r="N797" s="48"/>
      <c r="O797" s="27"/>
      <c r="P797" s="27"/>
      <c r="Q797" s="47"/>
      <c r="R797" s="30">
        <f t="shared" si="1"/>
        <v>0</v>
      </c>
      <c r="S797" s="21" t="str">
        <f>IFERROR(VLOOKUP(L797,'Responsáveis'!$A$3:$B$140,2,FALSE),"NE")</f>
        <v>NE</v>
      </c>
      <c r="T797" s="27"/>
      <c r="U797" s="21"/>
      <c r="V797" s="31"/>
      <c r="W797" s="33"/>
      <c r="X797" s="32"/>
      <c r="Y797" s="32"/>
      <c r="Z797" s="32"/>
      <c r="AA797" s="32"/>
      <c r="AB797" s="32"/>
      <c r="AC797" s="32"/>
    </row>
    <row r="798" ht="18.75" customHeight="1">
      <c r="A798" s="21"/>
      <c r="B798" s="21"/>
      <c r="C798" s="21"/>
      <c r="D798" s="22"/>
      <c r="E798" s="108"/>
      <c r="F798" s="21"/>
      <c r="G798" s="26"/>
      <c r="H798" s="46"/>
      <c r="I798" s="21"/>
      <c r="J798" s="27"/>
      <c r="K798" s="27"/>
      <c r="L798" s="27"/>
      <c r="M798" s="27"/>
      <c r="N798" s="48"/>
      <c r="O798" s="27"/>
      <c r="P798" s="27"/>
      <c r="Q798" s="47"/>
      <c r="R798" s="30">
        <f t="shared" si="1"/>
        <v>0</v>
      </c>
      <c r="S798" s="21" t="str">
        <f>IFERROR(VLOOKUP(L798,'Responsáveis'!$A$3:$B$140,2,FALSE),"NE")</f>
        <v>NE</v>
      </c>
      <c r="T798" s="27"/>
      <c r="U798" s="21"/>
      <c r="V798" s="31"/>
      <c r="W798" s="33"/>
      <c r="X798" s="32"/>
      <c r="Y798" s="32"/>
      <c r="Z798" s="32"/>
      <c r="AA798" s="32"/>
      <c r="AB798" s="32"/>
      <c r="AC798" s="32"/>
    </row>
    <row r="799" ht="18.75" customHeight="1">
      <c r="A799" s="21"/>
      <c r="B799" s="21"/>
      <c r="C799" s="21"/>
      <c r="D799" s="22"/>
      <c r="E799" s="108"/>
      <c r="F799" s="21"/>
      <c r="G799" s="26"/>
      <c r="H799" s="46"/>
      <c r="I799" s="21"/>
      <c r="J799" s="27"/>
      <c r="K799" s="27"/>
      <c r="L799" s="27"/>
      <c r="M799" s="27"/>
      <c r="N799" s="48"/>
      <c r="O799" s="27"/>
      <c r="P799" s="27"/>
      <c r="Q799" s="47"/>
      <c r="R799" s="30">
        <f t="shared" si="1"/>
        <v>0</v>
      </c>
      <c r="S799" s="21" t="str">
        <f>IFERROR(VLOOKUP(L799,'Responsáveis'!$A$3:$B$140,2,FALSE),"NE")</f>
        <v>NE</v>
      </c>
      <c r="T799" s="27"/>
      <c r="U799" s="21"/>
      <c r="V799" s="31"/>
      <c r="W799" s="33"/>
      <c r="X799" s="32"/>
      <c r="Y799" s="32"/>
      <c r="Z799" s="32"/>
      <c r="AA799" s="32"/>
      <c r="AB799" s="32"/>
      <c r="AC799" s="32"/>
    </row>
    <row r="800" ht="18.75" customHeight="1">
      <c r="A800" s="21"/>
      <c r="B800" s="21"/>
      <c r="C800" s="21"/>
      <c r="D800" s="22"/>
      <c r="E800" s="108"/>
      <c r="F800" s="21"/>
      <c r="G800" s="26"/>
      <c r="H800" s="46"/>
      <c r="I800" s="21"/>
      <c r="J800" s="27"/>
      <c r="K800" s="27"/>
      <c r="L800" s="27"/>
      <c r="M800" s="27"/>
      <c r="N800" s="48"/>
      <c r="O800" s="27"/>
      <c r="P800" s="27"/>
      <c r="Q800" s="47"/>
      <c r="R800" s="30">
        <f t="shared" si="1"/>
        <v>0</v>
      </c>
      <c r="S800" s="21" t="str">
        <f>IFERROR(VLOOKUP(L800,'Responsáveis'!$A$3:$B$140,2,FALSE),"NE")</f>
        <v>NE</v>
      </c>
      <c r="T800" s="27"/>
      <c r="U800" s="21"/>
      <c r="V800" s="31"/>
      <c r="W800" s="33"/>
      <c r="X800" s="32"/>
      <c r="Y800" s="32"/>
      <c r="Z800" s="32"/>
      <c r="AA800" s="32"/>
      <c r="AB800" s="32"/>
      <c r="AC800" s="32"/>
    </row>
    <row r="801" ht="18.75" customHeight="1">
      <c r="A801" s="21"/>
      <c r="B801" s="21"/>
      <c r="C801" s="21"/>
      <c r="D801" s="22"/>
      <c r="E801" s="108"/>
      <c r="F801" s="21"/>
      <c r="G801" s="26"/>
      <c r="H801" s="46"/>
      <c r="I801" s="21"/>
      <c r="J801" s="27"/>
      <c r="K801" s="27"/>
      <c r="L801" s="27"/>
      <c r="M801" s="27"/>
      <c r="N801" s="48"/>
      <c r="O801" s="27"/>
      <c r="P801" s="27"/>
      <c r="Q801" s="47"/>
      <c r="R801" s="30">
        <f t="shared" si="1"/>
        <v>0</v>
      </c>
      <c r="S801" s="21" t="str">
        <f>IFERROR(VLOOKUP(L801,'Responsáveis'!$A$3:$B$140,2,FALSE),"NE")</f>
        <v>NE</v>
      </c>
      <c r="T801" s="27"/>
      <c r="U801" s="21"/>
      <c r="V801" s="31"/>
      <c r="W801" s="33"/>
      <c r="X801" s="32"/>
      <c r="Y801" s="32"/>
      <c r="Z801" s="32"/>
      <c r="AA801" s="32"/>
      <c r="AB801" s="32"/>
      <c r="AC801" s="32"/>
    </row>
    <row r="802" ht="18.75" customHeight="1">
      <c r="A802" s="21"/>
      <c r="B802" s="21"/>
      <c r="C802" s="21"/>
      <c r="D802" s="22"/>
      <c r="E802" s="108"/>
      <c r="F802" s="21"/>
      <c r="G802" s="26"/>
      <c r="H802" s="46"/>
      <c r="I802" s="21"/>
      <c r="J802" s="27"/>
      <c r="K802" s="27"/>
      <c r="L802" s="27"/>
      <c r="M802" s="27"/>
      <c r="N802" s="48"/>
      <c r="O802" s="27"/>
      <c r="P802" s="27"/>
      <c r="Q802" s="47"/>
      <c r="R802" s="30">
        <f t="shared" si="1"/>
        <v>0</v>
      </c>
      <c r="S802" s="21" t="str">
        <f>IFERROR(VLOOKUP(L802,'Responsáveis'!$A$3:$B$140,2,FALSE),"NE")</f>
        <v>NE</v>
      </c>
      <c r="T802" s="27"/>
      <c r="U802" s="21"/>
      <c r="V802" s="31"/>
      <c r="W802" s="33"/>
      <c r="X802" s="32"/>
      <c r="Y802" s="32"/>
      <c r="Z802" s="32"/>
      <c r="AA802" s="32"/>
      <c r="AB802" s="32"/>
      <c r="AC802" s="32"/>
    </row>
    <row r="803" ht="18.75" customHeight="1">
      <c r="A803" s="21"/>
      <c r="B803" s="21"/>
      <c r="C803" s="21"/>
      <c r="D803" s="22"/>
      <c r="E803" s="108"/>
      <c r="F803" s="21"/>
      <c r="G803" s="26"/>
      <c r="H803" s="46"/>
      <c r="I803" s="21"/>
      <c r="J803" s="27"/>
      <c r="K803" s="27"/>
      <c r="L803" s="27"/>
      <c r="M803" s="27"/>
      <c r="N803" s="48"/>
      <c r="O803" s="27"/>
      <c r="P803" s="27"/>
      <c r="Q803" s="47"/>
      <c r="R803" s="30">
        <f t="shared" si="1"/>
        <v>0</v>
      </c>
      <c r="S803" s="21" t="str">
        <f>IFERROR(VLOOKUP(L803,'Responsáveis'!$A$3:$B$140,2,FALSE),"NE")</f>
        <v>NE</v>
      </c>
      <c r="T803" s="27"/>
      <c r="U803" s="21"/>
      <c r="V803" s="31"/>
      <c r="W803" s="33"/>
      <c r="X803" s="32"/>
      <c r="Y803" s="32"/>
      <c r="Z803" s="32"/>
      <c r="AA803" s="32"/>
      <c r="AB803" s="32"/>
      <c r="AC803" s="32"/>
    </row>
    <row r="804" ht="18.75" customHeight="1">
      <c r="A804" s="21"/>
      <c r="B804" s="21"/>
      <c r="C804" s="21"/>
      <c r="D804" s="22"/>
      <c r="E804" s="108"/>
      <c r="F804" s="21"/>
      <c r="G804" s="26"/>
      <c r="H804" s="46"/>
      <c r="I804" s="21"/>
      <c r="J804" s="27"/>
      <c r="K804" s="27"/>
      <c r="L804" s="27"/>
      <c r="M804" s="27"/>
      <c r="N804" s="48"/>
      <c r="O804" s="27"/>
      <c r="P804" s="27"/>
      <c r="Q804" s="47"/>
      <c r="R804" s="30">
        <f t="shared" si="1"/>
        <v>0</v>
      </c>
      <c r="S804" s="21" t="str">
        <f>IFERROR(VLOOKUP(L804,'Responsáveis'!$A$3:$B$140,2,FALSE),"NE")</f>
        <v>NE</v>
      </c>
      <c r="T804" s="27"/>
      <c r="U804" s="21"/>
      <c r="V804" s="31"/>
      <c r="W804" s="33"/>
      <c r="X804" s="32"/>
      <c r="Y804" s="32"/>
      <c r="Z804" s="32"/>
      <c r="AA804" s="32"/>
      <c r="AB804" s="32"/>
      <c r="AC804" s="32"/>
    </row>
    <row r="805" ht="18.75" customHeight="1">
      <c r="A805" s="21"/>
      <c r="B805" s="21"/>
      <c r="C805" s="21"/>
      <c r="D805" s="22"/>
      <c r="E805" s="108"/>
      <c r="F805" s="21"/>
      <c r="G805" s="26"/>
      <c r="H805" s="46"/>
      <c r="I805" s="21"/>
      <c r="J805" s="27"/>
      <c r="K805" s="27"/>
      <c r="L805" s="27"/>
      <c r="M805" s="27"/>
      <c r="N805" s="48"/>
      <c r="O805" s="27"/>
      <c r="P805" s="27"/>
      <c r="Q805" s="47"/>
      <c r="R805" s="30">
        <f t="shared" si="1"/>
        <v>0</v>
      </c>
      <c r="S805" s="21" t="str">
        <f>IFERROR(VLOOKUP(L805,'Responsáveis'!$A$3:$B$140,2,FALSE),"NE")</f>
        <v>NE</v>
      </c>
      <c r="T805" s="27"/>
      <c r="U805" s="21"/>
      <c r="V805" s="31"/>
      <c r="W805" s="33"/>
      <c r="X805" s="32"/>
      <c r="Y805" s="32"/>
      <c r="Z805" s="32"/>
      <c r="AA805" s="32"/>
      <c r="AB805" s="32"/>
      <c r="AC805" s="32"/>
    </row>
    <row r="806" ht="18.75" customHeight="1">
      <c r="A806" s="21"/>
      <c r="B806" s="21"/>
      <c r="C806" s="21"/>
      <c r="D806" s="22"/>
      <c r="E806" s="108"/>
      <c r="F806" s="21"/>
      <c r="G806" s="26"/>
      <c r="H806" s="46"/>
      <c r="I806" s="21"/>
      <c r="J806" s="27"/>
      <c r="K806" s="27"/>
      <c r="L806" s="27"/>
      <c r="M806" s="27"/>
      <c r="N806" s="48"/>
      <c r="O806" s="27"/>
      <c r="P806" s="27"/>
      <c r="Q806" s="47"/>
      <c r="R806" s="30">
        <f t="shared" si="1"/>
        <v>0</v>
      </c>
      <c r="S806" s="21" t="str">
        <f>IFERROR(VLOOKUP(L806,'Responsáveis'!$A$3:$B$140,2,FALSE),"NE")</f>
        <v>NE</v>
      </c>
      <c r="T806" s="27"/>
      <c r="U806" s="21"/>
      <c r="V806" s="31"/>
      <c r="W806" s="33"/>
      <c r="X806" s="32"/>
      <c r="Y806" s="32"/>
      <c r="Z806" s="32"/>
      <c r="AA806" s="32"/>
      <c r="AB806" s="32"/>
      <c r="AC806" s="32"/>
    </row>
    <row r="807" ht="18.75" customHeight="1">
      <c r="A807" s="21"/>
      <c r="B807" s="21"/>
      <c r="C807" s="21"/>
      <c r="D807" s="22"/>
      <c r="E807" s="108"/>
      <c r="F807" s="21"/>
      <c r="G807" s="26"/>
      <c r="H807" s="46"/>
      <c r="I807" s="21"/>
      <c r="J807" s="27"/>
      <c r="K807" s="27"/>
      <c r="L807" s="27"/>
      <c r="M807" s="27"/>
      <c r="N807" s="48"/>
      <c r="O807" s="27"/>
      <c r="P807" s="27"/>
      <c r="Q807" s="47"/>
      <c r="R807" s="30">
        <f t="shared" si="1"/>
        <v>0</v>
      </c>
      <c r="S807" s="21" t="str">
        <f>IFERROR(VLOOKUP(L807,'Responsáveis'!$A$3:$B$140,2,FALSE),"NE")</f>
        <v>NE</v>
      </c>
      <c r="T807" s="27"/>
      <c r="U807" s="21"/>
      <c r="V807" s="31"/>
      <c r="W807" s="33"/>
      <c r="X807" s="32"/>
      <c r="Y807" s="32"/>
      <c r="Z807" s="32"/>
      <c r="AA807" s="32"/>
      <c r="AB807" s="32"/>
      <c r="AC807" s="32"/>
    </row>
    <row r="808" ht="18.75" customHeight="1">
      <c r="A808" s="21"/>
      <c r="B808" s="21"/>
      <c r="C808" s="21"/>
      <c r="D808" s="22"/>
      <c r="E808" s="108"/>
      <c r="F808" s="21"/>
      <c r="G808" s="26"/>
      <c r="H808" s="46"/>
      <c r="I808" s="21"/>
      <c r="J808" s="27"/>
      <c r="K808" s="27"/>
      <c r="L808" s="27"/>
      <c r="M808" s="27"/>
      <c r="N808" s="48"/>
      <c r="O808" s="27"/>
      <c r="P808" s="27"/>
      <c r="Q808" s="47"/>
      <c r="R808" s="30">
        <f t="shared" si="1"/>
        <v>0</v>
      </c>
      <c r="S808" s="21" t="str">
        <f>IFERROR(VLOOKUP(L808,'Responsáveis'!$A$3:$B$140,2,FALSE),"NE")</f>
        <v>NE</v>
      </c>
      <c r="T808" s="27"/>
      <c r="U808" s="21"/>
      <c r="V808" s="31"/>
      <c r="W808" s="33"/>
      <c r="X808" s="32"/>
      <c r="Y808" s="32"/>
      <c r="Z808" s="32"/>
      <c r="AA808" s="32"/>
      <c r="AB808" s="32"/>
      <c r="AC808" s="32"/>
    </row>
    <row r="809" ht="18.75" customHeight="1">
      <c r="A809" s="21"/>
      <c r="B809" s="21"/>
      <c r="C809" s="21"/>
      <c r="D809" s="22"/>
      <c r="E809" s="108"/>
      <c r="F809" s="21"/>
      <c r="G809" s="26"/>
      <c r="H809" s="46"/>
      <c r="I809" s="21"/>
      <c r="J809" s="27"/>
      <c r="K809" s="27"/>
      <c r="L809" s="27"/>
      <c r="M809" s="27"/>
      <c r="N809" s="48"/>
      <c r="O809" s="27"/>
      <c r="P809" s="27"/>
      <c r="Q809" s="47"/>
      <c r="R809" s="30">
        <f t="shared" si="1"/>
        <v>0</v>
      </c>
      <c r="S809" s="21" t="str">
        <f>IFERROR(VLOOKUP(L809,'Responsáveis'!$A$3:$B$140,2,FALSE),"NE")</f>
        <v>NE</v>
      </c>
      <c r="T809" s="27"/>
      <c r="U809" s="21"/>
      <c r="V809" s="31"/>
      <c r="W809" s="33"/>
      <c r="X809" s="32"/>
      <c r="Y809" s="32"/>
      <c r="Z809" s="32"/>
      <c r="AA809" s="32"/>
      <c r="AB809" s="32"/>
      <c r="AC809" s="32"/>
    </row>
    <row r="810" ht="18.75" customHeight="1">
      <c r="A810" s="21"/>
      <c r="B810" s="21"/>
      <c r="C810" s="21"/>
      <c r="D810" s="22"/>
      <c r="E810" s="108"/>
      <c r="F810" s="21"/>
      <c r="G810" s="26"/>
      <c r="H810" s="46"/>
      <c r="I810" s="21"/>
      <c r="J810" s="27"/>
      <c r="K810" s="27"/>
      <c r="L810" s="27"/>
      <c r="M810" s="27"/>
      <c r="N810" s="48"/>
      <c r="O810" s="27"/>
      <c r="P810" s="27"/>
      <c r="Q810" s="47"/>
      <c r="R810" s="30">
        <f t="shared" si="1"/>
        <v>0</v>
      </c>
      <c r="S810" s="21" t="str">
        <f>IFERROR(VLOOKUP(L810,'Responsáveis'!$A$3:$B$140,2,FALSE),"NE")</f>
        <v>NE</v>
      </c>
      <c r="T810" s="27"/>
      <c r="U810" s="21"/>
      <c r="V810" s="31"/>
      <c r="W810" s="33"/>
      <c r="X810" s="32"/>
      <c r="Y810" s="32"/>
      <c r="Z810" s="32"/>
      <c r="AA810" s="32"/>
      <c r="AB810" s="32"/>
      <c r="AC810" s="32"/>
    </row>
    <row r="811" ht="18.75" customHeight="1">
      <c r="A811" s="21"/>
      <c r="B811" s="21"/>
      <c r="C811" s="21"/>
      <c r="D811" s="22"/>
      <c r="E811" s="108"/>
      <c r="F811" s="21"/>
      <c r="G811" s="26"/>
      <c r="H811" s="46"/>
      <c r="I811" s="21"/>
      <c r="J811" s="27"/>
      <c r="K811" s="27"/>
      <c r="L811" s="27"/>
      <c r="M811" s="27"/>
      <c r="N811" s="48"/>
      <c r="O811" s="27"/>
      <c r="P811" s="27"/>
      <c r="Q811" s="47"/>
      <c r="R811" s="30">
        <f t="shared" si="1"/>
        <v>0</v>
      </c>
      <c r="S811" s="21" t="str">
        <f>IFERROR(VLOOKUP(L811,'Responsáveis'!$A$3:$B$140,2,FALSE),"NE")</f>
        <v>NE</v>
      </c>
      <c r="T811" s="27"/>
      <c r="U811" s="21"/>
      <c r="V811" s="31"/>
      <c r="W811" s="33"/>
      <c r="X811" s="32"/>
      <c r="Y811" s="32"/>
      <c r="Z811" s="32"/>
      <c r="AA811" s="32"/>
      <c r="AB811" s="32"/>
      <c r="AC811" s="32"/>
    </row>
    <row r="812" ht="18.75" customHeight="1">
      <c r="A812" s="21"/>
      <c r="B812" s="21"/>
      <c r="C812" s="21"/>
      <c r="D812" s="22"/>
      <c r="E812" s="108"/>
      <c r="F812" s="21"/>
      <c r="G812" s="26"/>
      <c r="H812" s="46"/>
      <c r="I812" s="21"/>
      <c r="J812" s="27"/>
      <c r="K812" s="27"/>
      <c r="L812" s="27"/>
      <c r="M812" s="27"/>
      <c r="N812" s="48"/>
      <c r="O812" s="27"/>
      <c r="P812" s="27"/>
      <c r="Q812" s="47"/>
      <c r="R812" s="30">
        <f t="shared" si="1"/>
        <v>0</v>
      </c>
      <c r="S812" s="21" t="str">
        <f>IFERROR(VLOOKUP(L812,'Responsáveis'!$A$3:$B$140,2,FALSE),"NE")</f>
        <v>NE</v>
      </c>
      <c r="T812" s="27"/>
      <c r="U812" s="21"/>
      <c r="V812" s="31"/>
      <c r="W812" s="33"/>
      <c r="X812" s="32"/>
      <c r="Y812" s="32"/>
      <c r="Z812" s="32"/>
      <c r="AA812" s="32"/>
      <c r="AB812" s="32"/>
      <c r="AC812" s="32"/>
    </row>
    <row r="813" ht="18.75" customHeight="1">
      <c r="A813" s="21"/>
      <c r="B813" s="21"/>
      <c r="C813" s="21"/>
      <c r="D813" s="22"/>
      <c r="E813" s="108"/>
      <c r="F813" s="21"/>
      <c r="G813" s="26"/>
      <c r="H813" s="46"/>
      <c r="I813" s="21"/>
      <c r="J813" s="27"/>
      <c r="K813" s="27"/>
      <c r="L813" s="27"/>
      <c r="M813" s="27"/>
      <c r="N813" s="48"/>
      <c r="O813" s="27"/>
      <c r="P813" s="27"/>
      <c r="Q813" s="47"/>
      <c r="R813" s="30">
        <f t="shared" si="1"/>
        <v>0</v>
      </c>
      <c r="S813" s="21" t="str">
        <f>IFERROR(VLOOKUP(L813,'Responsáveis'!$A$3:$B$140,2,FALSE),"NE")</f>
        <v>NE</v>
      </c>
      <c r="T813" s="27"/>
      <c r="U813" s="21"/>
      <c r="V813" s="31"/>
      <c r="W813" s="33"/>
      <c r="X813" s="32"/>
      <c r="Y813" s="32"/>
      <c r="Z813" s="32"/>
      <c r="AA813" s="32"/>
      <c r="AB813" s="32"/>
      <c r="AC813" s="32"/>
    </row>
    <row r="814" ht="18.75" customHeight="1">
      <c r="A814" s="21"/>
      <c r="B814" s="21"/>
      <c r="C814" s="21"/>
      <c r="D814" s="22"/>
      <c r="E814" s="108"/>
      <c r="F814" s="21"/>
      <c r="G814" s="26"/>
      <c r="H814" s="46"/>
      <c r="I814" s="21"/>
      <c r="J814" s="27"/>
      <c r="K814" s="27"/>
      <c r="L814" s="27"/>
      <c r="M814" s="27"/>
      <c r="N814" s="48"/>
      <c r="O814" s="27"/>
      <c r="P814" s="27"/>
      <c r="Q814" s="47"/>
      <c r="R814" s="30">
        <f t="shared" si="1"/>
        <v>0</v>
      </c>
      <c r="S814" s="21" t="str">
        <f>IFERROR(VLOOKUP(L814,'Responsáveis'!$A$3:$B$140,2,FALSE),"NE")</f>
        <v>NE</v>
      </c>
      <c r="T814" s="27"/>
      <c r="U814" s="21"/>
      <c r="V814" s="31"/>
      <c r="W814" s="33"/>
      <c r="X814" s="32"/>
      <c r="Y814" s="32"/>
      <c r="Z814" s="32"/>
      <c r="AA814" s="32"/>
      <c r="AB814" s="32"/>
      <c r="AC814" s="32"/>
    </row>
    <row r="815" ht="18.75" customHeight="1">
      <c r="A815" s="21"/>
      <c r="B815" s="21"/>
      <c r="C815" s="21"/>
      <c r="D815" s="22"/>
      <c r="E815" s="108"/>
      <c r="F815" s="21"/>
      <c r="G815" s="26"/>
      <c r="H815" s="46"/>
      <c r="I815" s="21"/>
      <c r="J815" s="27"/>
      <c r="K815" s="27"/>
      <c r="L815" s="27"/>
      <c r="M815" s="27"/>
      <c r="N815" s="48"/>
      <c r="O815" s="27"/>
      <c r="P815" s="27"/>
      <c r="Q815" s="47"/>
      <c r="R815" s="30">
        <f t="shared" si="1"/>
        <v>0</v>
      </c>
      <c r="S815" s="21" t="str">
        <f>IFERROR(VLOOKUP(L815,'Responsáveis'!$A$3:$B$140,2,FALSE),"NE")</f>
        <v>NE</v>
      </c>
      <c r="T815" s="27"/>
      <c r="U815" s="21"/>
      <c r="V815" s="31"/>
      <c r="W815" s="33"/>
      <c r="X815" s="32"/>
      <c r="Y815" s="32"/>
      <c r="Z815" s="32"/>
      <c r="AA815" s="32"/>
      <c r="AB815" s="32"/>
      <c r="AC815" s="32"/>
    </row>
    <row r="816" ht="18.75" customHeight="1">
      <c r="A816" s="21"/>
      <c r="B816" s="21"/>
      <c r="C816" s="21"/>
      <c r="D816" s="22"/>
      <c r="E816" s="108"/>
      <c r="F816" s="21"/>
      <c r="G816" s="26"/>
      <c r="H816" s="46"/>
      <c r="I816" s="21"/>
      <c r="J816" s="27"/>
      <c r="K816" s="27"/>
      <c r="L816" s="27"/>
      <c r="M816" s="27"/>
      <c r="N816" s="48"/>
      <c r="O816" s="27"/>
      <c r="P816" s="27"/>
      <c r="Q816" s="47"/>
      <c r="R816" s="30">
        <f t="shared" si="1"/>
        <v>0</v>
      </c>
      <c r="S816" s="21" t="str">
        <f>IFERROR(VLOOKUP(L816,'Responsáveis'!$A$3:$B$140,2,FALSE),"NE")</f>
        <v>NE</v>
      </c>
      <c r="T816" s="27"/>
      <c r="U816" s="21"/>
      <c r="V816" s="31"/>
      <c r="W816" s="33"/>
      <c r="X816" s="32"/>
      <c r="Y816" s="32"/>
      <c r="Z816" s="32"/>
      <c r="AA816" s="32"/>
      <c r="AB816" s="32"/>
      <c r="AC816" s="32"/>
    </row>
    <row r="817" ht="18.75" customHeight="1">
      <c r="A817" s="21"/>
      <c r="B817" s="21"/>
      <c r="C817" s="21"/>
      <c r="D817" s="22"/>
      <c r="E817" s="108"/>
      <c r="F817" s="21"/>
      <c r="G817" s="26"/>
      <c r="H817" s="46"/>
      <c r="I817" s="21"/>
      <c r="J817" s="27"/>
      <c r="K817" s="27"/>
      <c r="L817" s="27"/>
      <c r="M817" s="27"/>
      <c r="N817" s="48"/>
      <c r="O817" s="27"/>
      <c r="P817" s="27"/>
      <c r="Q817" s="47"/>
      <c r="R817" s="30">
        <f t="shared" si="1"/>
        <v>0</v>
      </c>
      <c r="S817" s="21" t="str">
        <f>IFERROR(VLOOKUP(L817,'Responsáveis'!$A$3:$B$140,2,FALSE),"NE")</f>
        <v>NE</v>
      </c>
      <c r="T817" s="27"/>
      <c r="U817" s="21"/>
      <c r="V817" s="31"/>
      <c r="W817" s="33"/>
      <c r="X817" s="32"/>
      <c r="Y817" s="32"/>
      <c r="Z817" s="32"/>
      <c r="AA817" s="32"/>
      <c r="AB817" s="32"/>
      <c r="AC817" s="32"/>
    </row>
    <row r="818" ht="18.75" customHeight="1">
      <c r="A818" s="21"/>
      <c r="B818" s="21"/>
      <c r="C818" s="21"/>
      <c r="D818" s="22"/>
      <c r="E818" s="108"/>
      <c r="F818" s="21"/>
      <c r="G818" s="26"/>
      <c r="H818" s="46"/>
      <c r="I818" s="21"/>
      <c r="J818" s="27"/>
      <c r="K818" s="27"/>
      <c r="L818" s="27"/>
      <c r="M818" s="27"/>
      <c r="N818" s="48"/>
      <c r="O818" s="27"/>
      <c r="P818" s="27"/>
      <c r="Q818" s="47"/>
      <c r="R818" s="30">
        <f t="shared" si="1"/>
        <v>0</v>
      </c>
      <c r="S818" s="21" t="str">
        <f>IFERROR(VLOOKUP(L818,'Responsáveis'!$A$3:$B$140,2,FALSE),"NE")</f>
        <v>NE</v>
      </c>
      <c r="T818" s="27"/>
      <c r="U818" s="21"/>
      <c r="V818" s="31"/>
      <c r="W818" s="33"/>
      <c r="X818" s="32"/>
      <c r="Y818" s="32"/>
      <c r="Z818" s="32"/>
      <c r="AA818" s="32"/>
      <c r="AB818" s="32"/>
      <c r="AC818" s="32"/>
    </row>
    <row r="819" ht="18.75" customHeight="1">
      <c r="A819" s="21"/>
      <c r="B819" s="21"/>
      <c r="C819" s="21"/>
      <c r="D819" s="22"/>
      <c r="E819" s="108"/>
      <c r="F819" s="21"/>
      <c r="G819" s="26"/>
      <c r="H819" s="46"/>
      <c r="I819" s="21"/>
      <c r="J819" s="27"/>
      <c r="K819" s="27"/>
      <c r="L819" s="27"/>
      <c r="M819" s="27"/>
      <c r="N819" s="48"/>
      <c r="O819" s="27"/>
      <c r="P819" s="27"/>
      <c r="Q819" s="47"/>
      <c r="R819" s="30">
        <f t="shared" si="1"/>
        <v>0</v>
      </c>
      <c r="S819" s="21" t="str">
        <f>IFERROR(VLOOKUP(L819,'Responsáveis'!$A$3:$B$140,2,FALSE),"NE")</f>
        <v>NE</v>
      </c>
      <c r="T819" s="27"/>
      <c r="U819" s="21"/>
      <c r="V819" s="31"/>
      <c r="W819" s="33"/>
      <c r="X819" s="32"/>
      <c r="Y819" s="32"/>
      <c r="Z819" s="32"/>
      <c r="AA819" s="32"/>
      <c r="AB819" s="32"/>
      <c r="AC819" s="32"/>
    </row>
    <row r="820" ht="18.75" customHeight="1">
      <c r="A820" s="21"/>
      <c r="B820" s="21"/>
      <c r="C820" s="21"/>
      <c r="D820" s="22"/>
      <c r="E820" s="108"/>
      <c r="F820" s="21"/>
      <c r="G820" s="26"/>
      <c r="H820" s="46"/>
      <c r="I820" s="21"/>
      <c r="J820" s="27"/>
      <c r="K820" s="27"/>
      <c r="L820" s="27"/>
      <c r="M820" s="27"/>
      <c r="N820" s="48"/>
      <c r="O820" s="27"/>
      <c r="P820" s="27"/>
      <c r="Q820" s="47"/>
      <c r="R820" s="30">
        <f t="shared" si="1"/>
        <v>0</v>
      </c>
      <c r="S820" s="21" t="str">
        <f>IFERROR(VLOOKUP(L820,'Responsáveis'!$A$3:$B$140,2,FALSE),"NE")</f>
        <v>NE</v>
      </c>
      <c r="T820" s="27"/>
      <c r="U820" s="21"/>
      <c r="V820" s="31"/>
      <c r="W820" s="33"/>
      <c r="X820" s="32"/>
      <c r="Y820" s="32"/>
      <c r="Z820" s="32"/>
      <c r="AA820" s="32"/>
      <c r="AB820" s="32"/>
      <c r="AC820" s="32"/>
    </row>
    <row r="821" ht="18.75" customHeight="1">
      <c r="A821" s="21"/>
      <c r="B821" s="21"/>
      <c r="C821" s="21"/>
      <c r="D821" s="22"/>
      <c r="E821" s="108"/>
      <c r="F821" s="21"/>
      <c r="G821" s="26"/>
      <c r="H821" s="46"/>
      <c r="I821" s="21"/>
      <c r="J821" s="27"/>
      <c r="K821" s="27"/>
      <c r="L821" s="27"/>
      <c r="M821" s="27"/>
      <c r="N821" s="48"/>
      <c r="O821" s="27"/>
      <c r="P821" s="27"/>
      <c r="Q821" s="47"/>
      <c r="R821" s="30">
        <f t="shared" si="1"/>
        <v>0</v>
      </c>
      <c r="S821" s="21" t="str">
        <f>IFERROR(VLOOKUP(L821,'Responsáveis'!$A$3:$B$140,2,FALSE),"NE")</f>
        <v>NE</v>
      </c>
      <c r="T821" s="27"/>
      <c r="U821" s="21"/>
      <c r="V821" s="31"/>
      <c r="W821" s="33"/>
      <c r="X821" s="32"/>
      <c r="Y821" s="32"/>
      <c r="Z821" s="32"/>
      <c r="AA821" s="32"/>
      <c r="AB821" s="32"/>
      <c r="AC821" s="32"/>
    </row>
    <row r="822" ht="18.75" customHeight="1">
      <c r="A822" s="21"/>
      <c r="B822" s="21"/>
      <c r="C822" s="21"/>
      <c r="D822" s="22"/>
      <c r="E822" s="108"/>
      <c r="F822" s="21"/>
      <c r="G822" s="26"/>
      <c r="H822" s="46"/>
      <c r="I822" s="21"/>
      <c r="J822" s="27"/>
      <c r="K822" s="27"/>
      <c r="L822" s="27"/>
      <c r="M822" s="27"/>
      <c r="N822" s="48"/>
      <c r="O822" s="27"/>
      <c r="P822" s="27"/>
      <c r="Q822" s="47"/>
      <c r="R822" s="30">
        <f t="shared" si="1"/>
        <v>0</v>
      </c>
      <c r="S822" s="21" t="str">
        <f>IFERROR(VLOOKUP(L822,'Responsáveis'!$A$3:$B$140,2,FALSE),"NE")</f>
        <v>NE</v>
      </c>
      <c r="T822" s="27"/>
      <c r="U822" s="21"/>
      <c r="V822" s="31"/>
      <c r="W822" s="33"/>
      <c r="X822" s="32"/>
      <c r="Y822" s="32"/>
      <c r="Z822" s="32"/>
      <c r="AA822" s="32"/>
      <c r="AB822" s="32"/>
      <c r="AC822" s="32"/>
    </row>
    <row r="823" ht="18.75" customHeight="1">
      <c r="A823" s="21"/>
      <c r="B823" s="21"/>
      <c r="C823" s="21"/>
      <c r="D823" s="22"/>
      <c r="E823" s="108"/>
      <c r="F823" s="21"/>
      <c r="G823" s="26"/>
      <c r="H823" s="46"/>
      <c r="I823" s="21"/>
      <c r="J823" s="27"/>
      <c r="K823" s="27"/>
      <c r="L823" s="27"/>
      <c r="M823" s="27"/>
      <c r="N823" s="48"/>
      <c r="O823" s="27"/>
      <c r="P823" s="27"/>
      <c r="Q823" s="47"/>
      <c r="R823" s="30">
        <f t="shared" si="1"/>
        <v>0</v>
      </c>
      <c r="S823" s="21" t="str">
        <f>IFERROR(VLOOKUP(L823,'Responsáveis'!$A$3:$B$140,2,FALSE),"NE")</f>
        <v>NE</v>
      </c>
      <c r="T823" s="27"/>
      <c r="U823" s="21"/>
      <c r="V823" s="31"/>
      <c r="W823" s="33"/>
      <c r="X823" s="32"/>
      <c r="Y823" s="32"/>
      <c r="Z823" s="32"/>
      <c r="AA823" s="32"/>
      <c r="AB823" s="32"/>
      <c r="AC823" s="32"/>
    </row>
    <row r="824" ht="18.75" customHeight="1">
      <c r="A824" s="21"/>
      <c r="B824" s="21"/>
      <c r="C824" s="21"/>
      <c r="D824" s="22"/>
      <c r="E824" s="108"/>
      <c r="F824" s="21"/>
      <c r="G824" s="26"/>
      <c r="H824" s="46"/>
      <c r="I824" s="21"/>
      <c r="J824" s="27"/>
      <c r="K824" s="27"/>
      <c r="L824" s="27"/>
      <c r="M824" s="27"/>
      <c r="N824" s="48"/>
      <c r="O824" s="27"/>
      <c r="P824" s="27"/>
      <c r="Q824" s="47"/>
      <c r="R824" s="30">
        <f t="shared" si="1"/>
        <v>0</v>
      </c>
      <c r="S824" s="21" t="str">
        <f>IFERROR(VLOOKUP(L824,'Responsáveis'!$A$3:$B$140,2,FALSE),"NE")</f>
        <v>NE</v>
      </c>
      <c r="T824" s="27"/>
      <c r="U824" s="21"/>
      <c r="V824" s="31"/>
      <c r="W824" s="33"/>
      <c r="X824" s="32"/>
      <c r="Y824" s="32"/>
      <c r="Z824" s="32"/>
      <c r="AA824" s="32"/>
      <c r="AB824" s="32"/>
      <c r="AC824" s="32"/>
    </row>
    <row r="825" ht="18.75" customHeight="1">
      <c r="A825" s="21"/>
      <c r="B825" s="21"/>
      <c r="C825" s="21"/>
      <c r="D825" s="22"/>
      <c r="E825" s="108"/>
      <c r="F825" s="21"/>
      <c r="G825" s="26"/>
      <c r="H825" s="46"/>
      <c r="I825" s="21"/>
      <c r="J825" s="27"/>
      <c r="K825" s="27"/>
      <c r="L825" s="27"/>
      <c r="M825" s="27"/>
      <c r="N825" s="48"/>
      <c r="O825" s="27"/>
      <c r="P825" s="27"/>
      <c r="Q825" s="47"/>
      <c r="R825" s="30">
        <f t="shared" si="1"/>
        <v>0</v>
      </c>
      <c r="S825" s="21" t="str">
        <f>IFERROR(VLOOKUP(L825,'Responsáveis'!$A$3:$B$140,2,FALSE),"NE")</f>
        <v>NE</v>
      </c>
      <c r="T825" s="27"/>
      <c r="U825" s="21"/>
      <c r="V825" s="31"/>
      <c r="W825" s="33"/>
      <c r="X825" s="32"/>
      <c r="Y825" s="32"/>
      <c r="Z825" s="32"/>
      <c r="AA825" s="32"/>
      <c r="AB825" s="32"/>
      <c r="AC825" s="32"/>
    </row>
    <row r="826" ht="18.75" customHeight="1">
      <c r="A826" s="21"/>
      <c r="B826" s="21"/>
      <c r="C826" s="21"/>
      <c r="D826" s="22"/>
      <c r="E826" s="108"/>
      <c r="F826" s="21"/>
      <c r="G826" s="26"/>
      <c r="H826" s="46"/>
      <c r="I826" s="21"/>
      <c r="J826" s="27"/>
      <c r="K826" s="27"/>
      <c r="L826" s="27"/>
      <c r="M826" s="27"/>
      <c r="N826" s="48"/>
      <c r="O826" s="27"/>
      <c r="P826" s="27"/>
      <c r="Q826" s="47"/>
      <c r="R826" s="30">
        <f t="shared" si="1"/>
        <v>0</v>
      </c>
      <c r="S826" s="21" t="str">
        <f>IFERROR(VLOOKUP(L826,'Responsáveis'!$A$3:$B$140,2,FALSE),"NE")</f>
        <v>NE</v>
      </c>
      <c r="T826" s="27"/>
      <c r="U826" s="21"/>
      <c r="V826" s="31"/>
      <c r="W826" s="33"/>
      <c r="X826" s="32"/>
      <c r="Y826" s="32"/>
      <c r="Z826" s="32"/>
      <c r="AA826" s="32"/>
      <c r="AB826" s="32"/>
      <c r="AC826" s="32"/>
    </row>
    <row r="827" ht="18.75" customHeight="1">
      <c r="A827" s="21"/>
      <c r="B827" s="21"/>
      <c r="C827" s="21"/>
      <c r="D827" s="22"/>
      <c r="E827" s="108"/>
      <c r="F827" s="21"/>
      <c r="G827" s="26"/>
      <c r="H827" s="46"/>
      <c r="I827" s="21"/>
      <c r="J827" s="27"/>
      <c r="K827" s="27"/>
      <c r="L827" s="27"/>
      <c r="M827" s="27"/>
      <c r="N827" s="48"/>
      <c r="O827" s="27"/>
      <c r="P827" s="27"/>
      <c r="Q827" s="47"/>
      <c r="R827" s="30">
        <f t="shared" si="1"/>
        <v>0</v>
      </c>
      <c r="S827" s="21" t="str">
        <f>IFERROR(VLOOKUP(L827,'Responsáveis'!$A$3:$B$140,2,FALSE),"NE")</f>
        <v>NE</v>
      </c>
      <c r="T827" s="27"/>
      <c r="U827" s="21"/>
      <c r="V827" s="31"/>
      <c r="W827" s="33"/>
      <c r="X827" s="32"/>
      <c r="Y827" s="32"/>
      <c r="Z827" s="32"/>
      <c r="AA827" s="32"/>
      <c r="AB827" s="32"/>
      <c r="AC827" s="32"/>
    </row>
    <row r="828" ht="18.75" customHeight="1">
      <c r="A828" s="21"/>
      <c r="B828" s="21"/>
      <c r="C828" s="21"/>
      <c r="D828" s="22"/>
      <c r="E828" s="108"/>
      <c r="F828" s="21"/>
      <c r="G828" s="26"/>
      <c r="H828" s="46"/>
      <c r="I828" s="21"/>
      <c r="J828" s="27"/>
      <c r="K828" s="27"/>
      <c r="L828" s="27"/>
      <c r="M828" s="27"/>
      <c r="N828" s="48"/>
      <c r="O828" s="27"/>
      <c r="P828" s="27"/>
      <c r="Q828" s="47"/>
      <c r="R828" s="30">
        <f t="shared" si="1"/>
        <v>0</v>
      </c>
      <c r="S828" s="21" t="str">
        <f>IFERROR(VLOOKUP(L828,'Responsáveis'!$A$3:$B$140,2,FALSE),"NE")</f>
        <v>NE</v>
      </c>
      <c r="T828" s="27"/>
      <c r="U828" s="21"/>
      <c r="V828" s="31"/>
      <c r="W828" s="33"/>
      <c r="X828" s="32"/>
      <c r="Y828" s="32"/>
      <c r="Z828" s="32"/>
      <c r="AA828" s="32"/>
      <c r="AB828" s="32"/>
      <c r="AC828" s="32"/>
    </row>
    <row r="829" ht="18.75" customHeight="1">
      <c r="A829" s="21"/>
      <c r="B829" s="21"/>
      <c r="C829" s="21"/>
      <c r="D829" s="22"/>
      <c r="E829" s="108"/>
      <c r="F829" s="21"/>
      <c r="G829" s="26"/>
      <c r="H829" s="46"/>
      <c r="I829" s="21"/>
      <c r="J829" s="27"/>
      <c r="K829" s="27"/>
      <c r="L829" s="27"/>
      <c r="M829" s="27"/>
      <c r="N829" s="48"/>
      <c r="O829" s="27"/>
      <c r="P829" s="27"/>
      <c r="Q829" s="47"/>
      <c r="R829" s="30">
        <f t="shared" si="1"/>
        <v>0</v>
      </c>
      <c r="S829" s="21" t="str">
        <f>IFERROR(VLOOKUP(L829,'Responsáveis'!$A$3:$B$140,2,FALSE),"NE")</f>
        <v>NE</v>
      </c>
      <c r="T829" s="27"/>
      <c r="U829" s="21"/>
      <c r="V829" s="31"/>
      <c r="W829" s="33"/>
      <c r="X829" s="32"/>
      <c r="Y829" s="32"/>
      <c r="Z829" s="32"/>
      <c r="AA829" s="32"/>
      <c r="AB829" s="32"/>
      <c r="AC829" s="32"/>
    </row>
    <row r="830" ht="18.75" customHeight="1">
      <c r="A830" s="21"/>
      <c r="B830" s="21"/>
      <c r="C830" s="21"/>
      <c r="D830" s="22"/>
      <c r="E830" s="108"/>
      <c r="F830" s="21"/>
      <c r="G830" s="26"/>
      <c r="H830" s="46"/>
      <c r="I830" s="21"/>
      <c r="J830" s="27"/>
      <c r="K830" s="27"/>
      <c r="L830" s="27"/>
      <c r="M830" s="27"/>
      <c r="N830" s="48"/>
      <c r="O830" s="27"/>
      <c r="P830" s="27"/>
      <c r="Q830" s="47"/>
      <c r="R830" s="30">
        <f t="shared" si="1"/>
        <v>0</v>
      </c>
      <c r="S830" s="21" t="str">
        <f>IFERROR(VLOOKUP(L830,'Responsáveis'!$A$3:$B$140,2,FALSE),"NE")</f>
        <v>NE</v>
      </c>
      <c r="T830" s="27"/>
      <c r="U830" s="21"/>
      <c r="V830" s="31"/>
      <c r="W830" s="33"/>
      <c r="X830" s="32"/>
      <c r="Y830" s="32"/>
      <c r="Z830" s="32"/>
      <c r="AA830" s="32"/>
      <c r="AB830" s="32"/>
      <c r="AC830" s="32"/>
    </row>
    <row r="831" ht="18.75" customHeight="1">
      <c r="A831" s="21"/>
      <c r="B831" s="21"/>
      <c r="C831" s="21"/>
      <c r="D831" s="22"/>
      <c r="E831" s="108"/>
      <c r="F831" s="21"/>
      <c r="G831" s="26"/>
      <c r="H831" s="46"/>
      <c r="I831" s="21"/>
      <c r="J831" s="27"/>
      <c r="K831" s="27"/>
      <c r="L831" s="27"/>
      <c r="M831" s="27"/>
      <c r="N831" s="48"/>
      <c r="O831" s="27"/>
      <c r="P831" s="27"/>
      <c r="Q831" s="47"/>
      <c r="R831" s="30">
        <f t="shared" si="1"/>
        <v>0</v>
      </c>
      <c r="S831" s="21" t="str">
        <f>IFERROR(VLOOKUP(L831,'Responsáveis'!$A$3:$B$140,2,FALSE),"NE")</f>
        <v>NE</v>
      </c>
      <c r="T831" s="27"/>
      <c r="U831" s="21"/>
      <c r="V831" s="31"/>
      <c r="W831" s="33"/>
      <c r="X831" s="32"/>
      <c r="Y831" s="32"/>
      <c r="Z831" s="32"/>
      <c r="AA831" s="32"/>
      <c r="AB831" s="32"/>
      <c r="AC831" s="32"/>
    </row>
    <row r="832" ht="18.75" customHeight="1">
      <c r="A832" s="21"/>
      <c r="B832" s="21"/>
      <c r="C832" s="21"/>
      <c r="D832" s="22"/>
      <c r="E832" s="108"/>
      <c r="F832" s="21"/>
      <c r="G832" s="26"/>
      <c r="H832" s="46"/>
      <c r="I832" s="21"/>
      <c r="J832" s="27"/>
      <c r="K832" s="27"/>
      <c r="L832" s="27"/>
      <c r="M832" s="27"/>
      <c r="N832" s="48"/>
      <c r="O832" s="27"/>
      <c r="P832" s="27"/>
      <c r="Q832" s="47"/>
      <c r="R832" s="30">
        <f t="shared" si="1"/>
        <v>0</v>
      </c>
      <c r="S832" s="21" t="str">
        <f>IFERROR(VLOOKUP(L832,'Responsáveis'!$A$3:$B$140,2,FALSE),"NE")</f>
        <v>NE</v>
      </c>
      <c r="T832" s="27"/>
      <c r="U832" s="21"/>
      <c r="V832" s="31"/>
      <c r="W832" s="33"/>
      <c r="X832" s="32"/>
      <c r="Y832" s="32"/>
      <c r="Z832" s="32"/>
      <c r="AA832" s="32"/>
      <c r="AB832" s="32"/>
      <c r="AC832" s="32"/>
    </row>
    <row r="833" ht="18.75" customHeight="1">
      <c r="A833" s="21"/>
      <c r="B833" s="21"/>
      <c r="C833" s="21"/>
      <c r="D833" s="22"/>
      <c r="E833" s="108"/>
      <c r="F833" s="21"/>
      <c r="G833" s="26"/>
      <c r="H833" s="46"/>
      <c r="I833" s="21"/>
      <c r="J833" s="27"/>
      <c r="K833" s="27"/>
      <c r="L833" s="27"/>
      <c r="M833" s="27"/>
      <c r="N833" s="48"/>
      <c r="O833" s="27"/>
      <c r="P833" s="27"/>
      <c r="Q833" s="47"/>
      <c r="R833" s="30">
        <f t="shared" si="1"/>
        <v>0</v>
      </c>
      <c r="S833" s="21" t="str">
        <f>IFERROR(VLOOKUP(L833,'Responsáveis'!$A$3:$B$140,2,FALSE),"NE")</f>
        <v>NE</v>
      </c>
      <c r="T833" s="27"/>
      <c r="U833" s="21"/>
      <c r="V833" s="31"/>
      <c r="W833" s="33"/>
      <c r="X833" s="32"/>
      <c r="Y833" s="32"/>
      <c r="Z833" s="32"/>
      <c r="AA833" s="32"/>
      <c r="AB833" s="32"/>
      <c r="AC833" s="32"/>
    </row>
    <row r="834" ht="18.75" customHeight="1">
      <c r="A834" s="21"/>
      <c r="B834" s="21"/>
      <c r="C834" s="21"/>
      <c r="D834" s="22"/>
      <c r="E834" s="108"/>
      <c r="F834" s="21"/>
      <c r="G834" s="26"/>
      <c r="H834" s="46"/>
      <c r="I834" s="21"/>
      <c r="J834" s="27"/>
      <c r="K834" s="27"/>
      <c r="L834" s="27"/>
      <c r="M834" s="27"/>
      <c r="N834" s="48"/>
      <c r="O834" s="27"/>
      <c r="P834" s="27"/>
      <c r="Q834" s="47"/>
      <c r="R834" s="30">
        <f t="shared" si="1"/>
        <v>0</v>
      </c>
      <c r="S834" s="21" t="str">
        <f>IFERROR(VLOOKUP(L834,'Responsáveis'!$A$3:$B$140,2,FALSE),"NE")</f>
        <v>NE</v>
      </c>
      <c r="T834" s="27"/>
      <c r="U834" s="21"/>
      <c r="V834" s="31"/>
      <c r="W834" s="33"/>
      <c r="X834" s="32"/>
      <c r="Y834" s="32"/>
      <c r="Z834" s="32"/>
      <c r="AA834" s="32"/>
      <c r="AB834" s="32"/>
      <c r="AC834" s="32"/>
    </row>
    <row r="835" ht="18.75" customHeight="1">
      <c r="A835" s="21"/>
      <c r="B835" s="21"/>
      <c r="C835" s="21"/>
      <c r="D835" s="22"/>
      <c r="E835" s="108"/>
      <c r="F835" s="21"/>
      <c r="G835" s="26"/>
      <c r="H835" s="46"/>
      <c r="I835" s="21"/>
      <c r="J835" s="27"/>
      <c r="K835" s="27"/>
      <c r="L835" s="27"/>
      <c r="M835" s="27"/>
      <c r="N835" s="48"/>
      <c r="O835" s="27"/>
      <c r="P835" s="27"/>
      <c r="Q835" s="47"/>
      <c r="R835" s="30">
        <f t="shared" si="1"/>
        <v>0</v>
      </c>
      <c r="S835" s="21" t="str">
        <f>IFERROR(VLOOKUP(L835,'Responsáveis'!$A$3:$B$140,2,FALSE),"NE")</f>
        <v>NE</v>
      </c>
      <c r="T835" s="27"/>
      <c r="U835" s="21"/>
      <c r="V835" s="31"/>
      <c r="W835" s="33"/>
      <c r="X835" s="32"/>
      <c r="Y835" s="32"/>
      <c r="Z835" s="32"/>
      <c r="AA835" s="32"/>
      <c r="AB835" s="32"/>
      <c r="AC835" s="32"/>
    </row>
    <row r="836" ht="18.75" customHeight="1">
      <c r="A836" s="21"/>
      <c r="B836" s="21"/>
      <c r="C836" s="21"/>
      <c r="D836" s="22"/>
      <c r="E836" s="108"/>
      <c r="F836" s="21"/>
      <c r="G836" s="26"/>
      <c r="H836" s="46"/>
      <c r="I836" s="21"/>
      <c r="J836" s="27"/>
      <c r="K836" s="27"/>
      <c r="L836" s="27"/>
      <c r="M836" s="27"/>
      <c r="N836" s="48"/>
      <c r="O836" s="27"/>
      <c r="P836" s="27"/>
      <c r="Q836" s="47"/>
      <c r="R836" s="30">
        <f t="shared" si="1"/>
        <v>0</v>
      </c>
      <c r="S836" s="21" t="str">
        <f>IFERROR(VLOOKUP(L836,'Responsáveis'!$A$3:$B$140,2,FALSE),"NE")</f>
        <v>NE</v>
      </c>
      <c r="T836" s="27"/>
      <c r="U836" s="21"/>
      <c r="V836" s="31"/>
      <c r="W836" s="33"/>
      <c r="X836" s="32"/>
      <c r="Y836" s="32"/>
      <c r="Z836" s="32"/>
      <c r="AA836" s="32"/>
      <c r="AB836" s="32"/>
      <c r="AC836" s="32"/>
    </row>
    <row r="837" ht="18.75" customHeight="1">
      <c r="A837" s="21"/>
      <c r="B837" s="21"/>
      <c r="C837" s="21"/>
      <c r="D837" s="22"/>
      <c r="E837" s="108"/>
      <c r="F837" s="21"/>
      <c r="G837" s="26"/>
      <c r="H837" s="46"/>
      <c r="I837" s="21"/>
      <c r="J837" s="27"/>
      <c r="K837" s="27"/>
      <c r="L837" s="27"/>
      <c r="M837" s="27"/>
      <c r="N837" s="48"/>
      <c r="O837" s="27"/>
      <c r="P837" s="27"/>
      <c r="Q837" s="47"/>
      <c r="R837" s="30">
        <f t="shared" si="1"/>
        <v>0</v>
      </c>
      <c r="S837" s="21" t="str">
        <f>IFERROR(VLOOKUP(L837,'Responsáveis'!$A$3:$B$140,2,FALSE),"NE")</f>
        <v>NE</v>
      </c>
      <c r="T837" s="27"/>
      <c r="U837" s="21"/>
      <c r="V837" s="31"/>
      <c r="W837" s="33"/>
      <c r="X837" s="32"/>
      <c r="Y837" s="32"/>
      <c r="Z837" s="32"/>
      <c r="AA837" s="32"/>
      <c r="AB837" s="32"/>
      <c r="AC837" s="32"/>
    </row>
    <row r="838" ht="18.75" customHeight="1">
      <c r="A838" s="21"/>
      <c r="B838" s="21"/>
      <c r="C838" s="21"/>
      <c r="D838" s="22"/>
      <c r="E838" s="108"/>
      <c r="F838" s="21"/>
      <c r="G838" s="26"/>
      <c r="H838" s="46"/>
      <c r="I838" s="21"/>
      <c r="J838" s="27"/>
      <c r="K838" s="27"/>
      <c r="L838" s="27"/>
      <c r="M838" s="27"/>
      <c r="N838" s="48"/>
      <c r="O838" s="27"/>
      <c r="P838" s="27"/>
      <c r="Q838" s="47"/>
      <c r="R838" s="30">
        <f t="shared" si="1"/>
        <v>0</v>
      </c>
      <c r="S838" s="21" t="str">
        <f>IFERROR(VLOOKUP(L838,'Responsáveis'!$A$3:$B$140,2,FALSE),"NE")</f>
        <v>NE</v>
      </c>
      <c r="T838" s="27"/>
      <c r="U838" s="21"/>
      <c r="V838" s="31"/>
      <c r="W838" s="33"/>
      <c r="X838" s="32"/>
      <c r="Y838" s="32"/>
      <c r="Z838" s="32"/>
      <c r="AA838" s="32"/>
      <c r="AB838" s="32"/>
      <c r="AC838" s="32"/>
    </row>
    <row r="839" ht="18.75" customHeight="1">
      <c r="A839" s="21"/>
      <c r="B839" s="21"/>
      <c r="C839" s="21"/>
      <c r="D839" s="22"/>
      <c r="E839" s="108"/>
      <c r="F839" s="21"/>
      <c r="G839" s="26"/>
      <c r="H839" s="46"/>
      <c r="I839" s="21"/>
      <c r="J839" s="27"/>
      <c r="K839" s="27"/>
      <c r="L839" s="27"/>
      <c r="M839" s="27"/>
      <c r="N839" s="48"/>
      <c r="O839" s="27"/>
      <c r="P839" s="27"/>
      <c r="Q839" s="47"/>
      <c r="R839" s="30">
        <f t="shared" si="1"/>
        <v>0</v>
      </c>
      <c r="S839" s="21" t="str">
        <f>IFERROR(VLOOKUP(L839,'Responsáveis'!$A$3:$B$140,2,FALSE),"NE")</f>
        <v>NE</v>
      </c>
      <c r="T839" s="27"/>
      <c r="U839" s="21"/>
      <c r="V839" s="31"/>
      <c r="W839" s="33"/>
      <c r="X839" s="32"/>
      <c r="Y839" s="32"/>
      <c r="Z839" s="32"/>
      <c r="AA839" s="32"/>
      <c r="AB839" s="32"/>
      <c r="AC839" s="32"/>
    </row>
    <row r="840" ht="18.75" customHeight="1">
      <c r="A840" s="21"/>
      <c r="B840" s="21"/>
      <c r="C840" s="21"/>
      <c r="D840" s="22"/>
      <c r="E840" s="108"/>
      <c r="F840" s="21"/>
      <c r="G840" s="26"/>
      <c r="H840" s="46"/>
      <c r="I840" s="21"/>
      <c r="J840" s="27"/>
      <c r="K840" s="27"/>
      <c r="L840" s="27"/>
      <c r="M840" s="27"/>
      <c r="N840" s="48"/>
      <c r="O840" s="27"/>
      <c r="P840" s="27"/>
      <c r="Q840" s="47"/>
      <c r="R840" s="30">
        <f t="shared" si="1"/>
        <v>0</v>
      </c>
      <c r="S840" s="21" t="str">
        <f>IFERROR(VLOOKUP(L840,'Responsáveis'!$A$3:$B$140,2,FALSE),"NE")</f>
        <v>NE</v>
      </c>
      <c r="T840" s="27"/>
      <c r="U840" s="21"/>
      <c r="V840" s="31"/>
      <c r="W840" s="33"/>
      <c r="X840" s="32"/>
      <c r="Y840" s="32"/>
      <c r="Z840" s="32"/>
      <c r="AA840" s="32"/>
      <c r="AB840" s="32"/>
      <c r="AC840" s="32"/>
    </row>
    <row r="841" ht="18.75" customHeight="1">
      <c r="A841" s="21"/>
      <c r="B841" s="21"/>
      <c r="C841" s="21"/>
      <c r="D841" s="22"/>
      <c r="E841" s="108"/>
      <c r="F841" s="21"/>
      <c r="G841" s="26"/>
      <c r="H841" s="46"/>
      <c r="I841" s="21"/>
      <c r="J841" s="27"/>
      <c r="K841" s="27"/>
      <c r="L841" s="27"/>
      <c r="M841" s="27"/>
      <c r="N841" s="48"/>
      <c r="O841" s="27"/>
      <c r="P841" s="27"/>
      <c r="Q841" s="47"/>
      <c r="R841" s="30">
        <f t="shared" si="1"/>
        <v>0</v>
      </c>
      <c r="S841" s="21" t="str">
        <f>IFERROR(VLOOKUP(L841,'Responsáveis'!$A$3:$B$140,2,FALSE),"NE")</f>
        <v>NE</v>
      </c>
      <c r="T841" s="27"/>
      <c r="U841" s="21"/>
      <c r="V841" s="31"/>
      <c r="W841" s="33"/>
      <c r="X841" s="32"/>
      <c r="Y841" s="32"/>
      <c r="Z841" s="32"/>
      <c r="AA841" s="32"/>
      <c r="AB841" s="32"/>
      <c r="AC841" s="32"/>
    </row>
    <row r="842" ht="18.75" customHeight="1">
      <c r="A842" s="21"/>
      <c r="B842" s="21"/>
      <c r="C842" s="21"/>
      <c r="D842" s="22"/>
      <c r="E842" s="108"/>
      <c r="F842" s="21"/>
      <c r="G842" s="26"/>
      <c r="H842" s="46"/>
      <c r="I842" s="21"/>
      <c r="J842" s="27"/>
      <c r="K842" s="27"/>
      <c r="L842" s="27"/>
      <c r="M842" s="27"/>
      <c r="N842" s="48"/>
      <c r="O842" s="27"/>
      <c r="P842" s="27"/>
      <c r="Q842" s="47"/>
      <c r="R842" s="30">
        <f t="shared" si="1"/>
        <v>0</v>
      </c>
      <c r="S842" s="21" t="str">
        <f>IFERROR(VLOOKUP(L842,'Responsáveis'!$A$3:$B$140,2,FALSE),"NE")</f>
        <v>NE</v>
      </c>
      <c r="T842" s="27"/>
      <c r="U842" s="21"/>
      <c r="V842" s="31"/>
      <c r="W842" s="33"/>
      <c r="X842" s="32"/>
      <c r="Y842" s="32"/>
      <c r="Z842" s="32"/>
      <c r="AA842" s="32"/>
      <c r="AB842" s="32"/>
      <c r="AC842" s="32"/>
    </row>
    <row r="843" ht="18.75" customHeight="1">
      <c r="A843" s="21"/>
      <c r="B843" s="21"/>
      <c r="C843" s="21"/>
      <c r="D843" s="22"/>
      <c r="E843" s="108"/>
      <c r="F843" s="21"/>
      <c r="G843" s="26"/>
      <c r="H843" s="46"/>
      <c r="I843" s="21"/>
      <c r="J843" s="27"/>
      <c r="K843" s="27"/>
      <c r="L843" s="27"/>
      <c r="M843" s="27"/>
      <c r="N843" s="48"/>
      <c r="O843" s="27"/>
      <c r="P843" s="27"/>
      <c r="Q843" s="47"/>
      <c r="R843" s="30">
        <f t="shared" si="1"/>
        <v>0</v>
      </c>
      <c r="S843" s="21" t="str">
        <f>IFERROR(VLOOKUP(L843,'Responsáveis'!$A$3:$B$140,2,FALSE),"NE")</f>
        <v>NE</v>
      </c>
      <c r="T843" s="27"/>
      <c r="U843" s="21"/>
      <c r="V843" s="31"/>
      <c r="W843" s="33"/>
      <c r="X843" s="32"/>
      <c r="Y843" s="32"/>
      <c r="Z843" s="32"/>
      <c r="AA843" s="32"/>
      <c r="AB843" s="32"/>
      <c r="AC843" s="32"/>
    </row>
    <row r="844" ht="18.75" customHeight="1">
      <c r="A844" s="21"/>
      <c r="B844" s="21"/>
      <c r="C844" s="21"/>
      <c r="D844" s="22"/>
      <c r="E844" s="108"/>
      <c r="F844" s="21"/>
      <c r="G844" s="26"/>
      <c r="H844" s="46"/>
      <c r="I844" s="21"/>
      <c r="J844" s="27"/>
      <c r="K844" s="27"/>
      <c r="L844" s="27"/>
      <c r="M844" s="27"/>
      <c r="N844" s="48"/>
      <c r="O844" s="27"/>
      <c r="P844" s="27"/>
      <c r="Q844" s="47"/>
      <c r="R844" s="30">
        <f t="shared" si="1"/>
        <v>0</v>
      </c>
      <c r="S844" s="21" t="str">
        <f>IFERROR(VLOOKUP(L844,'Responsáveis'!$A$3:$B$140,2,FALSE),"NE")</f>
        <v>NE</v>
      </c>
      <c r="T844" s="27"/>
      <c r="U844" s="21"/>
      <c r="V844" s="31"/>
      <c r="W844" s="33"/>
      <c r="X844" s="32"/>
      <c r="Y844" s="32"/>
      <c r="Z844" s="32"/>
      <c r="AA844" s="32"/>
      <c r="AB844" s="32"/>
      <c r="AC844" s="32"/>
    </row>
    <row r="845" ht="18.75" customHeight="1">
      <c r="A845" s="21"/>
      <c r="B845" s="21"/>
      <c r="C845" s="21"/>
      <c r="D845" s="22"/>
      <c r="E845" s="108"/>
      <c r="F845" s="21"/>
      <c r="G845" s="26"/>
      <c r="H845" s="46"/>
      <c r="I845" s="21"/>
      <c r="J845" s="27"/>
      <c r="K845" s="27"/>
      <c r="L845" s="27"/>
      <c r="M845" s="27"/>
      <c r="N845" s="48"/>
      <c r="O845" s="27"/>
      <c r="P845" s="27"/>
      <c r="Q845" s="47"/>
      <c r="R845" s="30">
        <f t="shared" si="1"/>
        <v>0</v>
      </c>
      <c r="S845" s="21" t="str">
        <f>IFERROR(VLOOKUP(L845,'Responsáveis'!$A$3:$B$140,2,FALSE),"NE")</f>
        <v>NE</v>
      </c>
      <c r="T845" s="27"/>
      <c r="U845" s="21"/>
      <c r="V845" s="31"/>
      <c r="W845" s="33"/>
      <c r="X845" s="32"/>
      <c r="Y845" s="32"/>
      <c r="Z845" s="32"/>
      <c r="AA845" s="32"/>
      <c r="AB845" s="32"/>
      <c r="AC845" s="32"/>
    </row>
    <row r="846" ht="18.75" customHeight="1">
      <c r="A846" s="21"/>
      <c r="B846" s="21"/>
      <c r="C846" s="21"/>
      <c r="D846" s="22"/>
      <c r="E846" s="108"/>
      <c r="F846" s="21"/>
      <c r="G846" s="26"/>
      <c r="H846" s="46"/>
      <c r="I846" s="21"/>
      <c r="J846" s="27"/>
      <c r="K846" s="27"/>
      <c r="L846" s="27"/>
      <c r="M846" s="27"/>
      <c r="N846" s="48"/>
      <c r="O846" s="27"/>
      <c r="P846" s="27"/>
      <c r="Q846" s="47"/>
      <c r="R846" s="30">
        <f t="shared" si="1"/>
        <v>0</v>
      </c>
      <c r="S846" s="21" t="str">
        <f>IFERROR(VLOOKUP(L846,'Responsáveis'!$A$3:$B$140,2,FALSE),"NE")</f>
        <v>NE</v>
      </c>
      <c r="T846" s="27"/>
      <c r="U846" s="21"/>
      <c r="V846" s="31"/>
      <c r="W846" s="33"/>
      <c r="X846" s="32"/>
      <c r="Y846" s="32"/>
      <c r="Z846" s="32"/>
      <c r="AA846" s="32"/>
      <c r="AB846" s="32"/>
      <c r="AC846" s="32"/>
    </row>
    <row r="847" ht="18.75" customHeight="1">
      <c r="A847" s="21"/>
      <c r="B847" s="21"/>
      <c r="C847" s="21"/>
      <c r="D847" s="22"/>
      <c r="E847" s="108"/>
      <c r="F847" s="21"/>
      <c r="G847" s="26"/>
      <c r="H847" s="46"/>
      <c r="I847" s="21"/>
      <c r="J847" s="27"/>
      <c r="K847" s="27"/>
      <c r="L847" s="27"/>
      <c r="M847" s="27"/>
      <c r="N847" s="48"/>
      <c r="O847" s="27"/>
      <c r="P847" s="27"/>
      <c r="Q847" s="47"/>
      <c r="R847" s="30">
        <f t="shared" si="1"/>
        <v>0</v>
      </c>
      <c r="S847" s="21" t="str">
        <f>IFERROR(VLOOKUP(L847,'Responsáveis'!$A$3:$B$140,2,FALSE),"NE")</f>
        <v>NE</v>
      </c>
      <c r="T847" s="27"/>
      <c r="U847" s="21"/>
      <c r="V847" s="31"/>
      <c r="W847" s="33"/>
      <c r="X847" s="32"/>
      <c r="Y847" s="32"/>
      <c r="Z847" s="32"/>
      <c r="AA847" s="32"/>
      <c r="AB847" s="32"/>
      <c r="AC847" s="32"/>
    </row>
    <row r="848" ht="18.75" customHeight="1">
      <c r="A848" s="21"/>
      <c r="B848" s="21"/>
      <c r="C848" s="21"/>
      <c r="D848" s="22"/>
      <c r="E848" s="108"/>
      <c r="F848" s="21"/>
      <c r="G848" s="26"/>
      <c r="H848" s="46"/>
      <c r="I848" s="21"/>
      <c r="J848" s="27"/>
      <c r="K848" s="27"/>
      <c r="L848" s="27"/>
      <c r="M848" s="27"/>
      <c r="N848" s="48"/>
      <c r="O848" s="27"/>
      <c r="P848" s="27"/>
      <c r="Q848" s="47"/>
      <c r="R848" s="30">
        <f t="shared" si="1"/>
        <v>0</v>
      </c>
      <c r="S848" s="21" t="str">
        <f>IFERROR(VLOOKUP(L848,'Responsáveis'!$A$3:$B$140,2,FALSE),"NE")</f>
        <v>NE</v>
      </c>
      <c r="T848" s="27"/>
      <c r="U848" s="21"/>
      <c r="V848" s="31"/>
      <c r="W848" s="33"/>
      <c r="X848" s="32"/>
      <c r="Y848" s="32"/>
      <c r="Z848" s="32"/>
      <c r="AA848" s="32"/>
      <c r="AB848" s="32"/>
      <c r="AC848" s="32"/>
    </row>
    <row r="849" ht="18.75" customHeight="1">
      <c r="A849" s="21"/>
      <c r="B849" s="21"/>
      <c r="C849" s="21"/>
      <c r="D849" s="22"/>
      <c r="E849" s="108"/>
      <c r="F849" s="21"/>
      <c r="G849" s="26"/>
      <c r="H849" s="46"/>
      <c r="I849" s="21"/>
      <c r="J849" s="27"/>
      <c r="K849" s="27"/>
      <c r="L849" s="27"/>
      <c r="M849" s="27"/>
      <c r="N849" s="48"/>
      <c r="O849" s="27"/>
      <c r="P849" s="27"/>
      <c r="Q849" s="47"/>
      <c r="R849" s="30">
        <f t="shared" si="1"/>
        <v>0</v>
      </c>
      <c r="S849" s="21" t="str">
        <f>IFERROR(VLOOKUP(L849,'Responsáveis'!$A$3:$B$140,2,FALSE),"NE")</f>
        <v>NE</v>
      </c>
      <c r="T849" s="27"/>
      <c r="U849" s="21"/>
      <c r="V849" s="31"/>
      <c r="W849" s="33"/>
      <c r="X849" s="32"/>
      <c r="Y849" s="32"/>
      <c r="Z849" s="32"/>
      <c r="AA849" s="32"/>
      <c r="AB849" s="32"/>
      <c r="AC849" s="32"/>
    </row>
    <row r="850" ht="18.75" customHeight="1">
      <c r="A850" s="21"/>
      <c r="B850" s="21"/>
      <c r="C850" s="21"/>
      <c r="D850" s="22"/>
      <c r="E850" s="108"/>
      <c r="F850" s="21"/>
      <c r="G850" s="26"/>
      <c r="H850" s="46"/>
      <c r="I850" s="21"/>
      <c r="J850" s="27"/>
      <c r="K850" s="27"/>
      <c r="L850" s="27"/>
      <c r="M850" s="27"/>
      <c r="N850" s="48"/>
      <c r="O850" s="27"/>
      <c r="P850" s="27"/>
      <c r="Q850" s="47"/>
      <c r="R850" s="30">
        <f t="shared" si="1"/>
        <v>0</v>
      </c>
      <c r="S850" s="21" t="str">
        <f>IFERROR(VLOOKUP(L850,'Responsáveis'!$A$3:$B$140,2,FALSE),"NE")</f>
        <v>NE</v>
      </c>
      <c r="T850" s="27"/>
      <c r="U850" s="21"/>
      <c r="V850" s="31"/>
      <c r="W850" s="33"/>
      <c r="X850" s="32"/>
      <c r="Y850" s="32"/>
      <c r="Z850" s="32"/>
      <c r="AA850" s="32"/>
      <c r="AB850" s="32"/>
      <c r="AC850" s="32"/>
    </row>
    <row r="851" ht="18.75" customHeight="1">
      <c r="A851" s="21"/>
      <c r="B851" s="21"/>
      <c r="C851" s="21"/>
      <c r="D851" s="22"/>
      <c r="E851" s="108"/>
      <c r="F851" s="21"/>
      <c r="G851" s="26"/>
      <c r="H851" s="46"/>
      <c r="I851" s="21"/>
      <c r="J851" s="27"/>
      <c r="K851" s="27"/>
      <c r="L851" s="27"/>
      <c r="M851" s="27"/>
      <c r="N851" s="48"/>
      <c r="O851" s="27"/>
      <c r="P851" s="27"/>
      <c r="Q851" s="47"/>
      <c r="R851" s="30">
        <f t="shared" si="1"/>
        <v>0</v>
      </c>
      <c r="S851" s="21" t="str">
        <f>IFERROR(VLOOKUP(L851,'Responsáveis'!$A$3:$B$140,2,FALSE),"NE")</f>
        <v>NE</v>
      </c>
      <c r="T851" s="27"/>
      <c r="U851" s="21"/>
      <c r="V851" s="31"/>
      <c r="W851" s="33"/>
      <c r="X851" s="32"/>
      <c r="Y851" s="32"/>
      <c r="Z851" s="32"/>
      <c r="AA851" s="32"/>
      <c r="AB851" s="32"/>
      <c r="AC851" s="32"/>
    </row>
    <row r="852" ht="18.75" customHeight="1">
      <c r="A852" s="21"/>
      <c r="B852" s="21"/>
      <c r="C852" s="21"/>
      <c r="D852" s="22"/>
      <c r="E852" s="108"/>
      <c r="F852" s="21"/>
      <c r="G852" s="26"/>
      <c r="H852" s="46"/>
      <c r="I852" s="21"/>
      <c r="J852" s="27"/>
      <c r="K852" s="27"/>
      <c r="L852" s="27"/>
      <c r="M852" s="27"/>
      <c r="N852" s="48"/>
      <c r="O852" s="27"/>
      <c r="P852" s="27"/>
      <c r="Q852" s="47"/>
      <c r="R852" s="30">
        <f t="shared" si="1"/>
        <v>0</v>
      </c>
      <c r="S852" s="21" t="str">
        <f>IFERROR(VLOOKUP(L852,'Responsáveis'!$A$3:$B$140,2,FALSE),"NE")</f>
        <v>NE</v>
      </c>
      <c r="T852" s="27"/>
      <c r="U852" s="21"/>
      <c r="V852" s="31"/>
      <c r="W852" s="33"/>
      <c r="X852" s="32"/>
      <c r="Y852" s="32"/>
      <c r="Z852" s="32"/>
      <c r="AA852" s="32"/>
      <c r="AB852" s="32"/>
      <c r="AC852" s="32"/>
    </row>
    <row r="853" ht="18.75" customHeight="1">
      <c r="A853" s="21"/>
      <c r="B853" s="21"/>
      <c r="C853" s="21"/>
      <c r="D853" s="22"/>
      <c r="E853" s="108"/>
      <c r="F853" s="21"/>
      <c r="G853" s="26"/>
      <c r="H853" s="46"/>
      <c r="I853" s="21"/>
      <c r="J853" s="27"/>
      <c r="K853" s="27"/>
      <c r="L853" s="27"/>
      <c r="M853" s="27"/>
      <c r="N853" s="48"/>
      <c r="O853" s="27"/>
      <c r="P853" s="27"/>
      <c r="Q853" s="47"/>
      <c r="R853" s="30">
        <f t="shared" si="1"/>
        <v>0</v>
      </c>
      <c r="S853" s="21" t="str">
        <f>IFERROR(VLOOKUP(L853,'Responsáveis'!$A$3:$B$140,2,FALSE),"NE")</f>
        <v>NE</v>
      </c>
      <c r="T853" s="27"/>
      <c r="U853" s="21"/>
      <c r="V853" s="31"/>
      <c r="W853" s="33"/>
      <c r="X853" s="32"/>
      <c r="Y853" s="32"/>
      <c r="Z853" s="32"/>
      <c r="AA853" s="32"/>
      <c r="AB853" s="32"/>
      <c r="AC853" s="32"/>
    </row>
    <row r="854" ht="18.75" customHeight="1">
      <c r="A854" s="21"/>
      <c r="B854" s="21"/>
      <c r="C854" s="21"/>
      <c r="D854" s="22"/>
      <c r="E854" s="108"/>
      <c r="F854" s="21"/>
      <c r="G854" s="26"/>
      <c r="H854" s="46"/>
      <c r="I854" s="21"/>
      <c r="J854" s="27"/>
      <c r="K854" s="27"/>
      <c r="L854" s="27"/>
      <c r="M854" s="27"/>
      <c r="N854" s="48"/>
      <c r="O854" s="27"/>
      <c r="P854" s="27"/>
      <c r="Q854" s="47"/>
      <c r="R854" s="30">
        <f t="shared" si="1"/>
        <v>0</v>
      </c>
      <c r="S854" s="21" t="str">
        <f>IFERROR(VLOOKUP(L854,'Responsáveis'!$A$3:$B$140,2,FALSE),"NE")</f>
        <v>NE</v>
      </c>
      <c r="T854" s="27"/>
      <c r="U854" s="21"/>
      <c r="V854" s="31"/>
      <c r="W854" s="33"/>
      <c r="X854" s="32"/>
      <c r="Y854" s="32"/>
      <c r="Z854" s="32"/>
      <c r="AA854" s="32"/>
      <c r="AB854" s="32"/>
      <c r="AC854" s="32"/>
    </row>
    <row r="855" ht="18.75" customHeight="1">
      <c r="A855" s="21"/>
      <c r="B855" s="21"/>
      <c r="C855" s="21"/>
      <c r="D855" s="22"/>
      <c r="E855" s="108"/>
      <c r="F855" s="21"/>
      <c r="G855" s="26"/>
      <c r="H855" s="46"/>
      <c r="I855" s="21"/>
      <c r="J855" s="27"/>
      <c r="K855" s="27"/>
      <c r="L855" s="27"/>
      <c r="M855" s="27"/>
      <c r="N855" s="48"/>
      <c r="O855" s="27"/>
      <c r="P855" s="27"/>
      <c r="Q855" s="47"/>
      <c r="R855" s="30">
        <f t="shared" si="1"/>
        <v>0</v>
      </c>
      <c r="S855" s="21" t="str">
        <f>IFERROR(VLOOKUP(L855,'Responsáveis'!$A$3:$B$140,2,FALSE),"NE")</f>
        <v>NE</v>
      </c>
      <c r="T855" s="27"/>
      <c r="U855" s="21"/>
      <c r="V855" s="31"/>
      <c r="W855" s="33"/>
      <c r="X855" s="32"/>
      <c r="Y855" s="32"/>
      <c r="Z855" s="32"/>
      <c r="AA855" s="32"/>
      <c r="AB855" s="32"/>
      <c r="AC855" s="32"/>
    </row>
    <row r="856" ht="18.75" customHeight="1">
      <c r="A856" s="21"/>
      <c r="B856" s="21"/>
      <c r="C856" s="21"/>
      <c r="D856" s="22"/>
      <c r="E856" s="108"/>
      <c r="F856" s="21"/>
      <c r="G856" s="26"/>
      <c r="H856" s="46"/>
      <c r="I856" s="21"/>
      <c r="J856" s="27"/>
      <c r="K856" s="27"/>
      <c r="L856" s="27"/>
      <c r="M856" s="27"/>
      <c r="N856" s="48"/>
      <c r="O856" s="27"/>
      <c r="P856" s="27"/>
      <c r="Q856" s="47"/>
      <c r="R856" s="30">
        <f t="shared" si="1"/>
        <v>0</v>
      </c>
      <c r="S856" s="21" t="str">
        <f>IFERROR(VLOOKUP(L856,'Responsáveis'!$A$3:$B$140,2,FALSE),"NE")</f>
        <v>NE</v>
      </c>
      <c r="T856" s="27"/>
      <c r="U856" s="21"/>
      <c r="V856" s="31"/>
      <c r="W856" s="33"/>
      <c r="X856" s="32"/>
      <c r="Y856" s="32"/>
      <c r="Z856" s="32"/>
      <c r="AA856" s="32"/>
      <c r="AB856" s="32"/>
      <c r="AC856" s="32"/>
    </row>
    <row r="857" ht="18.75" customHeight="1">
      <c r="A857" s="21"/>
      <c r="B857" s="21"/>
      <c r="C857" s="21"/>
      <c r="D857" s="22"/>
      <c r="E857" s="108"/>
      <c r="F857" s="21"/>
      <c r="G857" s="26"/>
      <c r="H857" s="46"/>
      <c r="I857" s="21"/>
      <c r="J857" s="27"/>
      <c r="K857" s="27"/>
      <c r="L857" s="27"/>
      <c r="M857" s="27"/>
      <c r="N857" s="48"/>
      <c r="O857" s="27"/>
      <c r="P857" s="27"/>
      <c r="Q857" s="47"/>
      <c r="R857" s="30">
        <f t="shared" si="1"/>
        <v>0</v>
      </c>
      <c r="S857" s="21" t="str">
        <f>IFERROR(VLOOKUP(L857,'Responsáveis'!$A$3:$B$140,2,FALSE),"NE")</f>
        <v>NE</v>
      </c>
      <c r="T857" s="27"/>
      <c r="U857" s="21"/>
      <c r="V857" s="31"/>
      <c r="W857" s="33"/>
      <c r="X857" s="32"/>
      <c r="Y857" s="32"/>
      <c r="Z857" s="32"/>
      <c r="AA857" s="32"/>
      <c r="AB857" s="32"/>
      <c r="AC857" s="32"/>
    </row>
    <row r="858" ht="18.75" customHeight="1">
      <c r="A858" s="21"/>
      <c r="B858" s="21"/>
      <c r="C858" s="21"/>
      <c r="D858" s="22"/>
      <c r="E858" s="108"/>
      <c r="F858" s="21"/>
      <c r="G858" s="26"/>
      <c r="H858" s="46"/>
      <c r="I858" s="21"/>
      <c r="J858" s="27"/>
      <c r="K858" s="27"/>
      <c r="L858" s="27"/>
      <c r="M858" s="27"/>
      <c r="N858" s="48"/>
      <c r="O858" s="27"/>
      <c r="P858" s="27"/>
      <c r="Q858" s="47"/>
      <c r="R858" s="30">
        <f t="shared" si="1"/>
        <v>0</v>
      </c>
      <c r="S858" s="21" t="str">
        <f>IFERROR(VLOOKUP(L858,'Responsáveis'!$A$3:$B$140,2,FALSE),"NE")</f>
        <v>NE</v>
      </c>
      <c r="T858" s="27"/>
      <c r="U858" s="21"/>
      <c r="V858" s="31"/>
      <c r="W858" s="33"/>
      <c r="X858" s="32"/>
      <c r="Y858" s="32"/>
      <c r="Z858" s="32"/>
      <c r="AA858" s="32"/>
      <c r="AB858" s="32"/>
      <c r="AC858" s="32"/>
    </row>
    <row r="859" ht="18.75" customHeight="1">
      <c r="A859" s="21"/>
      <c r="B859" s="21"/>
      <c r="C859" s="21"/>
      <c r="D859" s="22"/>
      <c r="E859" s="108"/>
      <c r="F859" s="21"/>
      <c r="G859" s="26"/>
      <c r="H859" s="46"/>
      <c r="I859" s="21"/>
      <c r="J859" s="27"/>
      <c r="K859" s="27"/>
      <c r="L859" s="27"/>
      <c r="M859" s="27"/>
      <c r="N859" s="48"/>
      <c r="O859" s="27"/>
      <c r="P859" s="27"/>
      <c r="Q859" s="47"/>
      <c r="R859" s="30">
        <f t="shared" si="1"/>
        <v>0</v>
      </c>
      <c r="S859" s="21" t="str">
        <f>IFERROR(VLOOKUP(L859,'Responsáveis'!$A$3:$B$140,2,FALSE),"NE")</f>
        <v>NE</v>
      </c>
      <c r="T859" s="27"/>
      <c r="U859" s="21"/>
      <c r="V859" s="31"/>
      <c r="W859" s="33"/>
      <c r="X859" s="32"/>
      <c r="Y859" s="32"/>
      <c r="Z859" s="32"/>
      <c r="AA859" s="32"/>
      <c r="AB859" s="32"/>
      <c r="AC859" s="32"/>
    </row>
    <row r="860" ht="18.75" customHeight="1">
      <c r="A860" s="21"/>
      <c r="B860" s="21"/>
      <c r="C860" s="21"/>
      <c r="D860" s="22"/>
      <c r="E860" s="108"/>
      <c r="F860" s="21"/>
      <c r="G860" s="26"/>
      <c r="H860" s="46"/>
      <c r="I860" s="21"/>
      <c r="J860" s="27"/>
      <c r="K860" s="27"/>
      <c r="L860" s="27"/>
      <c r="M860" s="27"/>
      <c r="N860" s="48"/>
      <c r="O860" s="27"/>
      <c r="P860" s="27"/>
      <c r="Q860" s="47"/>
      <c r="R860" s="30">
        <f t="shared" si="1"/>
        <v>0</v>
      </c>
      <c r="S860" s="21" t="str">
        <f>IFERROR(VLOOKUP(L860,'Responsáveis'!$A$3:$B$140,2,FALSE),"NE")</f>
        <v>NE</v>
      </c>
      <c r="T860" s="27"/>
      <c r="U860" s="21"/>
      <c r="V860" s="31"/>
      <c r="W860" s="33"/>
      <c r="X860" s="32"/>
      <c r="Y860" s="32"/>
      <c r="Z860" s="32"/>
      <c r="AA860" s="32"/>
      <c r="AB860" s="32"/>
      <c r="AC860" s="32"/>
    </row>
    <row r="861" ht="18.75" customHeight="1">
      <c r="A861" s="21"/>
      <c r="B861" s="21"/>
      <c r="C861" s="21"/>
      <c r="D861" s="22"/>
      <c r="E861" s="108"/>
      <c r="F861" s="21"/>
      <c r="G861" s="26"/>
      <c r="H861" s="46"/>
      <c r="I861" s="21"/>
      <c r="J861" s="27"/>
      <c r="K861" s="27"/>
      <c r="L861" s="27"/>
      <c r="M861" s="27"/>
      <c r="N861" s="48"/>
      <c r="O861" s="27"/>
      <c r="P861" s="27"/>
      <c r="Q861" s="47"/>
      <c r="R861" s="30">
        <f t="shared" si="1"/>
        <v>0</v>
      </c>
      <c r="S861" s="21" t="str">
        <f>IFERROR(VLOOKUP(L861,'Responsáveis'!$A$3:$B$140,2,FALSE),"NE")</f>
        <v>NE</v>
      </c>
      <c r="T861" s="27"/>
      <c r="U861" s="21"/>
      <c r="V861" s="31"/>
      <c r="W861" s="33"/>
      <c r="X861" s="32"/>
      <c r="Y861" s="32"/>
      <c r="Z861" s="32"/>
      <c r="AA861" s="32"/>
      <c r="AB861" s="32"/>
      <c r="AC861" s="32"/>
    </row>
    <row r="862" ht="18.75" customHeight="1">
      <c r="A862" s="21"/>
      <c r="B862" s="21"/>
      <c r="C862" s="21"/>
      <c r="D862" s="22"/>
      <c r="E862" s="108"/>
      <c r="F862" s="21"/>
      <c r="G862" s="26"/>
      <c r="H862" s="46"/>
      <c r="I862" s="21"/>
      <c r="J862" s="27"/>
      <c r="K862" s="27"/>
      <c r="L862" s="27"/>
      <c r="M862" s="27"/>
      <c r="N862" s="48"/>
      <c r="O862" s="27"/>
      <c r="P862" s="27"/>
      <c r="Q862" s="47"/>
      <c r="R862" s="30">
        <f t="shared" si="1"/>
        <v>0</v>
      </c>
      <c r="S862" s="21" t="str">
        <f>IFERROR(VLOOKUP(L862,'Responsáveis'!$A$3:$B$140,2,FALSE),"NE")</f>
        <v>NE</v>
      </c>
      <c r="T862" s="27"/>
      <c r="U862" s="21"/>
      <c r="V862" s="31"/>
      <c r="W862" s="33"/>
      <c r="X862" s="32"/>
      <c r="Y862" s="32"/>
      <c r="Z862" s="32"/>
      <c r="AA862" s="32"/>
      <c r="AB862" s="32"/>
      <c r="AC862" s="32"/>
    </row>
    <row r="863" ht="18.75" customHeight="1">
      <c r="A863" s="21"/>
      <c r="B863" s="21"/>
      <c r="C863" s="21"/>
      <c r="D863" s="22"/>
      <c r="E863" s="108"/>
      <c r="F863" s="21"/>
      <c r="G863" s="26"/>
      <c r="H863" s="46"/>
      <c r="I863" s="21"/>
      <c r="J863" s="27"/>
      <c r="K863" s="27"/>
      <c r="L863" s="27"/>
      <c r="M863" s="27"/>
      <c r="N863" s="48"/>
      <c r="O863" s="27"/>
      <c r="P863" s="27"/>
      <c r="Q863" s="47"/>
      <c r="R863" s="30">
        <f t="shared" si="1"/>
        <v>0</v>
      </c>
      <c r="S863" s="21" t="str">
        <f>IFERROR(VLOOKUP(L863,'Responsáveis'!$A$3:$B$140,2,FALSE),"NE")</f>
        <v>NE</v>
      </c>
      <c r="T863" s="27"/>
      <c r="U863" s="21"/>
      <c r="V863" s="31"/>
      <c r="W863" s="33"/>
      <c r="X863" s="32"/>
      <c r="Y863" s="32"/>
      <c r="Z863" s="32"/>
      <c r="AA863" s="32"/>
      <c r="AB863" s="32"/>
      <c r="AC863" s="32"/>
    </row>
    <row r="864" ht="18.75" customHeight="1">
      <c r="A864" s="21"/>
      <c r="B864" s="21"/>
      <c r="C864" s="21"/>
      <c r="D864" s="22"/>
      <c r="E864" s="108"/>
      <c r="F864" s="21"/>
      <c r="G864" s="26"/>
      <c r="H864" s="46"/>
      <c r="I864" s="21"/>
      <c r="J864" s="27"/>
      <c r="K864" s="27"/>
      <c r="L864" s="27"/>
      <c r="M864" s="27"/>
      <c r="N864" s="48"/>
      <c r="O864" s="27"/>
      <c r="P864" s="27"/>
      <c r="Q864" s="47"/>
      <c r="R864" s="30">
        <f t="shared" si="1"/>
        <v>0</v>
      </c>
      <c r="S864" s="21" t="str">
        <f>IFERROR(VLOOKUP(L864,'Responsáveis'!$A$3:$B$140,2,FALSE),"NE")</f>
        <v>NE</v>
      </c>
      <c r="T864" s="27"/>
      <c r="U864" s="21"/>
      <c r="V864" s="31"/>
      <c r="W864" s="33"/>
      <c r="X864" s="32"/>
      <c r="Y864" s="32"/>
      <c r="Z864" s="32"/>
      <c r="AA864" s="32"/>
      <c r="AB864" s="32"/>
      <c r="AC864" s="32"/>
    </row>
    <row r="865" ht="18.75" customHeight="1">
      <c r="A865" s="21"/>
      <c r="B865" s="21"/>
      <c r="C865" s="21"/>
      <c r="D865" s="22"/>
      <c r="E865" s="108"/>
      <c r="F865" s="21"/>
      <c r="G865" s="26"/>
      <c r="H865" s="46"/>
      <c r="I865" s="21"/>
      <c r="J865" s="27"/>
      <c r="K865" s="27"/>
      <c r="L865" s="27"/>
      <c r="M865" s="27"/>
      <c r="N865" s="48"/>
      <c r="O865" s="27"/>
      <c r="P865" s="27"/>
      <c r="Q865" s="47"/>
      <c r="R865" s="30">
        <f t="shared" si="1"/>
        <v>0</v>
      </c>
      <c r="S865" s="21" t="str">
        <f>IFERROR(VLOOKUP(L865,'Responsáveis'!$A$3:$B$140,2,FALSE),"NE")</f>
        <v>NE</v>
      </c>
      <c r="T865" s="27"/>
      <c r="U865" s="21"/>
      <c r="V865" s="31"/>
      <c r="W865" s="33"/>
      <c r="X865" s="32"/>
      <c r="Y865" s="32"/>
      <c r="Z865" s="32"/>
      <c r="AA865" s="32"/>
      <c r="AB865" s="32"/>
      <c r="AC865" s="32"/>
    </row>
  </sheetData>
  <customSheetViews>
    <customSheetView guid="{ED8F0967-EDD0-45E5-A2D6-4B68A5C57260}" filter="1" showAutoFilter="1">
      <autoFilter ref="$A$2:$AC$865">
        <filterColumn colId="18">
          <filters>
            <filter val="Rudnei"/>
            <filter val="Jadiel"/>
          </filters>
        </filterColumn>
        <filterColumn colId="11">
          <filters blank="1">
            <filter val="HIGH TECH"/>
            <filter val="RCT"/>
            <filter val="COMAU (KUN SHAN)"/>
            <filter val="JATOPRINT"/>
            <filter val="EINTEGRA"/>
            <filter val="IMECOR"/>
            <filter val="MECSYSTEMS"/>
            <filter val="ADER"/>
            <filter val="VIDRAK"/>
            <filter val="PRECIMEC"/>
            <filter val="SUL FERRAMENTARIA"/>
            <filter val="IRMAOS AYRES"/>
            <filter val="LM CAME"/>
            <filter val="METALURGICA GRANATO"/>
            <filter val="HANNOVER"/>
            <filter val="RAMTECH"/>
            <filter val="DINSE"/>
            <filter val="BGB"/>
            <filter val="L. M. COSTA"/>
            <filter val="FORSETI"/>
            <filter val="ADOM"/>
            <filter val="MEC.IN SERVICE"/>
            <filter val="COMAU(INDIA)"/>
            <filter val="AMX"/>
            <filter val="UFINAP"/>
            <filter val="WR INDUSTRIA"/>
            <filter val="MEPE SOLDAS"/>
            <filter val="H.B.R USINAGEM"/>
            <filter val="MANUFACTURING"/>
            <filter val="MECNC"/>
            <filter val="PERFECTON"/>
            <filter val="SOFIR DO BRASIL"/>
          </filters>
        </filterColumn>
        <filterColumn colId="15">
          <filters blank="1">
            <filter val="10%"/>
            <filter val="20%"/>
            <filter val="30%"/>
            <filter val="40%"/>
            <filter val="95%"/>
            <filter val="50%"/>
            <filter val="60%"/>
            <filter val="70%"/>
            <filter val="80%"/>
            <filter val="90%"/>
            <filter val="0%"/>
          </filters>
        </filterColumn>
        <filterColumn colId="21">
          <filters blank="1">
            <filter val="Em planejamento"/>
            <filter val="Cancelado"/>
            <filter val="Entrega Parcial"/>
            <filter val="Paralisado"/>
            <filter val="Em andamento"/>
          </filters>
        </filterColumn>
      </autoFilter>
    </customSheetView>
    <customSheetView guid="{1345F33F-083D-4C71-975D-6AA80139C24C}" filter="1" showAutoFilter="1">
      <autoFilter ref="$A$2:$AC$588">
        <filterColumn colId="13">
          <filters>
            <filter val="22/01/2026"/>
            <filter val="23/12/2025"/>
            <filter val="03/02/2026"/>
            <filter val="14/11/2025"/>
            <filter val="08/12/2025"/>
            <filter val="26/01/2026"/>
            <filter val="27/12/2025"/>
            <filter val="18/11/2025"/>
            <filter val="31/01/2026"/>
            <filter val="13/01/2026"/>
            <filter val="18/12/2025"/>
            <filter val="16/01/2026"/>
            <filter val="04/12/2025"/>
            <filter val="23/01/2026"/>
            <filter val="06/01/2026"/>
            <filter val="02/02/2026"/>
            <filter val="15/11/2025"/>
            <filter val="26/12/2025"/>
            <filter val="19/11/2025"/>
            <filter val="12/01/2026"/>
            <filter val="31/12/2025"/>
            <filter val="27/01/2026"/>
            <filter val="15/01/2026"/>
            <filter val="01/12/2025"/>
            <filter val="23/11/2025"/>
            <filter val="17/12/2025"/>
            <filter val="19/01/2026"/>
            <filter val="11/11/2025"/>
            <filter val="22/12/2025"/>
            <filter val="29/11/2025"/>
            <filter val="01/02/2026"/>
            <filter val="20/01/2026"/>
            <filter val="09/01/2026"/>
            <filter val="24/01/2026"/>
            <filter val="05/02/2026"/>
            <filter val="28/01/2026"/>
            <filter val="30/12/2025"/>
            <filter val="14/01/2026"/>
            <filter val="22/11/2025"/>
            <filter val="02/01/2026"/>
            <filter val="06/12/2025"/>
            <filter val="21/01/2026"/>
            <filter val="08/01/2026"/>
            <filter val="28/11/2025"/>
            <filter val="24/12/2025"/>
            <filter val="04/02/2026"/>
            <filter val="20/12/2025"/>
            <filter val="11/12/2025"/>
            <filter val="10/01/2026"/>
            <filter val="30/01/2026"/>
            <filter val="28/12/2025"/>
            <filter val="21/11/2025"/>
            <filter val="15/12/2025"/>
            <filter val="29/01/2026"/>
            <filter val="14/1/2026"/>
            <filter val="30/11/2025"/>
            <filter val="17/01/2026"/>
            <filter val="29/1/2026"/>
            <filter val="19/12/2025"/>
            <filter val="27/09/2024"/>
          </filters>
        </filterColumn>
        <filterColumn colId="15">
          <filters blank="1">
            <filter val="10%"/>
            <filter val="20%"/>
            <filter val="30%"/>
            <filter val="40%"/>
            <filter val="95%"/>
            <filter val="50%"/>
            <filter val="60%"/>
            <filter val="70%"/>
            <filter val="80%"/>
            <filter val="90%"/>
            <filter val="0%"/>
          </filters>
        </filterColumn>
        <filterColumn colId="18">
          <filters>
            <filter val="Rudnei"/>
            <filter val="Jadiel"/>
          </filters>
        </filterColumn>
        <sortState ref="A2:AC588">
          <sortCondition ref="P2:P588"/>
        </sortState>
      </autoFilter>
    </customSheetView>
    <customSheetView guid="{0C915136-1ED0-4EC9-8F59-967C8B2F01A2}" filter="1" showAutoFilter="1">
      <autoFilter ref="$A$2:$AC$865">
        <filterColumn colId="11">
          <filters>
            <filter val="LM CAME"/>
          </filters>
        </filterColumn>
        <filterColumn colId="15">
          <filters blank="1">
            <filter val="10%"/>
            <filter val="20%"/>
            <filter val="30%"/>
            <filter val="40%"/>
            <filter val="95%"/>
            <filter val="50%"/>
            <filter val="60%"/>
            <filter val="70%"/>
            <filter val="80%"/>
            <filter val="90%"/>
            <filter val="0%"/>
          </filters>
        </filterColumn>
        <sortState ref="A2:AC865">
          <sortCondition ref="N2:N865"/>
        </sortState>
      </autoFilter>
    </customSheetView>
    <customSheetView guid="{9121ED3A-DF0E-4E5E-A0C0-5696E586FF8A}" filter="1" showAutoFilter="1">
      <autoFilter ref="$A$1:$AC$588"/>
    </customSheetView>
    <customSheetView guid="{6B240B08-5810-4A70-88AE-E39963E017BD}" filter="1" showAutoFilter="1">
      <autoFilter ref="$A$2:$AC$865">
        <filterColumn colId="4">
          <filters>
            <filter val="BB37-VW-ANCH-STW-UB2-0033-2025"/>
            <filter val="BB37-VW-ANCH-STW-UB2-0078-2025"/>
            <filter val="VW-B38-ANCHIETA-AUFBAU-0024-2025"/>
            <filter val="VW-B38-ANCHIETA-AUFBAU-0041-2025"/>
            <filter val="BB37-VW-ANCH-STW-UB2-0016-2025"/>
            <filter val="BB37-VW-ANCH-STW-UB2-0004-2025"/>
            <filter val="BB37-VW-ANCH-STW-UB2-0045-2025"/>
            <filter val="BB37-VW-ANCH-STW-UB2-0050-2025"/>
            <filter val="VW-B38-ANCHIETA-AUFBAU-0012-2025"/>
            <filter val="VW-B38-ANCHIETA-AUFBAU-0007-2025"/>
            <filter val="BB37-VW-ANCH-STW-UB2-0091-2025"/>
            <filter val="VW-B38-ANCHIETA-AUFBAU-0036-2025"/>
            <filter val="BB37-VW-ANCH-STW-UB2-0021-2025"/>
            <filter val="BB37-VW-ANCH-STW-UB2-0074-2025"/>
            <filter val="BB37-VW-ANCH-STW-UB2-0049-2025"/>
            <filter val="BB37-VW-ANCH-STW-UB2-0062-2025"/>
            <filter val="VW-B38-ANCHIETA-AUFBAU-0032-2025"/>
            <filter val="BB37-VW-ANCH-STW-UB2-0025-2025"/>
            <filter val="BB37-VW-ANCH-STW-UB2-0024-2025"/>
            <filter val="BB37-VW-ANCH-STW-UB2-0069-2025"/>
            <filter val="VW-B38-ANCHIETA-AUFBAU-0033-2025"/>
            <filter val="VW-B38-ANCHIETA-AUFBAU-0028-2025"/>
            <filter val="BB37-VW-ANCH-STW-UB2-0007-2025"/>
            <filter val="VW-B38-ANCHIETA-AUFBAU-0048-2025"/>
            <filter val="BB37-VW-ANCH-STW-UB2-0053-2025"/>
            <filter val="BB37-VW-ANCH-STW-UB2-0083-2025"/>
            <filter val="BB37-VW-ANCH-STW-UB2-0082-2025"/>
            <filter val="BB37-VW-ANCH-STW-UB2-0054-2025"/>
            <filter val="BB37-VW-ANCH-STW-UB2-0092-2025"/>
            <filter val="BB37-VW-ANCH-STW-UB2-0094-2025"/>
            <filter val="VW-B38-ANCHIETA-AUFBAU-0040-2025"/>
            <filter val="BB37-VW-ANCH-STW-UB2-0063-2025"/>
            <filter val="BB37-VW-ANCH-STW-UB2-0015-2025"/>
            <filter val="VW-B38-ANCHIETA-AUFBAU-000​4-2025"/>
            <filter val="VW-B38-ANCHIETA-AUFBAU-0037-2025"/>
            <filter val="BB37-VW-ANCH-STW-UB2-0048-2025"/>
            <filter val="VW-B38-ANCHIETA-AUFBAU-0023-2025"/>
            <filter val="BB37-VW-ANCH-STW-UB2-0036-2025"/>
            <filter val="VW-B38-ANCHIETA-AUFBAU-0027-2025"/>
            <filter val="BB37-VW-ANCH-STW-UB2-0005-2025"/>
            <filter val="BB37-VW-ANCH-STW-UB2-0058-2025"/>
            <filter val="VW-B38-ANCHIETA-AUFBAU-0030-2025"/>
            <filter val="BB37-VW-ANCH-STW-UB2-0046-2025"/>
            <filter val="BB37-VW-ANCH-STW-UB2-0084-2025"/>
            <filter val="VW-B38-ANCHIETA-AUFBAU-001​7-2025"/>
            <filter val="BB37-VW-ANCH-STW-UB2-0011-2025"/>
            <filter val="BB37-VW-ANCH-STW-UB2-0008-2025"/>
            <filter val="BB37-VW-ANCH-STW-UB2-0041-2025"/>
            <filter val="BB37-VW-ANCH-STW-UB2-0086-2025"/>
            <filter val="BB37-VW-ANCH-STW-UB2-0071-2025"/>
            <filter val="BB37-VW-ANCH-STW-UB2-0023-2025"/>
            <filter val="VW-B38-ANCHIETA-AUFBAU-0045-2025"/>
            <filter val="BB37-VW-ANCH-STW-UB2-0056-2025"/>
            <filter val="VW-B38-ANCHIETA-AUFBAU-0015-2025"/>
            <filter val="BB37-VW-ANCH-STW-UB2-0061-2025"/>
            <filter val="BB37-VW-ANCH-STW-UB2-0028-2025"/>
            <filter val="BB37-VW-ANCH-STW-UB2-0066-2025"/>
            <filter val="BB37-VW-ANCH-STW-UB2-0013-2025"/>
            <filter val="VW-B38-ANCHIETA-AUFBAU-0025-2025"/>
            <filter val="BB37-VW-ANCH-STW-UB2-0051-2025"/>
            <filter val="BB37-VW-ANCH-STW-UB2-0038-2025"/>
            <filter val="BB37-VW-ANCH-STW-UB2-0076-2025"/>
            <filter val="BB37-VW-ANCH-STW-UB2-0003-2025"/>
            <filter val="BB37-VW-ANCH-STW-UB2-0047-2025"/>
            <filter val="BB37-VW-ANCH-STW-UB2-0064-2025"/>
            <filter val="VW-B38-ANCHIETA-AUFBAU-0038-2025"/>
            <filter val="VW-B38-ANCHIETA-AUFBAU-0010-2025"/>
            <filter val="BB37-VW-ANCH-STW-UB2-0002-2025"/>
            <filter val="BB37-VW-ANCH-STW-UB2-0093-2025"/>
            <filter val="BB37-VW-ANCH-STW-UB2-0031-2025"/>
            <filter val="VW-B38-ANCHIETA-AUFBAU-0026-2025"/>
            <filter val="VW-B38-ANCHIETA-AUFBAU-0043-2025"/>
            <filter val="BB37-VW-ANCH-STW-UB2-0014-2025"/>
            <filter val="BB37-VW-ANCH-STW-UB2-0059-2025"/>
            <filter val="BB37-VW-ANCH-STW-UB2-0052-2025"/>
            <filter val="VW-B38-ANCHIETA-AUFBAU-0005-2025"/>
            <filter val="BB37-VW-ANCH-STW-UB2-0043-2025"/>
            <filter val="BB37-VW-ANCH-STW-UB2-0068-2025"/>
            <filter val="BB37-VW-ANCH-STW-UB2-0040-2025"/>
            <filter val="VW-B38-ANCHIETA-AUFBAU-0014-2025"/>
            <filter val="BB37-VW-ANCH-STW-UB2-0081-2025"/>
            <filter val="BB37-VW-ANCH-STW-UB2-0072-2025"/>
            <filter val="VW-B38-ANCHIETA-AUFBAU-0046-2025"/>
            <filter val="VW-B38-ANCHIETA-AUFBAU-0029-2025"/>
            <filter val="BB37-VW-ANCH-STW-UB2-0055-2025"/>
            <filter val="VW-B38-ANCHIETA-AUFBAU-0047-2025"/>
            <filter val="BB37-VW-ANCH-STW-UB2-0088-2025"/>
            <filter val="VW-B38-ANCHIETA-AUFBAU-0031-2025"/>
            <filter val="BB37-VW-ANCH-STW-UB2-0026-2025"/>
            <filter val="BB37-VW-ANCH-STW-UB2-0089-2025"/>
            <filter val="BB37-VW-ANCH-STW-UB2-0044-2025"/>
            <filter val="VW-B38-ANCHIETA-AUFBAU-0013-2025"/>
            <filter val="BB37-VW-ANCH-STW-UB2-0035-2025"/>
            <filter val="VW-B38-ANCHIETA-AUFBAU-0009-2025"/>
            <filter val="VW-B38-ANCHIETA-AUFBAU-00​20-2025"/>
            <filter val="VW-B38-ANCHIETA-AUFBAU-0022-2025"/>
            <filter val="EV1358"/>
            <filter val="BB37-VW-ANCH-STW-UB2-0006-2025"/>
            <filter val="BB37-VW-ANCH-STW-UB2-0073-2025"/>
            <filter val="BB37-VW-ANCH-STW-UB2-0079-2025"/>
            <filter val="BB37-VW-ANCH-STW-UB2-0080-2025"/>
            <filter val="BB37-VW-ANCH-STW-UB2-0017-2025"/>
            <filter val="VW-B38-ANCHIETA-AUFBAU-0006-2025"/>
            <filter val="BB37-VW-ANCH-STW-UB2-0077-2025"/>
            <filter val="BB37-VW-ANCH-STW-UB2-0032-2025"/>
            <filter val="VW-B38-ANCHIETA-AUFBAU-0039-2025"/>
            <filter val="BB37-VW-ANCH-STW-UB2-0020-2025"/>
            <filter val="VW-B38-ANCHIETA-AUFBAU-0042-2025"/>
            <filter val="BB37-VW-ANCH-STW-UB2-0029-2025"/>
            <filter val="BB37-VW-ANCH-STW-UB2-0034-2025"/>
            <filter val="BB37-VW-ANCH-STW-UB2-0075-2025"/>
            <filter val="VW-B38-ANCHIETA-AUFBAU-0021-2025"/>
            <filter val="BB37-VW-ANCH-STW-UB2-0030-2025"/>
            <filter val="BB37-VW-ANCH-STW-UB2-00​1​0-2025"/>
            <filter val="BB37-VW-ANCH-STW-UB2-0027-2025"/>
            <filter val="BB37-VW-ANCH-STW-UB2-0065-2025"/>
            <filter val="VW-B38-ANCHIETA-AUFBAU-0011-2025"/>
            <filter val="BB37-VW-ANCH-STW-UB2-0087-2025"/>
            <filter val="BB37-VW-ANCH-STW-UB2-0039-2025"/>
            <filter val="VW-B38-ANCHIETA-AUFBAU-0016-2025"/>
            <filter val="VW-B38-ANCHIETA-AUFBAU-001​8-2025"/>
            <filter val="BB37-VW-ANCH-STW-UB2-0090-2025"/>
            <filter val="BB37-VW-ANCH-STW-UB2-0012-2025"/>
            <filter val="BB37-VW-ANCH-STW-UB2-0085-2025"/>
            <filter val="VW-B38-ANCHIETA-AUFBAU-0034-2025"/>
            <filter val="BB37-VW-ANCH-STW-UB2-0037-2025"/>
            <filter val="BB37-VW-ANCH-STW-UB2-0042-2025"/>
            <filter val="BB37-VW-ANCH-STW-UB2-0019-2025"/>
            <filter val="BB37-VW-ANCH-STW-UB2-0067-2025"/>
            <filter val="BB37-VW-ANCH-STW-UB2-0022-2025"/>
            <filter val="BB37-VW-ANCH-STW-UB2-0060-2025"/>
            <filter val="BB37-VW-ANCH-STW-UB2-0095-2025​"/>
            <filter val="VW-B38-ANCHIETA-AUFBAU-0044-2025"/>
            <filter val="BB37-VW-ANCH-STW-UB2-0057-2025"/>
            <filter val="BB37-VW-ANCH-STW-UB2-0009-2025"/>
            <filter val="BB37-VW-ANCH-STW-UB2-0070-2025"/>
          </filters>
        </filterColumn>
        <filterColumn colId="23">
          <filters>
            <filter val="1"/>
            <filter val="2"/>
            <filter val="3"/>
          </filters>
        </filterColumn>
      </autoFilter>
    </customSheetView>
    <customSheetView guid="{AD6F140B-1844-4CE5-9695-75C663CEB78A}" filter="1" showAutoFilter="1">
      <autoFilter ref="$A$2:$AC$865">
        <filterColumn colId="4">
          <filters>
            <filter val="BB37-VW-ANCH-STW-UB2-0033-2025"/>
            <filter val="BB37-VW-ANCH-STW-UB2-0078-2025"/>
            <filter val="VW-B38-ANCHIETA-AUFBAU-0024-2025"/>
            <filter val="VW-B38-ANCHIETA-AUFBAU-0041-2025"/>
            <filter val="BB37-VW-ANCH-STW-UB2-0016-2025"/>
            <filter val="BB37-VW-ANCH-STW-UB2-0004-2025"/>
            <filter val="BB37-VW-ANCH-STW-UB2-0045-2025"/>
            <filter val="BB37-VW-ANCH-STW-UB2-0050-2025"/>
            <filter val="VW-B38-ANCHIETA-AUFBAU-0012-2025"/>
            <filter val="VW-B38-ANCHIETA-AUFBAU-0007-2025"/>
            <filter val="BB37-VW-ANCH-STW-UB2-0091-2025"/>
            <filter val="VW-B38-ANCHIETA-AUFBAU-0036-2025"/>
            <filter val="BB37-VW-ANCH-STW-UB2-0021-2025"/>
            <filter val="BB37-VW-ANCH-STW-UB2-0074-2025"/>
            <filter val="BB37-VW-ANCH-STW-UB2-0049-2025"/>
            <filter val="BB37-VW-ANCH-STW-UB2-0062-2025"/>
            <filter val="VW-B38-ANCHIETA-AUFBAU-0032-2025"/>
            <filter val="BB37-VW-ANCH-STW-UB2-0025-2025"/>
            <filter val="BB37-VW-ANCH-STW-UB2-0024-2025"/>
            <filter val="BB37-VW-ANCH-STW-UB2-0069-2025"/>
            <filter val="VW-B38-ANCHIETA-AUFBAU-0033-2025"/>
            <filter val="VW-B38-ANCHIETA-AUFBAU-0028-2025"/>
            <filter val="BB37-VW-ANCH-STW-UB2-0007-2025"/>
            <filter val="VW-B38-ANCHIETA-AUFBAU-0048-2025"/>
            <filter val="BB37-VW-ANCH-STW-UB2-0053-2025"/>
            <filter val="BB37-VW-ANCH-STW-UB2-0083-2025"/>
            <filter val="VW246_A85_BODY-SIDE-0132-2023"/>
            <filter val="BB37-VW-ANCH-STW-UB2-0082-2025"/>
            <filter val="VW-CBBB19-GLASS-CELL-0014-2024"/>
            <filter val="BB37-VW-ANCH-STW-UB2-0054-2025"/>
            <filter val="BB37-VW-ANCH-STW-UB2-0092-2025"/>
            <filter val="BB37-VW-ANCH-STW-UB2-0094-2025"/>
            <filter val="VW-B38-ANCHIETA-AUFBAU-0040-2025"/>
            <filter val="BB37-VW-ANCH-STW-UB2-0063-2025"/>
            <filter val="VW-CBBB19-GLASS-CELL-0016-2024"/>
            <filter val="BB37-VW-ANCH-STW-UB2-0015-2025"/>
            <filter val="VW-B38-ANCHIETA-AUFBAU-000​4-2025"/>
            <filter val="VW-B38-ANCHIETA-AUFBAU-0037-2025"/>
            <filter val="BB37-VW-ANCH-STW-UB2-0048-2025"/>
            <filter val="VW-B38-ANCHIETA-AUFBAU-0023-2025"/>
            <filter val="BB37-VW-ANCH-STW-UB2-0036-2025"/>
            <filter val="VW-CBBB19-GLASS-CELL-0018-2024"/>
            <filter val="VW-B38-ANCHIETA-AUFBAU-0027-2025"/>
            <filter val="BB37-VW-ANCH-STW-UB2-0005-2025"/>
            <filter val="BB37-VW-ANCH-STW-UB2-0058-2025"/>
            <filter val="VW-B38-ANCHIETA-AUFBAU-0030-2025"/>
            <filter val="BB37-VW-ANCH-STW-UB2-0046-2025"/>
            <filter val="BB37-VW-ANCH-STW-UB2-0084-2025"/>
            <filter val="VW-B38-ANCHIETA-AUFBAU-001​7-2025"/>
            <filter val="BB37-VW-ANCH-STW-UB2-0011-2025"/>
            <filter val="BB37-VW-ANCH-STW-UB2-0008-2025"/>
            <filter val="BB37-VW-ANCH-STW-UB2-0041-2025"/>
            <filter val="BB37-VW-ANCH-STW-UB2-0086-2025"/>
            <filter val="BB37-VW-ANCH-STW-UB2-0071-2025"/>
            <filter val="BB37-VW-ANCH-STW-UB2-0023-2025"/>
            <filter val="VW-B38-ANCHIETA-AUFBAU-0045-2025"/>
            <filter val="BB37-VW-ANCH-STW-UB2-0056-2025"/>
            <filter val="VW-B38-ANCHIETA-AUFBAU-0015-2025"/>
            <filter val="BB37-VW-ANCH-STW-UB2-0061-2025"/>
            <filter val="BB37-VW-ANCH-STW-UB2-0028-2025"/>
            <filter val="BB37-VW-ANCH-STW-UB2-0066-2025"/>
            <filter val="BB37-VW-ANCH-STW-UB2-0013-2025"/>
            <filter val="VW-B38-ANCHIETA-AUFBAU-0025-2025"/>
            <filter val="BB37-VW-ANCH-STW-UB2-0051-2025"/>
            <filter val="VW-CBBB19-GLASS-CELL-0011-2024"/>
            <filter val="BB37-VW-ANCH-STW-UB2-0038-2025"/>
            <filter val="BB37-VW-ANCH-STW-UB2-0076-2025"/>
            <filter val="BB37-VW-ANCH-STW-UB2-0003-2025"/>
            <filter val="BB37-VW-ANCH-STW-UB2-0047-2025"/>
            <filter val="BB37-VW-ANCH-STW-UB2-0064-2025"/>
            <filter val="VW-B38-ANCHIETA-AUFBAU-0038-2025"/>
            <filter val="VW-B38-ANCHIETA-AUFBAU-0010-2025"/>
            <filter val="BB37-VW-ANCH-STW-UB2-0002-2025"/>
            <filter val="BB37-VW-ANCH-STW-UB2-0093-2025"/>
            <filter val="BB37-VW-ANCH-STW-UB2-0031-2025"/>
            <filter val="VW-B38-ANCHIETA-AUFBAU-0026-2025"/>
            <filter val="VW-B38-ANCHIETA-AUFBAU-0043-2025"/>
            <filter val="BB37-VW-ANCH-STW-UB2-0014-2025"/>
            <filter val="BB37-VW-ANCH-STW-UB2-0059-2025"/>
            <filter val="BB37-VW-ANCH-STW-UB2-0052-2025"/>
            <filter val="VW-B38-ANCHIETA-AUFBAU-0005-2025"/>
            <filter val="BB37-VW-ANCH-STW-UB2-0043-2025"/>
            <filter val="BB37-VW-ANCH-STW-UB2-0068-2025"/>
            <filter val="BB37-VW-ANCH-STW-UB2-0040-2025"/>
            <filter val="VW-B38-ANCHIETA-AUFBAU-0014-2025"/>
            <filter val="BB37-VW-ANCH-STW-UB2-0081-2025"/>
            <filter val="BB37-VW-ANCH-STW-UB2-0072-2025"/>
            <filter val="VW-B38-ANCHIETA-AUFBAU-0046-2025"/>
            <filter val="VW-B38-ANCHIETA-AUFBAU-0029-2025"/>
            <filter val="BB37-VW-ANCH-STW-UB2-0055-2025"/>
            <filter val="VW-B38-ANCHIETA-AUFBAU-0047-2025"/>
            <filter val="BB37-VW-ANCH-STW-UB2-0088-2025"/>
            <filter val="VW-B38-ANCHIETA-AUFBAU-0031-2025"/>
            <filter val="BB37-VW-ANCH-STW-UB2-0026-2025"/>
            <filter val="BB37-VW-ANCH-STW-UB2-0089-2025"/>
            <filter val="BB37-VW-ANCH-STW-UB2-0044-2025"/>
            <filter val="VW-B38-ANCHIETA-AUFBAU-0013-2025"/>
            <filter val="BB37-VW-ANCH-STW-UB2-0035-2025"/>
            <filter val="VW-B38-ANCHIETA-AUFBAU-0009-2025"/>
            <filter val="VW-B38-ANCHIETA-AUFBAU-00​20-2025"/>
            <filter val="VW-B38-ANCHIETA-AUFBAU-0022-2025"/>
            <filter val="BB37-VW-ANCH-STW-UB2-0006-2025"/>
            <filter val="BB37-VW-ANCH-STW-UB2-0073-2025"/>
            <filter val="BB37-VW-ANCH-STW-UB2-0079-2025"/>
            <filter val="BB37-VW-ANCH-STW-UB2-0080-2025"/>
            <filter val="BB37-VW-ANCH-STW-UB2-0017-2025"/>
            <filter val="VW-B38-ANCHIETA-AUFBAU-0006-2025"/>
            <filter val="BB37-VW-ANCH-STW-UB2-0077-2025"/>
            <filter val="BB37-VW-ANCH-STW-UB2-0032-2025"/>
            <filter val="VW-B38-ANCHIETA-AUFBAU-0039-2025"/>
            <filter val="BB37-VW-ANCH-STW-UB2-0020-2025"/>
            <filter val="VW-B38-ANCHIETA-AUFBAU-0042-2025"/>
            <filter val="BB37-VW-ANCH-STW-UB2-0029-2025"/>
            <filter val="BB37-VW-ANCH-STW-UB2-0034-2025"/>
            <filter val="BB37-VW-ANCH-STW-UB2-0075-2025"/>
            <filter val="VW-B38-ANCHIETA-AUFBAU-0021-2025"/>
            <filter val="BB37-VW-ANCH-STW-UB2-0030-2025"/>
            <filter val="BB37-VW-ANCH-STW-UB2-00​1​0-2025"/>
            <filter val="BB37-VW-ANCH-STW-UB2-0027-2025"/>
            <filter val="BB37-VW-ANCH-STW-UB2-0065-2025"/>
            <filter val="VW-B38-ANCHIETA-AUFBAU-0011-2025"/>
            <filter val="BB37-VW-ANCH-STW-UB2-0087-2025"/>
            <filter val="BB37-VW-ANCH-STW-UB2-0039-2025"/>
            <filter val="VW-B38-ANCHIETA-AUFBAU-0016-2025"/>
            <filter val="VW-B38-ANCHIETA-AUFBAU-001​8-2025"/>
            <filter val="BB37-VW-ANCH-STW-UB2-0090-2025"/>
            <filter val="BB37-VW-ANCH-STW-UB2-0012-2025"/>
            <filter val="BB37-VW-ANCH-STW-UB2-0085-2025"/>
            <filter val="VW-B38-ANCHIETA-AUFBAU-0034-2025"/>
            <filter val="BB37-VW-ANCH-STW-UB2-0037-2025"/>
            <filter val="BB37-VW-ANCH-STW-UB2-0042-2025"/>
            <filter val="BB37-VW-ANCH-STW-UB2-0019-2025"/>
            <filter val="BB37-VW-ANCH-STW-UB2-0067-2025"/>
            <filter val="BB37-VW-ANCH-STW-UB2-0022-2025"/>
            <filter val="BB37-VW-ANCH-STW-UB2-0060-2025"/>
            <filter val="BB37-VW-ANCH-STW-UB2-0095-2025​"/>
            <filter val="VW-B38-ANCHIETA-AUFBAU-0044-2025"/>
            <filter val="BB37-VW-ANCH-STW-UB2-0057-2025"/>
            <filter val="BB37-VW-ANCH-STW-UB2-0009-2025"/>
            <filter val="BB37-VW-ANCH-STW-UB2-0070-2025"/>
          </filters>
        </filterColumn>
        <filterColumn colId="15">
          <filters blank="1">
            <filter val="10%"/>
            <filter val="20%"/>
            <filter val="30%"/>
            <filter val="40%"/>
            <filter val="95%"/>
            <filter val="50%"/>
            <filter val="60%"/>
            <filter val="70%"/>
            <filter val="80%"/>
            <filter val="90%"/>
            <filter val="0%"/>
          </filters>
        </filterColumn>
      </autoFilter>
    </customSheetView>
  </customSheetViews>
  <mergeCells count="1">
    <mergeCell ref="Q1:V1"/>
  </mergeCells>
  <conditionalFormatting sqref="E545">
    <cfRule type="expression" dxfId="4" priority="1">
      <formula>COUNTIF(E$3:E$918, E545)&gt;1</formula>
    </cfRule>
  </conditionalFormatting>
  <conditionalFormatting sqref="M109 O109">
    <cfRule type="expression" dxfId="5" priority="2">
      <formula>IF(O108&lt;&gt;"", "", "Valor desejado se O estiver vazio")</formula>
    </cfRule>
  </conditionalFormatting>
  <conditionalFormatting sqref="F3:F865">
    <cfRule type="cellIs" dxfId="6" priority="3" operator="greaterThan">
      <formula>1</formula>
    </cfRule>
  </conditionalFormatting>
  <conditionalFormatting sqref="N3:N30 N32:N44 N47:N109 N111:N143 N147:N161 N163:N170 N172:N175 N177:N183 N185:N190 N192:N195 N197:N256 N258:N281 N283:N300 N302:N305 N307:N324 N326:N355 N357:N367 N369:N378 N380:N383 N386:N395 N397 N399:N400 N403:N419 N422:N444 N448:N451 N453:N660 N662:N865">
    <cfRule type="cellIs" dxfId="5" priority="4" operator="equal">
      <formula>M3=N3</formula>
    </cfRule>
  </conditionalFormatting>
  <conditionalFormatting sqref="N3:N30 N32:N44 N47:N109 N111:N143 N147:N161 N163:N170 N172:N175 N177:N183 N185:N190 N192:N195 N197:N256 N258:N281 N283:N300 N302:N305 N307:N324 N326:N355 N357:N367 N369:N378 N380:N383 N386:N395 N397 N399:N400 N403:N419 N422:N444 N448:N451 N453:N660 N662:N865">
    <cfRule type="expression" dxfId="7" priority="5">
      <formula>$P3=1</formula>
    </cfRule>
  </conditionalFormatting>
  <conditionalFormatting sqref="N3:N30 N32:N44 N47:N109 N111:N143 N147:N161 N163:N170 N172:N175 N177:N183 N185:N190 N192:N195 N197:N256 N258:N281 N283:N300 N302:N305 N307:N324 N326:N355 N357:N367 N369:N378 N380:N383 N386:N395 N397 N399:N400 N403:N419 N422:N444 N448:N451 N453:N660 N662:N865">
    <cfRule type="expression" dxfId="8" priority="6">
      <formula>AND(ISNUMBER(N3),TRUNC(N3)&lt;TODAY())</formula>
    </cfRule>
  </conditionalFormatting>
  <conditionalFormatting sqref="E3:E865">
    <cfRule type="expression" dxfId="4" priority="8">
      <formula>COUNTIF(E$3:E$588, E3)&gt;1</formula>
    </cfRule>
  </conditionalFormatting>
  <conditionalFormatting sqref="N222">
    <cfRule type="notContainsBlanks" dxfId="9" priority="9">
      <formula>LEN(TRIM(N222))&gt;0</formula>
    </cfRule>
  </conditionalFormatting>
  <dataValidations>
    <dataValidation type="list" allowBlank="1" showErrorMessage="1" sqref="P3:P617 P619:P865">
      <formula1>"0%,10%,20%,30%,40%,50%,60%,70%,80%,90%,95%,100%"</formula1>
    </dataValidation>
    <dataValidation type="list" allowBlank="1" showErrorMessage="1" sqref="L3:L82 L84:L865">
      <formula1>'Responsáveis'!$A$2:$A$1303</formula1>
    </dataValidation>
    <dataValidation type="list" allowBlank="1" showErrorMessage="1" sqref="W3:W31 W33:W865">
      <formula1>"Betim,Pernambuco,Santo André"</formula1>
    </dataValidation>
    <dataValidation type="list" allowBlank="1" showErrorMessage="1" sqref="V47 V57 V61:V64 V69 V72 V89:V93 V95:V96 V98 V100:V109 V119:V120 V131 V158 V161 V166 V168:V170 V172:V173 V176 V178 V180 V182 V186 V191 V194:V196 V203 V218 V230 V233 V250:V251 V306:V307 V618">
      <formula1>"Em planejamento,Em andamento,Entrega Parcial,Concluído,Cancelado,Paralisado"</formula1>
    </dataValidation>
    <dataValidation type="list" allowBlank="1" showErrorMessage="1" sqref="P618">
      <formula1>"0%,10%,20%,30%,40%,50%,60%,70%,80%,90%,100%"</formula1>
    </dataValidation>
    <dataValidation type="list" allowBlank="1" showErrorMessage="1" sqref="L83">
      <formula1>'Responsáveis'!$A$2:$A$137</formula1>
    </dataValidation>
    <dataValidation type="list" allowBlank="1" showErrorMessage="1" sqref="V3:V46 V48:V56 V58:V60 V65:V68 V70:V71 V73:V88 V94 V97 V99 V110:V118 V121 V123:V130 V132:V157 V159:V160 V162:V165 V167 V171 V174:V175 V177 V179 V181 V183:V185 V187 V189:V190 V192:V193 V197:V202 V204:V217 V219:V229 V231:V232 V234:V249 V252:V257 V260:V266 V271:V278 V280:V293 V299:V305 V308:V617 V619:V865">
      <formula1>"Em planejamento,Em andamento,Entrega Parcial,Concluído,Cancelado,Paralisado"</formula1>
    </dataValidation>
    <dataValidation type="list" allowBlank="1" showErrorMessage="1" sqref="U3:U865">
      <formula1>"SIM,NÃO,SITE,EM DEFINIÇÃO"</formula1>
    </dataValidation>
    <dataValidation type="list" allowBlank="1" showErrorMessage="1" sqref="V122 V188 V258:V259 V267:V270 V279 V294:V298">
      <formula1>"Em planejamento,Em andamento,Entrega Parcial,Concluído,Cancelado,Paralisado"</formula1>
    </dataValidation>
    <dataValidation type="custom" allowBlank="1" showDropDown="1" sqref="O76 O97">
      <formula1>OR(NOT(ISERROR(DATEVALUE(O76))), AND(ISNUMBER(O76), LEFT(CELL("format", O76))="D"))</formula1>
    </dataValidation>
    <dataValidation type="list" allowBlank="1" showErrorMessage="1" sqref="I3:I865">
      <formula1>"Buy,Make,Make/Buy,Em definição,Cancelado,Labor"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57"/>
    <hyperlink r:id="rId47" ref="E61"/>
    <hyperlink r:id="rId48" ref="E62"/>
    <hyperlink r:id="rId49" ref="E63"/>
    <hyperlink r:id="rId50" ref="E64"/>
    <hyperlink r:id="rId51" ref="E67"/>
    <hyperlink r:id="rId52" ref="E68"/>
    <hyperlink r:id="rId53" ref="E69"/>
    <hyperlink r:id="rId54" ref="E71"/>
    <hyperlink r:id="rId55" ref="E72"/>
    <hyperlink r:id="rId56" ref="E73"/>
    <hyperlink r:id="rId57" ref="E74"/>
    <hyperlink r:id="rId58" ref="E75"/>
    <hyperlink r:id="rId59" ref="E76"/>
    <hyperlink r:id="rId60" ref="E78"/>
    <hyperlink r:id="rId61" ref="E79"/>
    <hyperlink r:id="rId62" ref="E80"/>
    <hyperlink r:id="rId63" ref="E81"/>
    <hyperlink r:id="rId64" ref="E82"/>
    <hyperlink r:id="rId65" ref="E83"/>
    <hyperlink r:id="rId66" ref="E84"/>
    <hyperlink r:id="rId67" ref="E85"/>
    <hyperlink r:id="rId68" ref="E86"/>
    <hyperlink r:id="rId69" ref="E87"/>
    <hyperlink r:id="rId70" ref="E88"/>
    <hyperlink r:id="rId71" ref="E89"/>
    <hyperlink r:id="rId72" ref="E90"/>
    <hyperlink r:id="rId73" ref="E91"/>
    <hyperlink r:id="rId74" ref="E92"/>
    <hyperlink r:id="rId75" ref="E93"/>
    <hyperlink r:id="rId76" ref="E94"/>
    <hyperlink r:id="rId77" ref="E95"/>
    <hyperlink r:id="rId78" ref="E96"/>
    <hyperlink r:id="rId79" ref="E97"/>
    <hyperlink r:id="rId80" ref="E98"/>
    <hyperlink r:id="rId81" ref="E99"/>
    <hyperlink r:id="rId82" ref="E100"/>
    <hyperlink r:id="rId83" ref="E101"/>
    <hyperlink r:id="rId84" ref="E102"/>
    <hyperlink r:id="rId85" ref="E103"/>
    <hyperlink r:id="rId86" ref="E104"/>
    <hyperlink r:id="rId87" ref="E105"/>
    <hyperlink r:id="rId88" ref="E106"/>
    <hyperlink r:id="rId89" ref="E107"/>
    <hyperlink r:id="rId90" ref="E108"/>
    <hyperlink r:id="rId91" ref="E109"/>
    <hyperlink r:id="rId92" ref="E110"/>
    <hyperlink r:id="rId93" ref="E111"/>
    <hyperlink r:id="rId94" ref="E112"/>
    <hyperlink r:id="rId95" ref="E113"/>
    <hyperlink r:id="rId96" ref="E114"/>
    <hyperlink r:id="rId97" ref="E115"/>
    <hyperlink r:id="rId98" ref="E116"/>
    <hyperlink r:id="rId99" ref="E117"/>
    <hyperlink r:id="rId100" ref="E118"/>
    <hyperlink r:id="rId101" ref="E119"/>
    <hyperlink r:id="rId102" ref="E120"/>
    <hyperlink r:id="rId103" ref="E121"/>
    <hyperlink r:id="rId104" ref="E122"/>
    <hyperlink r:id="rId105" ref="E123"/>
    <hyperlink r:id="rId106" ref="E124"/>
    <hyperlink r:id="rId107" ref="E125"/>
    <hyperlink r:id="rId108" ref="E126"/>
    <hyperlink r:id="rId109" ref="E127"/>
    <hyperlink r:id="rId110" ref="E128"/>
    <hyperlink r:id="rId111" ref="E129"/>
    <hyperlink r:id="rId112" ref="E130"/>
    <hyperlink r:id="rId113" ref="E131"/>
    <hyperlink r:id="rId114" ref="E132"/>
    <hyperlink r:id="rId115" ref="E133"/>
    <hyperlink r:id="rId116" ref="E134"/>
    <hyperlink r:id="rId117" ref="E135"/>
    <hyperlink r:id="rId118" ref="E136"/>
    <hyperlink r:id="rId119" ref="E137"/>
    <hyperlink r:id="rId120" ref="E139"/>
    <hyperlink r:id="rId121" ref="E140"/>
    <hyperlink r:id="rId122" ref="E141"/>
    <hyperlink r:id="rId123" ref="E142"/>
    <hyperlink r:id="rId124" ref="E143"/>
    <hyperlink r:id="rId125" ref="E144"/>
    <hyperlink r:id="rId126" ref="E145"/>
    <hyperlink r:id="rId127" ref="E146"/>
    <hyperlink r:id="rId128" ref="E147"/>
    <hyperlink r:id="rId129" ref="E148"/>
    <hyperlink r:id="rId130" ref="E149"/>
    <hyperlink r:id="rId131" ref="E150"/>
    <hyperlink r:id="rId132" ref="E151"/>
    <hyperlink r:id="rId133" ref="E152"/>
    <hyperlink r:id="rId134" ref="E153"/>
    <hyperlink r:id="rId135" ref="E154"/>
    <hyperlink r:id="rId136" ref="E155"/>
    <hyperlink r:id="rId137" ref="E156"/>
    <hyperlink r:id="rId138" ref="E157"/>
    <hyperlink r:id="rId139" ref="E158"/>
    <hyperlink r:id="rId140" ref="E159"/>
    <hyperlink r:id="rId141" ref="E160"/>
    <hyperlink r:id="rId142" ref="E161"/>
    <hyperlink r:id="rId143" ref="E162"/>
    <hyperlink r:id="rId144" ref="E163"/>
    <hyperlink r:id="rId145" ref="E164"/>
    <hyperlink r:id="rId146" ref="E165"/>
    <hyperlink r:id="rId147" ref="E166"/>
    <hyperlink r:id="rId148" ref="E167"/>
    <hyperlink r:id="rId149" ref="E168"/>
    <hyperlink r:id="rId150" ref="E169"/>
    <hyperlink r:id="rId151" ref="E170"/>
    <hyperlink r:id="rId152" ref="E171"/>
    <hyperlink r:id="rId153" ref="E172"/>
    <hyperlink r:id="rId154" ref="E173"/>
    <hyperlink r:id="rId155" ref="E174"/>
    <hyperlink r:id="rId156" ref="E175"/>
    <hyperlink r:id="rId157" ref="E176"/>
    <hyperlink r:id="rId158" ref="E177"/>
    <hyperlink r:id="rId159" ref="E178"/>
    <hyperlink r:id="rId160" ref="E179"/>
    <hyperlink r:id="rId161" ref="E180"/>
    <hyperlink r:id="rId162" ref="E181"/>
    <hyperlink r:id="rId163" ref="E182"/>
    <hyperlink r:id="rId164" ref="E183"/>
    <hyperlink r:id="rId165" ref="E184"/>
    <hyperlink r:id="rId166" ref="E186"/>
    <hyperlink r:id="rId167" ref="E187"/>
    <hyperlink r:id="rId168" ref="E188"/>
    <hyperlink r:id="rId169" ref="E189"/>
    <hyperlink r:id="rId170" ref="E190"/>
    <hyperlink r:id="rId171" ref="E191"/>
    <hyperlink r:id="rId172" ref="E192"/>
    <hyperlink r:id="rId173" ref="E193"/>
    <hyperlink r:id="rId174" ref="E194"/>
    <hyperlink r:id="rId175" ref="E195"/>
    <hyperlink r:id="rId176" ref="E196"/>
    <hyperlink r:id="rId177" ref="E197"/>
    <hyperlink r:id="rId178" ref="E198"/>
    <hyperlink r:id="rId179" ref="E199"/>
    <hyperlink r:id="rId180" ref="E200"/>
    <hyperlink r:id="rId181" ref="E201"/>
    <hyperlink r:id="rId182" ref="E202"/>
    <hyperlink r:id="rId183" ref="E203"/>
    <hyperlink r:id="rId184" ref="E204"/>
    <hyperlink r:id="rId185" ref="E205"/>
    <hyperlink r:id="rId186" ref="E206"/>
    <hyperlink r:id="rId187" ref="E207"/>
    <hyperlink r:id="rId188" ref="E208"/>
    <hyperlink r:id="rId189" ref="E209"/>
    <hyperlink r:id="rId190" ref="E210"/>
    <hyperlink r:id="rId191" ref="E211"/>
    <hyperlink r:id="rId192" ref="E212"/>
    <hyperlink r:id="rId193" ref="E213"/>
    <hyperlink r:id="rId194" ref="E214"/>
    <hyperlink r:id="rId195" ref="E215"/>
    <hyperlink r:id="rId196" ref="E216"/>
    <hyperlink r:id="rId197" ref="E217"/>
    <hyperlink r:id="rId198" ref="E218"/>
    <hyperlink r:id="rId199" ref="E219"/>
    <hyperlink r:id="rId200" ref="E220"/>
    <hyperlink r:id="rId201" ref="E222"/>
    <hyperlink r:id="rId202" ref="E223"/>
    <hyperlink r:id="rId203" ref="E224"/>
    <hyperlink r:id="rId204" ref="E225"/>
    <hyperlink r:id="rId205" ref="E227"/>
    <hyperlink r:id="rId206" ref="E228"/>
    <hyperlink r:id="rId207" ref="E229"/>
    <hyperlink r:id="rId208" ref="E230"/>
    <hyperlink r:id="rId209" ref="E231"/>
    <hyperlink r:id="rId210" ref="E232"/>
    <hyperlink r:id="rId211" ref="E233"/>
    <hyperlink r:id="rId212" ref="E234"/>
    <hyperlink r:id="rId213" ref="E235"/>
    <hyperlink r:id="rId214" ref="E236"/>
    <hyperlink r:id="rId215" ref="E237"/>
    <hyperlink r:id="rId216" ref="E238"/>
    <hyperlink r:id="rId217" ref="E239"/>
    <hyperlink r:id="rId218" ref="E240"/>
    <hyperlink r:id="rId219" ref="E241"/>
    <hyperlink r:id="rId220" ref="E242"/>
    <hyperlink r:id="rId221" ref="E243"/>
    <hyperlink r:id="rId222" ref="E244"/>
    <hyperlink r:id="rId223" ref="E245"/>
    <hyperlink r:id="rId224" ref="E246"/>
    <hyperlink r:id="rId225" ref="E247"/>
    <hyperlink r:id="rId226" ref="E248"/>
    <hyperlink r:id="rId227" ref="E249"/>
    <hyperlink r:id="rId228" ref="E250"/>
    <hyperlink r:id="rId229" ref="E251"/>
    <hyperlink r:id="rId230" ref="E252"/>
    <hyperlink r:id="rId231" ref="E253"/>
    <hyperlink r:id="rId232" ref="E254"/>
    <hyperlink r:id="rId233" ref="E255"/>
    <hyperlink r:id="rId234" ref="E256"/>
    <hyperlink r:id="rId235" ref="E257"/>
    <hyperlink r:id="rId236" ref="E258"/>
    <hyperlink r:id="rId237" ref="E259"/>
    <hyperlink r:id="rId238" ref="E260"/>
    <hyperlink r:id="rId239" ref="E261"/>
    <hyperlink r:id="rId240" ref="E262"/>
    <hyperlink r:id="rId241" ref="E263"/>
    <hyperlink r:id="rId242" ref="E264"/>
    <hyperlink r:id="rId243" ref="E265"/>
    <hyperlink r:id="rId244" ref="E266"/>
    <hyperlink r:id="rId245" ref="E267"/>
    <hyperlink r:id="rId246" ref="E268"/>
    <hyperlink r:id="rId247" ref="E269"/>
    <hyperlink r:id="rId248" ref="E270"/>
    <hyperlink r:id="rId249" ref="E271"/>
    <hyperlink r:id="rId250" ref="E272"/>
    <hyperlink r:id="rId251" ref="E273"/>
    <hyperlink r:id="rId252" ref="E274"/>
    <hyperlink r:id="rId253" ref="E277"/>
    <hyperlink r:id="rId254" ref="E278"/>
    <hyperlink r:id="rId255" ref="E279"/>
    <hyperlink r:id="rId256" ref="E280"/>
    <hyperlink r:id="rId257" ref="E282"/>
    <hyperlink r:id="rId258" ref="E283"/>
    <hyperlink r:id="rId259" ref="E284"/>
    <hyperlink r:id="rId260" ref="E285"/>
    <hyperlink r:id="rId261" ref="E286"/>
    <hyperlink r:id="rId262" ref="E287"/>
    <hyperlink r:id="rId263" ref="E288"/>
    <hyperlink r:id="rId264" ref="E289"/>
    <hyperlink r:id="rId265" ref="E290"/>
    <hyperlink r:id="rId266" ref="E291"/>
    <hyperlink r:id="rId267" ref="E292"/>
    <hyperlink r:id="rId268" ref="E293"/>
    <hyperlink r:id="rId269" ref="E294"/>
    <hyperlink r:id="rId270" ref="E295"/>
    <hyperlink r:id="rId271" ref="E296"/>
    <hyperlink r:id="rId272" ref="E297"/>
    <hyperlink r:id="rId273" ref="E298"/>
    <hyperlink r:id="rId274" ref="E299"/>
    <hyperlink r:id="rId275" ref="E301"/>
    <hyperlink r:id="rId276" ref="E303"/>
    <hyperlink r:id="rId277" ref="E305"/>
    <hyperlink r:id="rId278" ref="E306"/>
    <hyperlink r:id="rId279" ref="E307"/>
    <hyperlink r:id="rId280" ref="E308"/>
    <hyperlink r:id="rId281" ref="E309"/>
    <hyperlink r:id="rId282" ref="E310"/>
    <hyperlink r:id="rId283" ref="E311"/>
    <hyperlink r:id="rId284" ref="E312"/>
    <hyperlink r:id="rId285" ref="E313"/>
    <hyperlink r:id="rId286" ref="E314"/>
    <hyperlink r:id="rId287" ref="E315"/>
    <hyperlink r:id="rId288" ref="E316"/>
    <hyperlink r:id="rId289" ref="E317"/>
    <hyperlink r:id="rId290" ref="E318"/>
    <hyperlink r:id="rId291" ref="E319"/>
    <hyperlink r:id="rId292" ref="E320"/>
    <hyperlink r:id="rId293" ref="E321"/>
    <hyperlink r:id="rId294" ref="E322"/>
    <hyperlink r:id="rId295" ref="E323"/>
    <hyperlink r:id="rId296" ref="E324"/>
    <hyperlink r:id="rId297" ref="E325"/>
    <hyperlink r:id="rId298" ref="E326"/>
    <hyperlink r:id="rId299" ref="E327"/>
    <hyperlink r:id="rId300" ref="E328"/>
    <hyperlink r:id="rId301" ref="E329"/>
    <hyperlink r:id="rId302" ref="E330"/>
    <hyperlink r:id="rId303" ref="E331"/>
    <hyperlink r:id="rId304" ref="E332"/>
    <hyperlink r:id="rId305" ref="E333"/>
    <hyperlink r:id="rId306" ref="E334"/>
    <hyperlink r:id="rId307" ref="E335"/>
    <hyperlink r:id="rId308" ref="E336"/>
    <hyperlink r:id="rId309" ref="E337"/>
    <hyperlink r:id="rId310" ref="E338"/>
    <hyperlink r:id="rId311" ref="E339"/>
    <hyperlink r:id="rId312" ref="E340"/>
    <hyperlink r:id="rId313" ref="E341"/>
    <hyperlink r:id="rId314" ref="E342"/>
    <hyperlink r:id="rId315" ref="E343"/>
    <hyperlink r:id="rId316" ref="E344"/>
    <hyperlink r:id="rId317" ref="E345"/>
    <hyperlink r:id="rId318" ref="E346"/>
    <hyperlink r:id="rId319" ref="E347"/>
    <hyperlink r:id="rId320" ref="E348"/>
    <hyperlink r:id="rId321" ref="E349"/>
    <hyperlink r:id="rId322" ref="E350"/>
    <hyperlink r:id="rId323" ref="E351"/>
    <hyperlink r:id="rId324" ref="E352"/>
    <hyperlink r:id="rId325" ref="E353"/>
    <hyperlink r:id="rId326" ref="E354"/>
    <hyperlink r:id="rId327" ref="E355"/>
    <hyperlink r:id="rId328" ref="E356"/>
    <hyperlink r:id="rId329" ref="E357"/>
    <hyperlink r:id="rId330" ref="E358"/>
    <hyperlink r:id="rId331" ref="E359"/>
    <hyperlink r:id="rId332" ref="E360"/>
    <hyperlink r:id="rId333" ref="E361"/>
    <hyperlink r:id="rId334" ref="E362"/>
    <hyperlink r:id="rId335" ref="E363"/>
    <hyperlink r:id="rId336" ref="E364"/>
    <hyperlink r:id="rId337" ref="E365"/>
    <hyperlink r:id="rId338" ref="E366"/>
    <hyperlink r:id="rId339" ref="E367"/>
    <hyperlink r:id="rId340" ref="E368"/>
    <hyperlink r:id="rId341" ref="E369"/>
    <hyperlink r:id="rId342" ref="E370"/>
    <hyperlink r:id="rId343" ref="E371"/>
    <hyperlink r:id="rId344" ref="E372"/>
    <hyperlink r:id="rId345" ref="E373"/>
    <hyperlink r:id="rId346" ref="E374"/>
    <hyperlink r:id="rId347" ref="E375"/>
    <hyperlink r:id="rId348" ref="E376"/>
    <hyperlink r:id="rId349" ref="E377"/>
    <hyperlink r:id="rId350" ref="E378"/>
    <hyperlink r:id="rId351" ref="E379"/>
    <hyperlink r:id="rId352" ref="E381"/>
    <hyperlink r:id="rId353" ref="E382"/>
    <hyperlink r:id="rId354" ref="E383"/>
    <hyperlink r:id="rId355" ref="E384"/>
    <hyperlink r:id="rId356" ref="E386"/>
    <hyperlink r:id="rId357" ref="E387"/>
    <hyperlink r:id="rId358" ref="E388"/>
    <hyperlink r:id="rId359" ref="E389"/>
    <hyperlink r:id="rId360" ref="E390"/>
    <hyperlink r:id="rId361" ref="E391"/>
    <hyperlink r:id="rId362" ref="E392"/>
    <hyperlink r:id="rId363" ref="E393"/>
    <hyperlink r:id="rId364" ref="E394"/>
    <hyperlink r:id="rId365" ref="E395"/>
    <hyperlink r:id="rId366" ref="E396"/>
    <hyperlink r:id="rId367" ref="E397"/>
    <hyperlink r:id="rId368" ref="E398"/>
    <hyperlink r:id="rId369" ref="E399"/>
    <hyperlink r:id="rId370" ref="E401"/>
    <hyperlink r:id="rId371" ref="E402"/>
    <hyperlink r:id="rId372" ref="E403"/>
    <hyperlink r:id="rId373" ref="E406"/>
    <hyperlink r:id="rId374" ref="E407"/>
    <hyperlink r:id="rId375" ref="E409"/>
    <hyperlink r:id="rId376" ref="E411"/>
    <hyperlink r:id="rId377" ref="E412"/>
    <hyperlink r:id="rId378" ref="E414"/>
    <hyperlink r:id="rId379" ref="E415"/>
    <hyperlink r:id="rId380" ref="E417"/>
    <hyperlink r:id="rId381" ref="E420"/>
    <hyperlink r:id="rId382" ref="E421"/>
    <hyperlink r:id="rId383" ref="E422"/>
    <hyperlink r:id="rId384" ref="E423"/>
    <hyperlink r:id="rId385" ref="E424"/>
    <hyperlink r:id="rId386" ref="E425"/>
    <hyperlink r:id="rId387" ref="E427"/>
    <hyperlink r:id="rId388" ref="E428"/>
    <hyperlink r:id="rId389" ref="E429"/>
    <hyperlink r:id="rId390" ref="E430"/>
    <hyperlink r:id="rId391" ref="E431"/>
    <hyperlink r:id="rId392" ref="E432"/>
    <hyperlink r:id="rId393" ref="E433"/>
    <hyperlink r:id="rId394" ref="E434"/>
    <hyperlink r:id="rId395" ref="E435"/>
    <hyperlink r:id="rId396" ref="E436"/>
    <hyperlink r:id="rId397" ref="E437"/>
    <hyperlink r:id="rId398" ref="E438"/>
    <hyperlink r:id="rId399" ref="E439"/>
    <hyperlink r:id="rId400" ref="E440"/>
    <hyperlink r:id="rId401" ref="E441"/>
    <hyperlink r:id="rId402" ref="E443"/>
    <hyperlink r:id="rId403" ref="E444"/>
    <hyperlink r:id="rId404" ref="E446"/>
    <hyperlink r:id="rId405" ref="E447"/>
    <hyperlink r:id="rId406" ref="E448"/>
    <hyperlink r:id="rId407" ref="E449"/>
    <hyperlink r:id="rId408" ref="E450"/>
    <hyperlink r:id="rId409" ref="E451"/>
    <hyperlink r:id="rId410" ref="E453"/>
    <hyperlink r:id="rId411" ref="E454"/>
    <hyperlink r:id="rId412" ref="E456"/>
    <hyperlink r:id="rId413" ref="E457"/>
    <hyperlink r:id="rId414" ref="E459"/>
    <hyperlink r:id="rId415" ref="E460"/>
    <hyperlink r:id="rId416" ref="E461"/>
    <hyperlink r:id="rId417" ref="E462"/>
    <hyperlink r:id="rId418" ref="E463"/>
    <hyperlink r:id="rId419" ref="E464"/>
    <hyperlink r:id="rId420" ref="E465"/>
    <hyperlink r:id="rId421" ref="E466"/>
    <hyperlink r:id="rId422" ref="E467"/>
    <hyperlink r:id="rId423" ref="E468"/>
    <hyperlink r:id="rId424" ref="E469"/>
    <hyperlink r:id="rId425" ref="E470"/>
    <hyperlink r:id="rId426" ref="E471"/>
    <hyperlink r:id="rId427" ref="E472"/>
    <hyperlink r:id="rId428" ref="E473"/>
    <hyperlink r:id="rId429" ref="E474"/>
    <hyperlink r:id="rId430" ref="E475"/>
    <hyperlink r:id="rId431" ref="E476"/>
    <hyperlink r:id="rId432" ref="E477"/>
    <hyperlink r:id="rId433" ref="E479"/>
    <hyperlink r:id="rId434" ref="E480"/>
    <hyperlink r:id="rId435" ref="E481"/>
    <hyperlink r:id="rId436" ref="E482"/>
    <hyperlink r:id="rId437" ref="E483"/>
    <hyperlink r:id="rId438" ref="E484"/>
    <hyperlink r:id="rId439" ref="E485"/>
    <hyperlink r:id="rId440" ref="E486"/>
    <hyperlink r:id="rId441" ref="E487"/>
    <hyperlink r:id="rId442" ref="E488"/>
    <hyperlink r:id="rId443" ref="E489"/>
    <hyperlink r:id="rId444" ref="E490"/>
    <hyperlink r:id="rId445" ref="E491"/>
    <hyperlink r:id="rId446" ref="E492"/>
    <hyperlink r:id="rId447" ref="E493"/>
    <hyperlink r:id="rId448" ref="E494"/>
    <hyperlink r:id="rId449" ref="E496"/>
    <hyperlink r:id="rId450" ref="E499"/>
    <hyperlink r:id="rId451" ref="E500"/>
    <hyperlink r:id="rId452" ref="E502"/>
    <hyperlink r:id="rId453" ref="E503"/>
    <hyperlink r:id="rId454" ref="E504"/>
    <hyperlink r:id="rId455" ref="E509"/>
    <hyperlink r:id="rId456" ref="E514"/>
    <hyperlink r:id="rId457" ref="E515"/>
    <hyperlink r:id="rId458" ref="E518"/>
    <hyperlink r:id="rId459" ref="E519"/>
    <hyperlink r:id="rId460" ref="E520"/>
    <hyperlink r:id="rId461" ref="E521"/>
    <hyperlink r:id="rId462" ref="E522"/>
    <hyperlink r:id="rId463" ref="E524"/>
    <hyperlink r:id="rId464" ref="E525"/>
    <hyperlink r:id="rId465" ref="E526"/>
    <hyperlink r:id="rId466" ref="E527"/>
    <hyperlink r:id="rId467" ref="E528"/>
    <hyperlink r:id="rId468" ref="E529"/>
    <hyperlink r:id="rId469" ref="E530"/>
    <hyperlink r:id="rId470" ref="E531"/>
    <hyperlink r:id="rId471" ref="E536"/>
    <hyperlink r:id="rId472" ref="E538"/>
    <hyperlink r:id="rId473" ref="E542"/>
    <hyperlink r:id="rId474" ref="E543"/>
    <hyperlink r:id="rId475" ref="E546"/>
    <hyperlink r:id="rId476" ref="E547"/>
    <hyperlink r:id="rId477" ref="E548"/>
    <hyperlink r:id="rId478" ref="E550"/>
    <hyperlink r:id="rId479" ref="E551"/>
    <hyperlink r:id="rId480" ref="E552"/>
    <hyperlink r:id="rId481" ref="E553"/>
    <hyperlink r:id="rId482" ref="E556"/>
    <hyperlink r:id="rId483" ref="E558"/>
    <hyperlink r:id="rId484" ref="E559"/>
    <hyperlink r:id="rId485" ref="E562"/>
    <hyperlink r:id="rId486" ref="E563"/>
    <hyperlink r:id="rId487" ref="E564"/>
    <hyperlink r:id="rId488" ref="E566"/>
    <hyperlink r:id="rId489" ref="E567"/>
    <hyperlink r:id="rId490" ref="E568"/>
    <hyperlink r:id="rId491" ref="E569"/>
    <hyperlink r:id="rId492" ref="E570"/>
    <hyperlink r:id="rId493" ref="E571"/>
    <hyperlink r:id="rId494" ref="E572"/>
    <hyperlink r:id="rId495" ref="E573"/>
    <hyperlink r:id="rId496" ref="E574"/>
    <hyperlink r:id="rId497" ref="E575"/>
    <hyperlink r:id="rId498" ref="E577"/>
    <hyperlink r:id="rId499" ref="E580"/>
    <hyperlink r:id="rId500" ref="E581"/>
    <hyperlink r:id="rId501" ref="E582"/>
    <hyperlink r:id="rId502" ref="E583"/>
    <hyperlink r:id="rId503" ref="E584"/>
    <hyperlink r:id="rId504" ref="E585"/>
    <hyperlink r:id="rId505" ref="E586"/>
    <hyperlink r:id="rId506" ref="E587"/>
    <hyperlink r:id="rId507" ref="E589"/>
    <hyperlink r:id="rId508" ref="E590"/>
    <hyperlink r:id="rId509" ref="E591"/>
    <hyperlink r:id="rId510" ref="E592"/>
    <hyperlink r:id="rId511" ref="E593"/>
    <hyperlink r:id="rId512" ref="E597"/>
    <hyperlink r:id="rId513" ref="E598"/>
    <hyperlink r:id="rId514" ref="E599"/>
    <hyperlink r:id="rId515" ref="E600"/>
    <hyperlink r:id="rId516" ref="E601"/>
    <hyperlink r:id="rId517" ref="E602"/>
    <hyperlink r:id="rId518" ref="E604"/>
    <hyperlink r:id="rId519" ref="E605"/>
    <hyperlink r:id="rId520" ref="E606"/>
    <hyperlink r:id="rId521" ref="E609"/>
    <hyperlink r:id="rId522" ref="E611"/>
    <hyperlink r:id="rId523" ref="E612"/>
    <hyperlink r:id="rId524" ref="E613"/>
    <hyperlink r:id="rId525" ref="E614"/>
    <hyperlink r:id="rId526" ref="E615"/>
    <hyperlink r:id="rId527" ref="E618"/>
    <hyperlink r:id="rId528" ref="E619"/>
    <hyperlink r:id="rId529" ref="E620"/>
    <hyperlink r:id="rId530" ref="E621"/>
    <hyperlink r:id="rId531" ref="E622"/>
    <hyperlink r:id="rId532" ref="E624"/>
    <hyperlink r:id="rId533" ref="E629"/>
    <hyperlink r:id="rId534" ref="E630"/>
    <hyperlink r:id="rId535" ref="E631"/>
    <hyperlink r:id="rId536" ref="E632"/>
    <hyperlink r:id="rId537" ref="E633"/>
    <hyperlink r:id="rId538" ref="E634"/>
    <hyperlink r:id="rId539" ref="E635"/>
    <hyperlink r:id="rId540" ref="E636"/>
    <hyperlink r:id="rId541" ref="E637"/>
    <hyperlink r:id="rId542" ref="E638"/>
    <hyperlink r:id="rId543" ref="E639"/>
    <hyperlink r:id="rId544" ref="E640"/>
    <hyperlink r:id="rId545" ref="E641"/>
    <hyperlink r:id="rId546" ref="E642"/>
    <hyperlink r:id="rId547" ref="E644"/>
    <hyperlink r:id="rId548" ref="E645"/>
    <hyperlink r:id="rId549" ref="E646"/>
    <hyperlink r:id="rId550" ref="E647"/>
    <hyperlink r:id="rId551" ref="E648"/>
    <hyperlink r:id="rId552" ref="E649"/>
    <hyperlink r:id="rId553" ref="E650"/>
    <hyperlink r:id="rId554" ref="E651"/>
    <hyperlink r:id="rId555" ref="E652"/>
    <hyperlink r:id="rId556" ref="E653"/>
    <hyperlink r:id="rId557" ref="E654"/>
    <hyperlink r:id="rId558" ref="E657"/>
    <hyperlink r:id="rId559" ref="E658"/>
    <hyperlink r:id="rId560" ref="E659"/>
    <hyperlink r:id="rId561" ref="E660"/>
    <hyperlink r:id="rId562" ref="E663"/>
    <hyperlink r:id="rId563" ref="E664"/>
    <hyperlink r:id="rId564" ref="E666"/>
    <hyperlink r:id="rId565" ref="E667"/>
    <hyperlink r:id="rId566" ref="E670"/>
    <hyperlink r:id="rId567" ref="E671"/>
    <hyperlink r:id="rId568" ref="E672"/>
    <hyperlink r:id="rId569" ref="E675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570"/>
  <tableParts count="19">
    <tablePart r:id="rId590"/>
    <tablePart r:id="rId591"/>
    <tablePart r:id="rId592"/>
    <tablePart r:id="rId593"/>
    <tablePart r:id="rId594"/>
    <tablePart r:id="rId595"/>
    <tablePart r:id="rId596"/>
    <tablePart r:id="rId597"/>
    <tablePart r:id="rId598"/>
    <tablePart r:id="rId599"/>
    <tablePart r:id="rId600"/>
    <tablePart r:id="rId601"/>
    <tablePart r:id="rId602"/>
    <tablePart r:id="rId603"/>
    <tablePart r:id="rId604"/>
    <tablePart r:id="rId605"/>
    <tablePart r:id="rId606"/>
    <tablePart r:id="rId607"/>
    <tablePart r:id="rId60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7.29"/>
    <col customWidth="1" min="4" max="4" width="29.0"/>
    <col customWidth="1" min="5" max="5" width="43.14"/>
    <col customWidth="1" min="6" max="6" width="8.71"/>
    <col customWidth="1" min="7" max="7" width="21.57"/>
    <col customWidth="1" min="8" max="8" width="36.43"/>
    <col customWidth="1" min="9" max="9" width="19.0"/>
    <col customWidth="1" min="10" max="11" width="21.57"/>
    <col customWidth="1" min="12" max="12" width="24.57"/>
    <col customWidth="1" min="13" max="21" width="21.57"/>
    <col customWidth="1" min="22" max="22" width="23.14"/>
  </cols>
  <sheetData>
    <row r="1" ht="66.75" customHeight="1">
      <c r="A1" s="1" t="s">
        <v>6</v>
      </c>
      <c r="B1" s="114"/>
      <c r="C1" s="114"/>
      <c r="D1" s="114"/>
      <c r="E1" s="114"/>
      <c r="F1" s="115"/>
      <c r="G1" s="6" t="s">
        <v>1</v>
      </c>
      <c r="H1" s="8">
        <f>COUNTIFS(I3:I96, "make", V3:V96, "Em andamento")</f>
        <v>0</v>
      </c>
      <c r="I1" s="6" t="s">
        <v>2</v>
      </c>
      <c r="J1" s="8">
        <f>COUNTIFS(I3:I96, "BUY", V3:V96, "Em andamento")</f>
        <v>0</v>
      </c>
      <c r="K1" s="6" t="s">
        <v>3</v>
      </c>
      <c r="L1" s="6">
        <f>COUNTIFS(I3:I96, "make/buy", V3:V96, "Em andamento")</f>
        <v>0</v>
      </c>
      <c r="M1" s="6" t="s">
        <v>4</v>
      </c>
      <c r="N1" s="6">
        <f>COUNTIFS(I3:I96, "em definição")</f>
        <v>1</v>
      </c>
      <c r="O1" s="3" t="s">
        <v>2057</v>
      </c>
      <c r="P1" s="3">
        <f>H1+J1+L1+N1</f>
        <v>1</v>
      </c>
      <c r="Q1" s="9"/>
      <c r="R1" s="10"/>
      <c r="S1" s="10"/>
      <c r="T1" s="10"/>
      <c r="U1" s="10"/>
      <c r="V1" s="10"/>
      <c r="W1" s="12"/>
      <c r="X1" s="12"/>
      <c r="Y1" s="12"/>
      <c r="Z1" s="12"/>
      <c r="AA1" s="12"/>
      <c r="AB1" s="12"/>
      <c r="AC1" s="12"/>
    </row>
    <row r="2" ht="42.75" customHeight="1">
      <c r="A2" s="13" t="s">
        <v>7</v>
      </c>
      <c r="B2" s="14" t="s">
        <v>8</v>
      </c>
      <c r="C2" s="13" t="s">
        <v>9</v>
      </c>
      <c r="D2" s="13" t="s">
        <v>10</v>
      </c>
      <c r="E2" s="13" t="s">
        <v>2058</v>
      </c>
      <c r="F2" s="13" t="s">
        <v>12</v>
      </c>
      <c r="G2" s="13" t="s">
        <v>13</v>
      </c>
      <c r="H2" s="13" t="s">
        <v>14</v>
      </c>
      <c r="I2" s="16" t="s">
        <v>15</v>
      </c>
      <c r="J2" s="13" t="s">
        <v>16</v>
      </c>
      <c r="K2" s="13" t="s">
        <v>17</v>
      </c>
      <c r="L2" s="13" t="s">
        <v>18</v>
      </c>
      <c r="M2" s="14" t="s">
        <v>19</v>
      </c>
      <c r="N2" s="14" t="s">
        <v>21</v>
      </c>
      <c r="O2" s="13" t="s">
        <v>2059</v>
      </c>
      <c r="P2" s="13" t="s">
        <v>22</v>
      </c>
      <c r="Q2" s="13" t="s">
        <v>23</v>
      </c>
      <c r="R2" s="17" t="s">
        <v>24</v>
      </c>
      <c r="S2" s="13" t="s">
        <v>25</v>
      </c>
      <c r="T2" s="13" t="s">
        <v>26</v>
      </c>
      <c r="U2" s="13" t="s">
        <v>27</v>
      </c>
      <c r="V2" s="116" t="s">
        <v>28</v>
      </c>
      <c r="W2" s="20"/>
      <c r="X2" s="20"/>
      <c r="Y2" s="20"/>
      <c r="Z2" s="20"/>
      <c r="AA2" s="20"/>
      <c r="AB2" s="20"/>
      <c r="AC2" s="20"/>
    </row>
    <row r="3" ht="18.75" customHeight="1">
      <c r="A3" s="21" t="s">
        <v>195</v>
      </c>
      <c r="B3" s="21" t="s">
        <v>2060</v>
      </c>
      <c r="C3" s="21" t="s">
        <v>2061</v>
      </c>
      <c r="D3" s="22" t="s">
        <v>2062</v>
      </c>
      <c r="E3" s="23" t="s">
        <v>2063</v>
      </c>
      <c r="F3" s="21">
        <v>1.0</v>
      </c>
      <c r="G3" s="26">
        <v>45793.0</v>
      </c>
      <c r="H3" s="25" t="s">
        <v>2064</v>
      </c>
      <c r="I3" s="40" t="s">
        <v>439</v>
      </c>
      <c r="J3" s="27"/>
      <c r="K3" s="27"/>
      <c r="L3" s="27"/>
      <c r="M3" s="27"/>
      <c r="N3" s="27"/>
      <c r="O3" s="27"/>
      <c r="P3" s="27"/>
      <c r="Q3" s="29"/>
      <c r="R3" s="30">
        <f t="shared" ref="R3:R594" si="1">Q3/89.23</f>
        <v>0</v>
      </c>
      <c r="S3" s="21" t="str">
        <f>IFERROR(VLOOKUP(L3,'Responsáveis'!$A$3:$B$136,2,FALSE),"NE")</f>
        <v>NE</v>
      </c>
      <c r="T3" s="27"/>
      <c r="U3" s="21" t="s">
        <v>48</v>
      </c>
      <c r="V3" s="31" t="s">
        <v>439</v>
      </c>
      <c r="W3" s="117"/>
      <c r="X3" s="12"/>
      <c r="Y3" s="12"/>
      <c r="Z3" s="12"/>
      <c r="AA3" s="12"/>
      <c r="AB3" s="12"/>
      <c r="AC3" s="12"/>
    </row>
    <row r="4" ht="18.75" customHeight="1">
      <c r="A4" s="21" t="s">
        <v>31</v>
      </c>
      <c r="B4" s="50" t="s">
        <v>32</v>
      </c>
      <c r="C4" s="21" t="s">
        <v>2065</v>
      </c>
      <c r="D4" s="22" t="s">
        <v>1047</v>
      </c>
      <c r="E4" s="23" t="s">
        <v>2066</v>
      </c>
      <c r="F4" s="21">
        <v>1.0</v>
      </c>
      <c r="G4" s="24">
        <v>45978.0</v>
      </c>
      <c r="H4" s="25" t="s">
        <v>2067</v>
      </c>
      <c r="I4" s="40" t="s">
        <v>37</v>
      </c>
      <c r="J4" s="24">
        <v>45988.0</v>
      </c>
      <c r="K4" s="21">
        <v>1.0233669E7</v>
      </c>
      <c r="L4" s="21" t="s">
        <v>778</v>
      </c>
      <c r="M4" s="24">
        <v>46013.0</v>
      </c>
      <c r="N4" s="24">
        <v>46013.0</v>
      </c>
      <c r="O4" s="24">
        <v>46014.0</v>
      </c>
      <c r="P4" s="28">
        <v>1.0</v>
      </c>
      <c r="Q4" s="35">
        <v>99332.4</v>
      </c>
      <c r="R4" s="30">
        <f t="shared" si="1"/>
        <v>1113.217528</v>
      </c>
      <c r="S4" s="21" t="str">
        <f>IFERROR(VLOOKUP(L4,'Responsáveis'!$A$3:$B$136,2,FALSE),"NE")</f>
        <v>Jadiel</v>
      </c>
      <c r="T4" s="21">
        <v>13752.0</v>
      </c>
      <c r="U4" s="21" t="s">
        <v>39</v>
      </c>
      <c r="V4" s="31" t="s">
        <v>208</v>
      </c>
      <c r="W4" s="31"/>
      <c r="X4" s="12"/>
      <c r="Y4" s="12"/>
      <c r="Z4" s="12"/>
      <c r="AA4" s="12"/>
      <c r="AB4" s="12"/>
      <c r="AC4" s="12"/>
    </row>
    <row r="5" ht="18.75" customHeight="1">
      <c r="A5" s="21" t="s">
        <v>187</v>
      </c>
      <c r="B5" s="21" t="s">
        <v>234</v>
      </c>
      <c r="C5" s="21" t="s">
        <v>2068</v>
      </c>
      <c r="D5" s="22" t="s">
        <v>2069</v>
      </c>
      <c r="E5" s="23" t="s">
        <v>2070</v>
      </c>
      <c r="F5" s="21">
        <v>0.0</v>
      </c>
      <c r="G5" s="26">
        <v>45922.0</v>
      </c>
      <c r="H5" s="25" t="s">
        <v>2071</v>
      </c>
      <c r="I5" s="40" t="s">
        <v>52</v>
      </c>
      <c r="J5" s="26">
        <v>45923.0</v>
      </c>
      <c r="K5" s="21" t="s">
        <v>53</v>
      </c>
      <c r="L5" s="21" t="s">
        <v>548</v>
      </c>
      <c r="M5" s="24">
        <v>45985.0</v>
      </c>
      <c r="N5" s="24">
        <v>45953.0</v>
      </c>
      <c r="O5" s="24">
        <v>45989.0</v>
      </c>
      <c r="P5" s="28">
        <v>1.0</v>
      </c>
      <c r="Q5" s="29">
        <v>86853.56</v>
      </c>
      <c r="R5" s="30">
        <f t="shared" si="1"/>
        <v>973.3672532</v>
      </c>
      <c r="S5" s="21" t="str">
        <f>IFERROR(VLOOKUP(L5,'Responsáveis'!$A$3:$B$136,2,FALSE),"NE")</f>
        <v>Jadiel</v>
      </c>
      <c r="T5" s="27"/>
      <c r="U5" s="21" t="s">
        <v>39</v>
      </c>
      <c r="V5" s="31" t="s">
        <v>208</v>
      </c>
      <c r="W5" s="31" t="s">
        <v>41</v>
      </c>
      <c r="X5" s="12"/>
      <c r="Y5" s="12"/>
      <c r="Z5" s="12"/>
      <c r="AA5" s="12"/>
      <c r="AB5" s="12"/>
      <c r="AC5" s="12"/>
    </row>
    <row r="6" ht="18.75" customHeight="1">
      <c r="A6" s="21" t="s">
        <v>187</v>
      </c>
      <c r="B6" s="21" t="s">
        <v>234</v>
      </c>
      <c r="C6" s="21" t="s">
        <v>2072</v>
      </c>
      <c r="D6" s="22" t="s">
        <v>2073</v>
      </c>
      <c r="E6" s="23" t="s">
        <v>2074</v>
      </c>
      <c r="F6" s="21">
        <v>0.0</v>
      </c>
      <c r="G6" s="26">
        <v>45922.0</v>
      </c>
      <c r="H6" s="25" t="s">
        <v>2075</v>
      </c>
      <c r="I6" s="40" t="s">
        <v>52</v>
      </c>
      <c r="J6" s="26">
        <v>45922.0</v>
      </c>
      <c r="K6" s="21" t="s">
        <v>53</v>
      </c>
      <c r="L6" s="21" t="s">
        <v>548</v>
      </c>
      <c r="M6" s="24">
        <v>45985.0</v>
      </c>
      <c r="N6" s="24">
        <v>45985.0</v>
      </c>
      <c r="O6" s="24">
        <v>45989.0</v>
      </c>
      <c r="P6" s="28">
        <v>1.0</v>
      </c>
      <c r="Q6" s="29">
        <v>89192.54</v>
      </c>
      <c r="R6" s="30">
        <f t="shared" si="1"/>
        <v>999.580186</v>
      </c>
      <c r="S6" s="21" t="str">
        <f>IFERROR(VLOOKUP(L6,'Responsáveis'!$A$3:$B$136,2,FALSE),"NE")</f>
        <v>Jadiel</v>
      </c>
      <c r="T6" s="27"/>
      <c r="U6" s="21" t="s">
        <v>39</v>
      </c>
      <c r="V6" s="31" t="s">
        <v>208</v>
      </c>
      <c r="W6" s="31" t="s">
        <v>41</v>
      </c>
      <c r="X6" s="12"/>
      <c r="Y6" s="12"/>
      <c r="Z6" s="12"/>
      <c r="AA6" s="12"/>
      <c r="AB6" s="12"/>
      <c r="AC6" s="12"/>
    </row>
    <row r="7" ht="18.75" customHeight="1">
      <c r="A7" s="21" t="s">
        <v>187</v>
      </c>
      <c r="B7" s="21" t="s">
        <v>234</v>
      </c>
      <c r="C7" s="21" t="s">
        <v>2076</v>
      </c>
      <c r="D7" s="22" t="s">
        <v>2073</v>
      </c>
      <c r="E7" s="23" t="s">
        <v>2077</v>
      </c>
      <c r="F7" s="21">
        <v>0.0</v>
      </c>
      <c r="G7" s="26">
        <v>45922.0</v>
      </c>
      <c r="H7" s="25" t="s">
        <v>2078</v>
      </c>
      <c r="I7" s="40" t="s">
        <v>52</v>
      </c>
      <c r="J7" s="26">
        <v>45922.0</v>
      </c>
      <c r="K7" s="21" t="s">
        <v>53</v>
      </c>
      <c r="L7" s="21" t="s">
        <v>548</v>
      </c>
      <c r="M7" s="24">
        <v>45985.0</v>
      </c>
      <c r="N7" s="24">
        <v>45985.0</v>
      </c>
      <c r="O7" s="24">
        <v>45989.0</v>
      </c>
      <c r="P7" s="28">
        <v>1.0</v>
      </c>
      <c r="Q7" s="29">
        <v>92235.64</v>
      </c>
      <c r="R7" s="30">
        <f t="shared" si="1"/>
        <v>1033.684187</v>
      </c>
      <c r="S7" s="21" t="str">
        <f>IFERROR(VLOOKUP(L7,'Responsáveis'!$A$3:$B$136,2,FALSE),"NE")</f>
        <v>Jadiel</v>
      </c>
      <c r="T7" s="27"/>
      <c r="U7" s="21" t="s">
        <v>39</v>
      </c>
      <c r="V7" s="31" t="s">
        <v>208</v>
      </c>
      <c r="W7" s="31" t="s">
        <v>41</v>
      </c>
      <c r="X7" s="12"/>
      <c r="Y7" s="12"/>
      <c r="Z7" s="12"/>
      <c r="AA7" s="12"/>
      <c r="AB7" s="12"/>
      <c r="AC7" s="12"/>
    </row>
    <row r="8" ht="18.75" customHeight="1">
      <c r="A8" s="21" t="s">
        <v>187</v>
      </c>
      <c r="B8" s="21" t="s">
        <v>234</v>
      </c>
      <c r="C8" s="21" t="s">
        <v>2079</v>
      </c>
      <c r="D8" s="22" t="s">
        <v>2073</v>
      </c>
      <c r="E8" s="23" t="s">
        <v>2080</v>
      </c>
      <c r="F8" s="21">
        <v>0.0</v>
      </c>
      <c r="G8" s="26">
        <v>45922.0</v>
      </c>
      <c r="H8" s="25" t="s">
        <v>2081</v>
      </c>
      <c r="I8" s="40" t="s">
        <v>52</v>
      </c>
      <c r="J8" s="26">
        <v>45922.0</v>
      </c>
      <c r="K8" s="21" t="s">
        <v>53</v>
      </c>
      <c r="L8" s="21" t="s">
        <v>548</v>
      </c>
      <c r="M8" s="24">
        <v>45985.0</v>
      </c>
      <c r="N8" s="24">
        <v>45985.0</v>
      </c>
      <c r="O8" s="24">
        <v>45989.0</v>
      </c>
      <c r="P8" s="28">
        <v>1.0</v>
      </c>
      <c r="Q8" s="29">
        <v>68413.85</v>
      </c>
      <c r="R8" s="30">
        <f t="shared" si="1"/>
        <v>766.7135493</v>
      </c>
      <c r="S8" s="21" t="str">
        <f>IFERROR(VLOOKUP(L8,'Responsáveis'!$A$3:$B$136,2,FALSE),"NE")</f>
        <v>Jadiel</v>
      </c>
      <c r="T8" s="27"/>
      <c r="U8" s="21" t="s">
        <v>39</v>
      </c>
      <c r="V8" s="31" t="s">
        <v>208</v>
      </c>
      <c r="W8" s="31" t="s">
        <v>41</v>
      </c>
      <c r="X8" s="12"/>
      <c r="Y8" s="12"/>
      <c r="Z8" s="12"/>
      <c r="AA8" s="12"/>
      <c r="AB8" s="12"/>
      <c r="AC8" s="12"/>
    </row>
    <row r="9" ht="18.75" customHeight="1">
      <c r="A9" s="21" t="s">
        <v>219</v>
      </c>
      <c r="B9" s="21" t="s">
        <v>234</v>
      </c>
      <c r="C9" s="21" t="s">
        <v>783</v>
      </c>
      <c r="D9" s="22" t="s">
        <v>198</v>
      </c>
      <c r="E9" s="23" t="s">
        <v>2082</v>
      </c>
      <c r="F9" s="21">
        <v>0.0</v>
      </c>
      <c r="G9" s="26">
        <v>45967.0</v>
      </c>
      <c r="H9" s="25" t="s">
        <v>2083</v>
      </c>
      <c r="I9" s="40" t="s">
        <v>52</v>
      </c>
      <c r="J9" s="26">
        <v>45967.0</v>
      </c>
      <c r="K9" s="21" t="s">
        <v>53</v>
      </c>
      <c r="L9" s="21" t="s">
        <v>38</v>
      </c>
      <c r="M9" s="24">
        <v>45988.0</v>
      </c>
      <c r="N9" s="24">
        <v>45988.0</v>
      </c>
      <c r="O9" s="24">
        <v>45996.0</v>
      </c>
      <c r="P9" s="28">
        <v>1.0</v>
      </c>
      <c r="Q9" s="29">
        <v>1569.08</v>
      </c>
      <c r="R9" s="30">
        <f t="shared" si="1"/>
        <v>17.58466883</v>
      </c>
      <c r="S9" s="21" t="str">
        <f>IFERROR(VLOOKUP(L9,'Responsáveis'!$A$3:$B$136,2,FALSE),"NE")</f>
        <v>jadiel</v>
      </c>
      <c r="T9" s="21">
        <v>34381.0</v>
      </c>
      <c r="U9" s="21" t="s">
        <v>39</v>
      </c>
      <c r="V9" s="31" t="s">
        <v>208</v>
      </c>
      <c r="W9" s="31" t="s">
        <v>41</v>
      </c>
      <c r="X9" s="12"/>
      <c r="Y9" s="12"/>
      <c r="Z9" s="12"/>
      <c r="AA9" s="12"/>
      <c r="AB9" s="12"/>
      <c r="AC9" s="12"/>
    </row>
    <row r="10" ht="18.75" customHeight="1">
      <c r="A10" s="21" t="s">
        <v>271</v>
      </c>
      <c r="B10" s="21" t="s">
        <v>272</v>
      </c>
      <c r="C10" s="21" t="s">
        <v>2084</v>
      </c>
      <c r="D10" s="22" t="s">
        <v>2085</v>
      </c>
      <c r="E10" s="23" t="s">
        <v>2086</v>
      </c>
      <c r="F10" s="21">
        <v>0.0</v>
      </c>
      <c r="G10" s="26">
        <v>45938.0</v>
      </c>
      <c r="H10" s="25" t="s">
        <v>2087</v>
      </c>
      <c r="I10" s="40" t="s">
        <v>52</v>
      </c>
      <c r="J10" s="24">
        <v>45943.0</v>
      </c>
      <c r="K10" s="21" t="s">
        <v>53</v>
      </c>
      <c r="L10" s="21" t="s">
        <v>1253</v>
      </c>
      <c r="M10" s="26">
        <v>45965.0</v>
      </c>
      <c r="N10" s="26">
        <v>45968.0</v>
      </c>
      <c r="O10" s="26">
        <v>45973.0</v>
      </c>
      <c r="P10" s="28">
        <v>1.0</v>
      </c>
      <c r="Q10" s="29">
        <v>6880.5</v>
      </c>
      <c r="R10" s="30">
        <f t="shared" si="1"/>
        <v>77.10971646</v>
      </c>
      <c r="S10" s="21" t="str">
        <f>IFERROR(VLOOKUP(L10,'Responsáveis'!$A$3:$B$136,2,FALSE),"NE")</f>
        <v>Rudnei</v>
      </c>
      <c r="T10" s="21">
        <v>7743.0</v>
      </c>
      <c r="U10" s="21" t="s">
        <v>39</v>
      </c>
      <c r="V10" s="31" t="s">
        <v>208</v>
      </c>
      <c r="W10" s="31"/>
      <c r="X10" s="12"/>
      <c r="Y10" s="12"/>
      <c r="Z10" s="12"/>
      <c r="AA10" s="12"/>
      <c r="AB10" s="12"/>
      <c r="AC10" s="12"/>
    </row>
    <row r="11" ht="18.75" customHeight="1">
      <c r="A11" s="21" t="s">
        <v>187</v>
      </c>
      <c r="B11" s="21" t="s">
        <v>188</v>
      </c>
      <c r="C11" s="21" t="s">
        <v>2088</v>
      </c>
      <c r="D11" s="22" t="s">
        <v>2089</v>
      </c>
      <c r="E11" s="23" t="s">
        <v>2090</v>
      </c>
      <c r="F11" s="21">
        <v>0.0</v>
      </c>
      <c r="G11" s="24">
        <v>45940.0</v>
      </c>
      <c r="H11" s="39" t="s">
        <v>2091</v>
      </c>
      <c r="I11" s="40" t="s">
        <v>52</v>
      </c>
      <c r="J11" s="24">
        <v>45945.0</v>
      </c>
      <c r="K11" s="21" t="s">
        <v>53</v>
      </c>
      <c r="L11" s="21" t="s">
        <v>227</v>
      </c>
      <c r="M11" s="24">
        <v>45971.0</v>
      </c>
      <c r="N11" s="24">
        <v>45971.0</v>
      </c>
      <c r="O11" s="24">
        <v>45971.0</v>
      </c>
      <c r="P11" s="28">
        <v>1.0</v>
      </c>
      <c r="Q11" s="29">
        <v>13400.0</v>
      </c>
      <c r="R11" s="30">
        <f t="shared" si="1"/>
        <v>150.1737084</v>
      </c>
      <c r="S11" s="21" t="str">
        <f>IFERROR(VLOOKUP(L11,'Responsáveis'!$A$3:$B$136,2,FALSE),"NE")</f>
        <v>Ana</v>
      </c>
      <c r="T11" s="27"/>
      <c r="U11" s="21" t="s">
        <v>39</v>
      </c>
      <c r="V11" s="31" t="s">
        <v>208</v>
      </c>
      <c r="W11" s="31"/>
      <c r="X11" s="12"/>
      <c r="Y11" s="12"/>
      <c r="Z11" s="12"/>
      <c r="AA11" s="12"/>
      <c r="AB11" s="12"/>
      <c r="AC11" s="12"/>
    </row>
    <row r="12" ht="18.75" customHeight="1">
      <c r="A12" s="21" t="s">
        <v>2092</v>
      </c>
      <c r="B12" s="21" t="s">
        <v>197</v>
      </c>
      <c r="C12" s="21" t="s">
        <v>197</v>
      </c>
      <c r="D12" s="22" t="s">
        <v>2093</v>
      </c>
      <c r="E12" s="23" t="s">
        <v>2094</v>
      </c>
      <c r="F12" s="21">
        <v>0.0</v>
      </c>
      <c r="G12" s="24">
        <v>45943.0</v>
      </c>
      <c r="H12" s="46" t="s">
        <v>2095</v>
      </c>
      <c r="I12" s="40" t="s">
        <v>52</v>
      </c>
      <c r="J12" s="24">
        <v>45944.0</v>
      </c>
      <c r="K12" s="21" t="s">
        <v>53</v>
      </c>
      <c r="L12" s="21" t="s">
        <v>548</v>
      </c>
      <c r="M12" s="24">
        <v>46010.0</v>
      </c>
      <c r="N12" s="24">
        <v>46010.0</v>
      </c>
      <c r="O12" s="24">
        <v>46010.0</v>
      </c>
      <c r="P12" s="28">
        <v>1.0</v>
      </c>
      <c r="Q12" s="47">
        <v>1132.0</v>
      </c>
      <c r="R12" s="30">
        <f t="shared" si="1"/>
        <v>12.68631626</v>
      </c>
      <c r="S12" s="21" t="str">
        <f>IFERROR(VLOOKUP(L12,'Responsáveis'!$A$3:$B$136,2,FALSE),"NE")</f>
        <v>Jadiel</v>
      </c>
      <c r="T12" s="27"/>
      <c r="U12" s="21" t="s">
        <v>39</v>
      </c>
      <c r="V12" s="31" t="s">
        <v>208</v>
      </c>
      <c r="W12" s="31" t="s">
        <v>41</v>
      </c>
      <c r="X12" s="12"/>
      <c r="Y12" s="12"/>
      <c r="Z12" s="12"/>
      <c r="AA12" s="12"/>
      <c r="AB12" s="12"/>
      <c r="AC12" s="12"/>
    </row>
    <row r="13" ht="18.75" customHeight="1">
      <c r="A13" s="21" t="s">
        <v>187</v>
      </c>
      <c r="B13" s="21" t="s">
        <v>188</v>
      </c>
      <c r="C13" s="21" t="s">
        <v>2096</v>
      </c>
      <c r="D13" s="22" t="s">
        <v>1309</v>
      </c>
      <c r="E13" s="23" t="s">
        <v>2097</v>
      </c>
      <c r="F13" s="21">
        <v>0.0</v>
      </c>
      <c r="G13" s="24">
        <v>45943.0</v>
      </c>
      <c r="H13" s="25" t="s">
        <v>2098</v>
      </c>
      <c r="I13" s="40" t="s">
        <v>52</v>
      </c>
      <c r="J13" s="24">
        <v>45950.0</v>
      </c>
      <c r="K13" s="21" t="s">
        <v>53</v>
      </c>
      <c r="L13" s="21" t="s">
        <v>548</v>
      </c>
      <c r="M13" s="24">
        <v>45975.0</v>
      </c>
      <c r="N13" s="24">
        <v>45975.0</v>
      </c>
      <c r="O13" s="24">
        <v>45988.0</v>
      </c>
      <c r="P13" s="28">
        <v>1.0</v>
      </c>
      <c r="Q13" s="29">
        <v>25271.52</v>
      </c>
      <c r="R13" s="30">
        <f t="shared" si="1"/>
        <v>283.2177519</v>
      </c>
      <c r="S13" s="21" t="str">
        <f>IFERROR(VLOOKUP(L13,'Responsáveis'!$A$3:$B$136,2,FALSE),"NE")</f>
        <v>Jadiel</v>
      </c>
      <c r="T13" s="27"/>
      <c r="U13" s="21" t="s">
        <v>39</v>
      </c>
      <c r="V13" s="31" t="s">
        <v>208</v>
      </c>
      <c r="W13" s="31" t="s">
        <v>41</v>
      </c>
      <c r="X13" s="12"/>
      <c r="Y13" s="12"/>
      <c r="Z13" s="12"/>
      <c r="AA13" s="12"/>
      <c r="AB13" s="12"/>
      <c r="AC13" s="12"/>
    </row>
    <row r="14" ht="18.75" customHeight="1">
      <c r="A14" s="21" t="s">
        <v>271</v>
      </c>
      <c r="B14" s="21" t="s">
        <v>272</v>
      </c>
      <c r="C14" s="21">
        <v>32.0</v>
      </c>
      <c r="D14" s="22" t="s">
        <v>1309</v>
      </c>
      <c r="E14" s="23" t="s">
        <v>2099</v>
      </c>
      <c r="F14" s="21">
        <v>0.0</v>
      </c>
      <c r="G14" s="24">
        <v>45947.0</v>
      </c>
      <c r="H14" s="25" t="s">
        <v>2100</v>
      </c>
      <c r="I14" s="40" t="s">
        <v>52</v>
      </c>
      <c r="J14" s="24">
        <v>45947.0</v>
      </c>
      <c r="K14" s="21" t="s">
        <v>53</v>
      </c>
      <c r="L14" s="21" t="s">
        <v>548</v>
      </c>
      <c r="M14" s="24">
        <v>45983.0</v>
      </c>
      <c r="N14" s="24">
        <v>45983.0</v>
      </c>
      <c r="O14" s="24">
        <v>45983.0</v>
      </c>
      <c r="P14" s="28">
        <v>1.0</v>
      </c>
      <c r="Q14" s="29">
        <v>5128.0</v>
      </c>
      <c r="R14" s="30">
        <f t="shared" si="1"/>
        <v>57.46946094</v>
      </c>
      <c r="S14" s="21" t="str">
        <f>IFERROR(VLOOKUP(L14,'Responsáveis'!$A$3:$B$136,2,FALSE),"NE")</f>
        <v>Jadiel</v>
      </c>
      <c r="T14" s="27"/>
      <c r="U14" s="21" t="s">
        <v>39</v>
      </c>
      <c r="V14" s="31" t="s">
        <v>208</v>
      </c>
      <c r="W14" s="31" t="s">
        <v>41</v>
      </c>
      <c r="X14" s="12"/>
      <c r="Y14" s="12"/>
      <c r="Z14" s="12"/>
      <c r="AA14" s="12"/>
      <c r="AB14" s="12"/>
      <c r="AC14" s="12"/>
    </row>
    <row r="15" ht="18.75" customHeight="1">
      <c r="A15" s="21" t="s">
        <v>271</v>
      </c>
      <c r="B15" s="21" t="s">
        <v>272</v>
      </c>
      <c r="C15" s="21" t="s">
        <v>2101</v>
      </c>
      <c r="D15" s="22" t="s">
        <v>2102</v>
      </c>
      <c r="E15" s="23" t="s">
        <v>2103</v>
      </c>
      <c r="F15" s="21">
        <v>0.0</v>
      </c>
      <c r="G15" s="24">
        <v>45947.0</v>
      </c>
      <c r="H15" s="25" t="s">
        <v>2104</v>
      </c>
      <c r="I15" s="40" t="s">
        <v>52</v>
      </c>
      <c r="J15" s="24">
        <v>45954.0</v>
      </c>
      <c r="K15" s="21" t="s">
        <v>53</v>
      </c>
      <c r="L15" s="21" t="s">
        <v>227</v>
      </c>
      <c r="M15" s="24">
        <v>45973.0</v>
      </c>
      <c r="N15" s="24">
        <v>45973.0</v>
      </c>
      <c r="O15" s="24">
        <v>45973.0</v>
      </c>
      <c r="P15" s="28">
        <v>1.0</v>
      </c>
      <c r="Q15" s="29">
        <v>34800.0</v>
      </c>
      <c r="R15" s="30">
        <f t="shared" si="1"/>
        <v>390.0033621</v>
      </c>
      <c r="S15" s="21" t="str">
        <f>IFERROR(VLOOKUP(L15,'Responsáveis'!$A$3:$B$136,2,FALSE),"NE")</f>
        <v>Ana</v>
      </c>
      <c r="T15" s="27"/>
      <c r="U15" s="21" t="s">
        <v>39</v>
      </c>
      <c r="V15" s="31" t="s">
        <v>208</v>
      </c>
      <c r="W15" s="31"/>
      <c r="X15" s="12"/>
      <c r="Y15" s="12"/>
      <c r="Z15" s="12"/>
      <c r="AA15" s="12"/>
      <c r="AB15" s="12"/>
      <c r="AC15" s="12"/>
    </row>
    <row r="16" ht="18.75" customHeight="1">
      <c r="A16" s="21" t="s">
        <v>271</v>
      </c>
      <c r="B16" s="21" t="s">
        <v>272</v>
      </c>
      <c r="C16" s="21" t="s">
        <v>197</v>
      </c>
      <c r="D16" s="22" t="s">
        <v>2105</v>
      </c>
      <c r="E16" s="23" t="s">
        <v>2106</v>
      </c>
      <c r="F16" s="21">
        <v>0.0</v>
      </c>
      <c r="G16" s="24">
        <v>45950.0</v>
      </c>
      <c r="H16" s="25" t="s">
        <v>2107</v>
      </c>
      <c r="I16" s="40" t="s">
        <v>52</v>
      </c>
      <c r="J16" s="24">
        <v>45952.0</v>
      </c>
      <c r="K16" s="21" t="s">
        <v>53</v>
      </c>
      <c r="L16" s="21" t="s">
        <v>227</v>
      </c>
      <c r="M16" s="26">
        <v>45987.0</v>
      </c>
      <c r="N16" s="26">
        <v>45993.0</v>
      </c>
      <c r="O16" s="26">
        <v>45988.0</v>
      </c>
      <c r="P16" s="28">
        <v>1.0</v>
      </c>
      <c r="Q16" s="118">
        <v>24800.0</v>
      </c>
      <c r="R16" s="30">
        <f t="shared" si="1"/>
        <v>277.9334305</v>
      </c>
      <c r="S16" s="21" t="str">
        <f>IFERROR(VLOOKUP(L16,'Responsáveis'!$A$3:$B$136,2,FALSE),"NE")</f>
        <v>Ana</v>
      </c>
      <c r="T16" s="27"/>
      <c r="U16" s="21" t="s">
        <v>39</v>
      </c>
      <c r="V16" s="31" t="s">
        <v>208</v>
      </c>
      <c r="W16" s="31" t="s">
        <v>41</v>
      </c>
      <c r="X16" s="12"/>
      <c r="Y16" s="12"/>
      <c r="Z16" s="12"/>
      <c r="AA16" s="12"/>
      <c r="AB16" s="12"/>
      <c r="AC16" s="12"/>
    </row>
    <row r="17" ht="18.75" customHeight="1">
      <c r="A17" s="21" t="s">
        <v>195</v>
      </c>
      <c r="B17" s="21" t="s">
        <v>196</v>
      </c>
      <c r="C17" s="21" t="s">
        <v>197</v>
      </c>
      <c r="D17" s="22" t="s">
        <v>2108</v>
      </c>
      <c r="E17" s="23" t="s">
        <v>2109</v>
      </c>
      <c r="F17" s="21">
        <v>0.0</v>
      </c>
      <c r="G17" s="24">
        <v>45951.0</v>
      </c>
      <c r="H17" s="39" t="s">
        <v>2110</v>
      </c>
      <c r="I17" s="40" t="s">
        <v>52</v>
      </c>
      <c r="J17" s="24">
        <v>45957.0</v>
      </c>
      <c r="K17" s="21" t="s">
        <v>53</v>
      </c>
      <c r="L17" s="21" t="s">
        <v>227</v>
      </c>
      <c r="M17" s="24">
        <v>45979.0</v>
      </c>
      <c r="N17" s="24">
        <v>45979.0</v>
      </c>
      <c r="O17" s="24">
        <v>45982.0</v>
      </c>
      <c r="P17" s="28">
        <v>1.0</v>
      </c>
      <c r="Q17" s="118">
        <v>55000.0</v>
      </c>
      <c r="R17" s="30">
        <f t="shared" si="1"/>
        <v>616.384624</v>
      </c>
      <c r="S17" s="21" t="str">
        <f>IFERROR(VLOOKUP(L17,'Responsáveis'!$A$3:$B$136,2,FALSE),"NE")</f>
        <v>Ana</v>
      </c>
      <c r="T17" s="27"/>
      <c r="U17" s="21" t="s">
        <v>39</v>
      </c>
      <c r="V17" s="31" t="s">
        <v>208</v>
      </c>
      <c r="W17" s="31" t="s">
        <v>41</v>
      </c>
      <c r="X17" s="12"/>
      <c r="Y17" s="12"/>
      <c r="Z17" s="12"/>
      <c r="AA17" s="12"/>
      <c r="AB17" s="12"/>
      <c r="AC17" s="12"/>
    </row>
    <row r="18" ht="18.75" customHeight="1">
      <c r="A18" s="21" t="s">
        <v>187</v>
      </c>
      <c r="B18" s="21" t="s">
        <v>234</v>
      </c>
      <c r="C18" s="21" t="s">
        <v>809</v>
      </c>
      <c r="D18" s="22" t="s">
        <v>2111</v>
      </c>
      <c r="E18" s="23" t="s">
        <v>2112</v>
      </c>
      <c r="F18" s="21">
        <v>0.0</v>
      </c>
      <c r="G18" s="24">
        <v>45954.0</v>
      </c>
      <c r="H18" s="39" t="s">
        <v>2113</v>
      </c>
      <c r="I18" s="40" t="s">
        <v>52</v>
      </c>
      <c r="J18" s="24">
        <v>45954.0</v>
      </c>
      <c r="K18" s="21" t="s">
        <v>53</v>
      </c>
      <c r="L18" s="21" t="s">
        <v>227</v>
      </c>
      <c r="M18" s="26">
        <v>45968.0</v>
      </c>
      <c r="N18" s="26">
        <v>45968.0</v>
      </c>
      <c r="O18" s="26">
        <v>45970.0</v>
      </c>
      <c r="P18" s="28">
        <v>1.0</v>
      </c>
      <c r="Q18" s="29">
        <v>8350.0</v>
      </c>
      <c r="R18" s="30">
        <f t="shared" si="1"/>
        <v>93.57839292</v>
      </c>
      <c r="S18" s="21" t="str">
        <f>IFERROR(VLOOKUP(L18,'Responsáveis'!$A$3:$B$136,2,FALSE),"NE")</f>
        <v>Ana</v>
      </c>
      <c r="T18" s="27"/>
      <c r="U18" s="21" t="s">
        <v>39</v>
      </c>
      <c r="V18" s="31" t="s">
        <v>208</v>
      </c>
      <c r="W18" s="31"/>
      <c r="X18" s="12"/>
      <c r="Y18" s="12"/>
      <c r="Z18" s="12"/>
      <c r="AA18" s="12"/>
      <c r="AB18" s="12"/>
      <c r="AC18" s="12"/>
    </row>
    <row r="19" ht="18.75" customHeight="1">
      <c r="A19" s="21" t="s">
        <v>187</v>
      </c>
      <c r="B19" s="21" t="s">
        <v>747</v>
      </c>
      <c r="C19" s="21" t="s">
        <v>197</v>
      </c>
      <c r="D19" s="22" t="s">
        <v>2114</v>
      </c>
      <c r="E19" s="23" t="s">
        <v>2115</v>
      </c>
      <c r="F19" s="21">
        <v>0.0</v>
      </c>
      <c r="G19" s="24">
        <v>45954.0</v>
      </c>
      <c r="H19" s="25" t="s">
        <v>2116</v>
      </c>
      <c r="I19" s="40" t="s">
        <v>52</v>
      </c>
      <c r="J19" s="24">
        <v>45958.0</v>
      </c>
      <c r="K19" s="21" t="s">
        <v>53</v>
      </c>
      <c r="L19" s="21" t="s">
        <v>95</v>
      </c>
      <c r="M19" s="24">
        <v>45972.0</v>
      </c>
      <c r="N19" s="24">
        <v>45974.0</v>
      </c>
      <c r="O19" s="24">
        <v>45972.0</v>
      </c>
      <c r="P19" s="28">
        <v>1.0</v>
      </c>
      <c r="Q19" s="29">
        <v>13650.0</v>
      </c>
      <c r="R19" s="30">
        <f t="shared" si="1"/>
        <v>152.9754567</v>
      </c>
      <c r="S19" s="21" t="str">
        <f>IFERROR(VLOOKUP(L19,'Responsáveis'!$A$3:$B$136,2,FALSE),"NE")</f>
        <v>Ana</v>
      </c>
      <c r="T19" s="27"/>
      <c r="U19" s="21" t="s">
        <v>39</v>
      </c>
      <c r="V19" s="31" t="s">
        <v>208</v>
      </c>
      <c r="W19" s="31"/>
      <c r="X19" s="12"/>
      <c r="Y19" s="12"/>
      <c r="Z19" s="12"/>
      <c r="AA19" s="12"/>
      <c r="AB19" s="12"/>
      <c r="AC19" s="12"/>
    </row>
    <row r="20" ht="18.75" customHeight="1">
      <c r="A20" s="21" t="s">
        <v>187</v>
      </c>
      <c r="B20" s="21" t="s">
        <v>234</v>
      </c>
      <c r="C20" s="21" t="s">
        <v>2117</v>
      </c>
      <c r="D20" s="22" t="s">
        <v>2118</v>
      </c>
      <c r="E20" s="23" t="s">
        <v>2119</v>
      </c>
      <c r="F20" s="21">
        <v>0.0</v>
      </c>
      <c r="G20" s="24">
        <v>45957.0</v>
      </c>
      <c r="H20" s="25" t="s">
        <v>2120</v>
      </c>
      <c r="I20" s="40" t="s">
        <v>52</v>
      </c>
      <c r="J20" s="24">
        <v>45958.0</v>
      </c>
      <c r="K20" s="21" t="s">
        <v>53</v>
      </c>
      <c r="L20" s="21" t="s">
        <v>64</v>
      </c>
      <c r="M20" s="24">
        <v>45976.0</v>
      </c>
      <c r="N20" s="24">
        <v>45983.0</v>
      </c>
      <c r="O20" s="24">
        <v>45976.0</v>
      </c>
      <c r="P20" s="28">
        <v>1.0</v>
      </c>
      <c r="Q20" s="29">
        <v>5040.26</v>
      </c>
      <c r="R20" s="30">
        <f t="shared" si="1"/>
        <v>56.48615936</v>
      </c>
      <c r="S20" s="21" t="str">
        <f>IFERROR(VLOOKUP(L20,'Responsáveis'!$A$3:$B$136,2,FALSE),"NE")</f>
        <v>Jadiel</v>
      </c>
      <c r="T20" s="27"/>
      <c r="U20" s="21" t="s">
        <v>39</v>
      </c>
      <c r="V20" s="31" t="s">
        <v>208</v>
      </c>
      <c r="W20" s="31"/>
      <c r="X20" s="12"/>
      <c r="Y20" s="12"/>
      <c r="Z20" s="12"/>
      <c r="AA20" s="12"/>
      <c r="AB20" s="12"/>
      <c r="AC20" s="12"/>
    </row>
    <row r="21" ht="18.75" customHeight="1">
      <c r="A21" s="21" t="s">
        <v>219</v>
      </c>
      <c r="B21" s="21" t="s">
        <v>220</v>
      </c>
      <c r="C21" s="21" t="s">
        <v>2121</v>
      </c>
      <c r="D21" s="22" t="s">
        <v>2122</v>
      </c>
      <c r="E21" s="23" t="s">
        <v>2123</v>
      </c>
      <c r="F21" s="21">
        <v>0.0</v>
      </c>
      <c r="G21" s="24">
        <v>45959.0</v>
      </c>
      <c r="H21" s="25" t="s">
        <v>2124</v>
      </c>
      <c r="I21" s="40" t="s">
        <v>52</v>
      </c>
      <c r="J21" s="24">
        <v>45961.0</v>
      </c>
      <c r="K21" s="21" t="s">
        <v>53</v>
      </c>
      <c r="L21" s="21" t="s">
        <v>95</v>
      </c>
      <c r="M21" s="24">
        <v>45973.0</v>
      </c>
      <c r="N21" s="24">
        <v>45973.0</v>
      </c>
      <c r="O21" s="24">
        <v>45973.0</v>
      </c>
      <c r="P21" s="28">
        <v>1.0</v>
      </c>
      <c r="Q21" s="29">
        <v>11060.0</v>
      </c>
      <c r="R21" s="30">
        <f t="shared" si="1"/>
        <v>123.9493444</v>
      </c>
      <c r="S21" s="21" t="str">
        <f>IFERROR(VLOOKUP(L21,'Responsáveis'!$A$3:$B$136,2,FALSE),"NE")</f>
        <v>Ana</v>
      </c>
      <c r="T21" s="27"/>
      <c r="U21" s="21" t="s">
        <v>39</v>
      </c>
      <c r="V21" s="31" t="s">
        <v>208</v>
      </c>
      <c r="W21" s="31"/>
      <c r="X21" s="12"/>
      <c r="Y21" s="12"/>
      <c r="Z21" s="12"/>
      <c r="AA21" s="12"/>
      <c r="AB21" s="12"/>
      <c r="AC21" s="12"/>
    </row>
    <row r="22" ht="18.75" customHeight="1">
      <c r="A22" s="21" t="s">
        <v>187</v>
      </c>
      <c r="B22" s="21" t="s">
        <v>747</v>
      </c>
      <c r="C22" s="21" t="s">
        <v>197</v>
      </c>
      <c r="D22" s="22" t="s">
        <v>198</v>
      </c>
      <c r="E22" s="23" t="s">
        <v>2125</v>
      </c>
      <c r="F22" s="21">
        <v>0.0</v>
      </c>
      <c r="G22" s="24">
        <v>45951.0</v>
      </c>
      <c r="H22" s="25" t="s">
        <v>2126</v>
      </c>
      <c r="I22" s="40" t="s">
        <v>52</v>
      </c>
      <c r="J22" s="24">
        <v>45957.0</v>
      </c>
      <c r="K22" s="21" t="s">
        <v>53</v>
      </c>
      <c r="L22" s="21" t="s">
        <v>1253</v>
      </c>
      <c r="M22" s="26">
        <v>45962.0</v>
      </c>
      <c r="N22" s="26">
        <v>45962.0</v>
      </c>
      <c r="O22" s="24">
        <v>45985.0</v>
      </c>
      <c r="P22" s="28">
        <v>1.0</v>
      </c>
      <c r="Q22" s="29">
        <v>2970.0</v>
      </c>
      <c r="R22" s="30">
        <f t="shared" si="1"/>
        <v>33.2847697</v>
      </c>
      <c r="S22" s="21" t="str">
        <f>IFERROR(VLOOKUP(L22,'Responsáveis'!$A$3:$B$136,2,FALSE),"NE")</f>
        <v>Rudnei</v>
      </c>
      <c r="T22" s="21">
        <v>7764.0</v>
      </c>
      <c r="U22" s="21" t="s">
        <v>39</v>
      </c>
      <c r="V22" s="31" t="s">
        <v>208</v>
      </c>
      <c r="W22" s="31" t="s">
        <v>41</v>
      </c>
      <c r="X22" s="12"/>
      <c r="Y22" s="12"/>
      <c r="Z22" s="12"/>
      <c r="AA22" s="12"/>
      <c r="AB22" s="12"/>
      <c r="AC22" s="12"/>
    </row>
    <row r="23" ht="18.75" customHeight="1">
      <c r="A23" s="21" t="s">
        <v>187</v>
      </c>
      <c r="B23" s="21" t="s">
        <v>747</v>
      </c>
      <c r="C23" s="41" t="s">
        <v>2127</v>
      </c>
      <c r="D23" s="119" t="s">
        <v>2128</v>
      </c>
      <c r="E23" s="21" t="s">
        <v>2129</v>
      </c>
      <c r="F23" s="21">
        <v>0.0</v>
      </c>
      <c r="G23" s="26">
        <v>45960.0</v>
      </c>
      <c r="H23" s="25" t="s">
        <v>2130</v>
      </c>
      <c r="I23" s="40" t="s">
        <v>52</v>
      </c>
      <c r="J23" s="26">
        <v>45968.0</v>
      </c>
      <c r="K23" s="21" t="s">
        <v>53</v>
      </c>
      <c r="L23" s="21" t="s">
        <v>354</v>
      </c>
      <c r="M23" s="66">
        <v>45978.0</v>
      </c>
      <c r="N23" s="66">
        <v>45978.0</v>
      </c>
      <c r="O23" s="24">
        <v>45987.0</v>
      </c>
      <c r="P23" s="28">
        <v>1.0</v>
      </c>
      <c r="Q23" s="35">
        <v>1455.0</v>
      </c>
      <c r="R23" s="30">
        <f t="shared" si="1"/>
        <v>16.30617505</v>
      </c>
      <c r="S23" s="21" t="str">
        <f>IFERROR(VLOOKUP(L23,'Responsáveis'!$A$3:$B$136,2,FALSE),"NE")</f>
        <v>jadiel</v>
      </c>
      <c r="T23" s="27"/>
      <c r="U23" s="21" t="s">
        <v>39</v>
      </c>
      <c r="V23" s="31" t="s">
        <v>208</v>
      </c>
      <c r="W23" s="31"/>
      <c r="X23" s="12"/>
      <c r="Y23" s="12"/>
      <c r="Z23" s="12"/>
      <c r="AA23" s="12"/>
      <c r="AB23" s="12"/>
      <c r="AC23" s="12"/>
    </row>
    <row r="24" ht="18.75" customHeight="1">
      <c r="A24" s="21" t="s">
        <v>187</v>
      </c>
      <c r="B24" s="21" t="s">
        <v>1248</v>
      </c>
      <c r="C24" s="21" t="s">
        <v>197</v>
      </c>
      <c r="D24" s="22" t="s">
        <v>2131</v>
      </c>
      <c r="E24" s="23" t="s">
        <v>2132</v>
      </c>
      <c r="F24" s="21">
        <v>0.0</v>
      </c>
      <c r="G24" s="24">
        <v>45960.0</v>
      </c>
      <c r="H24" s="25" t="s">
        <v>2133</v>
      </c>
      <c r="I24" s="40" t="s">
        <v>52</v>
      </c>
      <c r="J24" s="26">
        <v>45964.0</v>
      </c>
      <c r="K24" s="21" t="s">
        <v>53</v>
      </c>
      <c r="L24" s="21" t="s">
        <v>95</v>
      </c>
      <c r="M24" s="26">
        <v>45969.0</v>
      </c>
      <c r="N24" s="26">
        <v>45969.0</v>
      </c>
      <c r="O24" s="26">
        <v>45972.0</v>
      </c>
      <c r="P24" s="28">
        <v>1.0</v>
      </c>
      <c r="Q24" s="29">
        <v>4250.0</v>
      </c>
      <c r="R24" s="30">
        <f t="shared" si="1"/>
        <v>47.62972095</v>
      </c>
      <c r="S24" s="21" t="str">
        <f>IFERROR(VLOOKUP(L24,'Responsáveis'!$A$3:$B$136,2,FALSE),"NE")</f>
        <v>Ana</v>
      </c>
      <c r="T24" s="27"/>
      <c r="U24" s="21" t="s">
        <v>39</v>
      </c>
      <c r="V24" s="31" t="s">
        <v>208</v>
      </c>
      <c r="W24" s="31"/>
      <c r="X24" s="12"/>
      <c r="Y24" s="12"/>
      <c r="Z24" s="12"/>
      <c r="AA24" s="12"/>
      <c r="AB24" s="12"/>
      <c r="AC24" s="12"/>
    </row>
    <row r="25" ht="18.75" customHeight="1">
      <c r="A25" s="21" t="s">
        <v>219</v>
      </c>
      <c r="B25" s="21" t="s">
        <v>734</v>
      </c>
      <c r="C25" s="21" t="s">
        <v>2134</v>
      </c>
      <c r="D25" s="22" t="s">
        <v>2135</v>
      </c>
      <c r="E25" s="21" t="s">
        <v>2136</v>
      </c>
      <c r="F25" s="21">
        <v>0.0</v>
      </c>
      <c r="G25" s="24">
        <v>45960.0</v>
      </c>
      <c r="H25" s="39"/>
      <c r="I25" s="40" t="s">
        <v>52</v>
      </c>
      <c r="J25" s="26">
        <v>45965.0</v>
      </c>
      <c r="K25" s="21" t="s">
        <v>53</v>
      </c>
      <c r="L25" s="21" t="s">
        <v>95</v>
      </c>
      <c r="M25" s="24">
        <v>46017.0</v>
      </c>
      <c r="N25" s="24">
        <v>46018.0</v>
      </c>
      <c r="O25" s="24">
        <v>46017.0</v>
      </c>
      <c r="P25" s="28">
        <v>1.0</v>
      </c>
      <c r="Q25" s="35">
        <v>11280.0</v>
      </c>
      <c r="R25" s="30">
        <f t="shared" si="1"/>
        <v>126.4148829</v>
      </c>
      <c r="S25" s="21" t="str">
        <f>IFERROR(VLOOKUP(L25,'Responsáveis'!$A$3:$B$136,2,FALSE),"NE")</f>
        <v>Ana</v>
      </c>
      <c r="T25" s="27"/>
      <c r="U25" s="21" t="s">
        <v>39</v>
      </c>
      <c r="V25" s="31" t="s">
        <v>208</v>
      </c>
      <c r="W25" s="31" t="s">
        <v>41</v>
      </c>
      <c r="X25" s="12"/>
      <c r="Y25" s="12"/>
      <c r="Z25" s="12"/>
      <c r="AA25" s="12"/>
      <c r="AB25" s="12"/>
      <c r="AC25" s="12"/>
    </row>
    <row r="26" ht="18.75" customHeight="1">
      <c r="A26" s="21" t="s">
        <v>219</v>
      </c>
      <c r="B26" s="21" t="s">
        <v>734</v>
      </c>
      <c r="C26" s="22" t="s">
        <v>2137</v>
      </c>
      <c r="D26" s="22" t="s">
        <v>2138</v>
      </c>
      <c r="E26" s="21" t="s">
        <v>2139</v>
      </c>
      <c r="F26" s="21">
        <v>0.0</v>
      </c>
      <c r="G26" s="24">
        <v>45960.0</v>
      </c>
      <c r="H26" s="25" t="s">
        <v>2140</v>
      </c>
      <c r="I26" s="40" t="s">
        <v>52</v>
      </c>
      <c r="J26" s="26">
        <v>45962.0</v>
      </c>
      <c r="K26" s="21" t="s">
        <v>53</v>
      </c>
      <c r="L26" s="21" t="s">
        <v>95</v>
      </c>
      <c r="M26" s="24">
        <v>45989.0</v>
      </c>
      <c r="N26" s="24">
        <v>45992.0</v>
      </c>
      <c r="O26" s="24">
        <v>45990.0</v>
      </c>
      <c r="P26" s="28">
        <v>1.0</v>
      </c>
      <c r="Q26" s="35">
        <v>2400.0</v>
      </c>
      <c r="R26" s="30">
        <f t="shared" si="1"/>
        <v>26.89678359</v>
      </c>
      <c r="S26" s="21" t="str">
        <f>IFERROR(VLOOKUP(L26,'Responsáveis'!$A$3:$B$136,2,FALSE),"NE")</f>
        <v>Ana</v>
      </c>
      <c r="T26" s="27"/>
      <c r="U26" s="21" t="s">
        <v>39</v>
      </c>
      <c r="V26" s="31" t="s">
        <v>208</v>
      </c>
      <c r="W26" s="31"/>
      <c r="X26" s="12"/>
      <c r="Y26" s="12"/>
      <c r="Z26" s="12"/>
      <c r="AA26" s="12"/>
      <c r="AB26" s="12"/>
      <c r="AC26" s="12"/>
    </row>
    <row r="27" ht="18.75" customHeight="1">
      <c r="A27" s="21" t="s">
        <v>187</v>
      </c>
      <c r="B27" s="21" t="s">
        <v>188</v>
      </c>
      <c r="C27" s="21" t="s">
        <v>197</v>
      </c>
      <c r="D27" s="22" t="s">
        <v>631</v>
      </c>
      <c r="E27" s="23" t="s">
        <v>2141</v>
      </c>
      <c r="F27" s="21">
        <v>0.0</v>
      </c>
      <c r="G27" s="24">
        <v>45961.0</v>
      </c>
      <c r="H27" s="25" t="s">
        <v>2142</v>
      </c>
      <c r="I27" s="40" t="s">
        <v>52</v>
      </c>
      <c r="J27" s="26">
        <v>45962.0</v>
      </c>
      <c r="K27" s="21" t="s">
        <v>53</v>
      </c>
      <c r="L27" s="21" t="s">
        <v>354</v>
      </c>
      <c r="M27" s="24">
        <v>45985.0</v>
      </c>
      <c r="N27" s="24">
        <v>45990.0</v>
      </c>
      <c r="O27" s="24">
        <v>45999.0</v>
      </c>
      <c r="P27" s="28">
        <v>1.0</v>
      </c>
      <c r="Q27" s="29">
        <v>22500.0</v>
      </c>
      <c r="R27" s="30">
        <f t="shared" si="1"/>
        <v>252.1573462</v>
      </c>
      <c r="S27" s="21" t="str">
        <f>IFERROR(VLOOKUP(L27,'Responsáveis'!$A$3:$B$136,2,FALSE),"NE")</f>
        <v>jadiel</v>
      </c>
      <c r="T27" s="27"/>
      <c r="U27" s="21" t="s">
        <v>39</v>
      </c>
      <c r="V27" s="31" t="s">
        <v>208</v>
      </c>
      <c r="W27" s="31" t="s">
        <v>41</v>
      </c>
      <c r="X27" s="12"/>
      <c r="Y27" s="12"/>
      <c r="Z27" s="12"/>
      <c r="AA27" s="12"/>
      <c r="AB27" s="12"/>
      <c r="AC27" s="12"/>
    </row>
    <row r="28" ht="18.75" customHeight="1">
      <c r="A28" s="21" t="s">
        <v>187</v>
      </c>
      <c r="B28" s="21" t="s">
        <v>1248</v>
      </c>
      <c r="C28" s="21" t="s">
        <v>900</v>
      </c>
      <c r="D28" s="22" t="s">
        <v>2143</v>
      </c>
      <c r="E28" s="23" t="s">
        <v>2144</v>
      </c>
      <c r="F28" s="21">
        <v>0.0</v>
      </c>
      <c r="G28" s="26">
        <v>45964.0</v>
      </c>
      <c r="H28" s="39"/>
      <c r="I28" s="40" t="s">
        <v>52</v>
      </c>
      <c r="J28" s="26">
        <v>45964.0</v>
      </c>
      <c r="K28" s="21" t="s">
        <v>53</v>
      </c>
      <c r="L28" s="21" t="s">
        <v>227</v>
      </c>
      <c r="M28" s="24">
        <v>45972.0</v>
      </c>
      <c r="N28" s="24">
        <v>45973.0</v>
      </c>
      <c r="O28" s="24">
        <v>45972.0</v>
      </c>
      <c r="P28" s="28">
        <v>1.0</v>
      </c>
      <c r="Q28" s="29">
        <v>6350.0</v>
      </c>
      <c r="R28" s="30">
        <f t="shared" si="1"/>
        <v>71.16440659</v>
      </c>
      <c r="S28" s="21" t="str">
        <f>IFERROR(VLOOKUP(L28,'Responsáveis'!$A$3:$B$136,2,FALSE),"NE")</f>
        <v>Ana</v>
      </c>
      <c r="T28" s="27"/>
      <c r="U28" s="21" t="s">
        <v>39</v>
      </c>
      <c r="V28" s="31" t="s">
        <v>208</v>
      </c>
      <c r="W28" s="31"/>
      <c r="X28" s="12"/>
      <c r="Y28" s="12"/>
      <c r="Z28" s="12"/>
      <c r="AA28" s="12"/>
      <c r="AB28" s="12"/>
      <c r="AC28" s="12"/>
    </row>
    <row r="29" ht="18.75" customHeight="1">
      <c r="A29" s="21" t="s">
        <v>187</v>
      </c>
      <c r="B29" s="21" t="s">
        <v>234</v>
      </c>
      <c r="C29" s="22" t="s">
        <v>2145</v>
      </c>
      <c r="D29" s="22" t="s">
        <v>2146</v>
      </c>
      <c r="E29" s="21" t="s">
        <v>2147</v>
      </c>
      <c r="F29" s="21">
        <v>0.0</v>
      </c>
      <c r="G29" s="26">
        <v>45965.0</v>
      </c>
      <c r="H29" s="42"/>
      <c r="I29" s="40" t="s">
        <v>99</v>
      </c>
      <c r="J29" s="26">
        <v>45965.0</v>
      </c>
      <c r="K29" s="21" t="s">
        <v>53</v>
      </c>
      <c r="L29" s="21" t="s">
        <v>205</v>
      </c>
      <c r="M29" s="26">
        <v>45966.0</v>
      </c>
      <c r="N29" s="26">
        <v>45969.0</v>
      </c>
      <c r="O29" s="26">
        <v>45966.0</v>
      </c>
      <c r="P29" s="28">
        <v>1.0</v>
      </c>
      <c r="Q29" s="35">
        <v>1277.55</v>
      </c>
      <c r="R29" s="30">
        <f t="shared" si="1"/>
        <v>14.31749412</v>
      </c>
      <c r="S29" s="21" t="str">
        <f>IFERROR(VLOOKUP(L29,'Responsáveis'!$A$3:$B$136,2,FALSE),"NE")</f>
        <v>Ana</v>
      </c>
      <c r="T29" s="27"/>
      <c r="U29" s="21" t="s">
        <v>39</v>
      </c>
      <c r="V29" s="31" t="s">
        <v>208</v>
      </c>
      <c r="W29" s="31"/>
      <c r="X29" s="12"/>
      <c r="Y29" s="12"/>
      <c r="Z29" s="12"/>
      <c r="AA29" s="12"/>
      <c r="AB29" s="12"/>
      <c r="AC29" s="12"/>
    </row>
    <row r="30" ht="18.75" customHeight="1">
      <c r="A30" s="21" t="s">
        <v>297</v>
      </c>
      <c r="B30" s="21" t="s">
        <v>1621</v>
      </c>
      <c r="C30" s="21" t="s">
        <v>2148</v>
      </c>
      <c r="D30" s="22" t="s">
        <v>2149</v>
      </c>
      <c r="E30" s="23" t="s">
        <v>2150</v>
      </c>
      <c r="F30" s="21">
        <v>0.0</v>
      </c>
      <c r="G30" s="26">
        <v>45966.0</v>
      </c>
      <c r="H30" s="25" t="s">
        <v>2151</v>
      </c>
      <c r="I30" s="40" t="s">
        <v>52</v>
      </c>
      <c r="J30" s="26">
        <v>45966.0</v>
      </c>
      <c r="K30" s="21" t="s">
        <v>53</v>
      </c>
      <c r="L30" s="21" t="s">
        <v>95</v>
      </c>
      <c r="M30" s="24">
        <v>45972.0</v>
      </c>
      <c r="N30" s="24">
        <v>45972.0</v>
      </c>
      <c r="O30" s="24">
        <v>45972.0</v>
      </c>
      <c r="P30" s="28">
        <v>1.0</v>
      </c>
      <c r="Q30" s="29">
        <v>16800.0</v>
      </c>
      <c r="R30" s="30">
        <f t="shared" si="1"/>
        <v>188.2774852</v>
      </c>
      <c r="S30" s="21" t="str">
        <f>IFERROR(VLOOKUP(L30,'Responsáveis'!$A$3:$B$136,2,FALSE),"NE")</f>
        <v>Ana</v>
      </c>
      <c r="T30" s="27"/>
      <c r="U30" s="21" t="s">
        <v>39</v>
      </c>
      <c r="V30" s="31" t="s">
        <v>208</v>
      </c>
      <c r="W30" s="31"/>
      <c r="X30" s="12"/>
      <c r="Y30" s="12"/>
      <c r="Z30" s="12"/>
      <c r="AA30" s="12"/>
      <c r="AB30" s="12"/>
      <c r="AC30" s="12"/>
    </row>
    <row r="31" ht="18.75" customHeight="1">
      <c r="A31" s="21" t="s">
        <v>187</v>
      </c>
      <c r="B31" s="21" t="s">
        <v>188</v>
      </c>
      <c r="C31" s="21" t="s">
        <v>2152</v>
      </c>
      <c r="D31" s="22" t="s">
        <v>198</v>
      </c>
      <c r="E31" s="23" t="s">
        <v>2153</v>
      </c>
      <c r="F31" s="21">
        <v>0.0</v>
      </c>
      <c r="G31" s="26">
        <v>45966.0</v>
      </c>
      <c r="H31" s="25" t="s">
        <v>630</v>
      </c>
      <c r="I31" s="40" t="s">
        <v>52</v>
      </c>
      <c r="J31" s="26">
        <v>45967.0</v>
      </c>
      <c r="K31" s="21" t="s">
        <v>53</v>
      </c>
      <c r="L31" s="21" t="s">
        <v>95</v>
      </c>
      <c r="M31" s="24">
        <v>45972.0</v>
      </c>
      <c r="N31" s="24">
        <v>45972.0</v>
      </c>
      <c r="O31" s="24">
        <v>45974.0</v>
      </c>
      <c r="P31" s="28">
        <v>1.0</v>
      </c>
      <c r="Q31" s="29">
        <v>2660.0</v>
      </c>
      <c r="R31" s="30">
        <f t="shared" si="1"/>
        <v>29.81060182</v>
      </c>
      <c r="S31" s="21" t="str">
        <f>IFERROR(VLOOKUP(L31,'Responsáveis'!$A$3:$B$136,2,FALSE),"NE")</f>
        <v>Ana</v>
      </c>
      <c r="T31" s="27"/>
      <c r="U31" s="21" t="s">
        <v>39</v>
      </c>
      <c r="V31" s="31" t="s">
        <v>208</v>
      </c>
      <c r="W31" s="31"/>
      <c r="X31" s="12"/>
      <c r="Y31" s="12"/>
      <c r="Z31" s="12"/>
      <c r="AA31" s="12"/>
      <c r="AB31" s="12"/>
      <c r="AC31" s="12"/>
    </row>
    <row r="32" ht="18.75" customHeight="1">
      <c r="A32" s="21" t="s">
        <v>297</v>
      </c>
      <c r="B32" s="21" t="s">
        <v>1621</v>
      </c>
      <c r="C32" s="21" t="s">
        <v>2154</v>
      </c>
      <c r="D32" s="22" t="s">
        <v>2062</v>
      </c>
      <c r="E32" s="23" t="s">
        <v>2155</v>
      </c>
      <c r="F32" s="21">
        <v>0.0</v>
      </c>
      <c r="G32" s="26">
        <v>45966.0</v>
      </c>
      <c r="H32" s="25" t="s">
        <v>2124</v>
      </c>
      <c r="I32" s="40" t="s">
        <v>52</v>
      </c>
      <c r="J32" s="26">
        <v>45967.0</v>
      </c>
      <c r="K32" s="21" t="s">
        <v>53</v>
      </c>
      <c r="L32" s="21" t="s">
        <v>95</v>
      </c>
      <c r="M32" s="24">
        <v>45972.0</v>
      </c>
      <c r="N32" s="24">
        <v>45972.0</v>
      </c>
      <c r="O32" s="24">
        <v>45973.0</v>
      </c>
      <c r="P32" s="28">
        <v>1.0</v>
      </c>
      <c r="Q32" s="29">
        <v>1420.0</v>
      </c>
      <c r="R32" s="30">
        <f t="shared" si="1"/>
        <v>15.91393029</v>
      </c>
      <c r="S32" s="21" t="str">
        <f>IFERROR(VLOOKUP(L32,'Responsáveis'!$A$3:$B$136,2,FALSE),"NE")</f>
        <v>Ana</v>
      </c>
      <c r="T32" s="27"/>
      <c r="U32" s="21" t="s">
        <v>39</v>
      </c>
      <c r="V32" s="31" t="s">
        <v>208</v>
      </c>
      <c r="W32" s="31"/>
      <c r="X32" s="12"/>
      <c r="Y32" s="12"/>
      <c r="Z32" s="12"/>
      <c r="AA32" s="12"/>
      <c r="AB32" s="12"/>
      <c r="AC32" s="12"/>
    </row>
    <row r="33" ht="18.75" customHeight="1">
      <c r="A33" s="21" t="s">
        <v>209</v>
      </c>
      <c r="B33" s="21" t="s">
        <v>210</v>
      </c>
      <c r="C33" s="21" t="s">
        <v>2156</v>
      </c>
      <c r="D33" s="22" t="s">
        <v>2157</v>
      </c>
      <c r="E33" s="23" t="s">
        <v>2158</v>
      </c>
      <c r="F33" s="21">
        <v>0.0</v>
      </c>
      <c r="G33" s="24">
        <v>45959.0</v>
      </c>
      <c r="H33" s="25" t="s">
        <v>630</v>
      </c>
      <c r="I33" s="40" t="s">
        <v>52</v>
      </c>
      <c r="J33" s="26">
        <v>45967.0</v>
      </c>
      <c r="K33" s="21" t="s">
        <v>53</v>
      </c>
      <c r="L33" s="21" t="s">
        <v>95</v>
      </c>
      <c r="M33" s="26">
        <v>45969.0</v>
      </c>
      <c r="N33" s="26">
        <v>45969.0</v>
      </c>
      <c r="O33" s="26">
        <v>45974.0</v>
      </c>
      <c r="P33" s="28">
        <v>1.0</v>
      </c>
      <c r="Q33" s="29">
        <v>4460.4</v>
      </c>
      <c r="R33" s="30">
        <f t="shared" si="1"/>
        <v>49.98767231</v>
      </c>
      <c r="S33" s="21" t="str">
        <f>IFERROR(VLOOKUP(L33,'Responsáveis'!$A$3:$B$136,2,FALSE),"NE")</f>
        <v>Ana</v>
      </c>
      <c r="T33" s="27"/>
      <c r="U33" s="21" t="s">
        <v>39</v>
      </c>
      <c r="V33" s="31" t="s">
        <v>208</v>
      </c>
      <c r="W33" s="31"/>
      <c r="X33" s="12"/>
      <c r="Y33" s="12"/>
      <c r="Z33" s="12"/>
      <c r="AA33" s="12"/>
      <c r="AB33" s="12"/>
      <c r="AC33" s="12"/>
    </row>
    <row r="34" ht="18.75" customHeight="1">
      <c r="A34" s="21" t="s">
        <v>219</v>
      </c>
      <c r="B34" s="21" t="s">
        <v>234</v>
      </c>
      <c r="C34" s="41" t="s">
        <v>2159</v>
      </c>
      <c r="D34" s="119" t="s">
        <v>2111</v>
      </c>
      <c r="E34" s="21" t="s">
        <v>2160</v>
      </c>
      <c r="F34" s="21">
        <v>0.0</v>
      </c>
      <c r="G34" s="26">
        <v>45967.0</v>
      </c>
      <c r="H34" s="42"/>
      <c r="I34" s="40" t="s">
        <v>52</v>
      </c>
      <c r="J34" s="26">
        <v>45968.0</v>
      </c>
      <c r="K34" s="21" t="s">
        <v>53</v>
      </c>
      <c r="L34" s="21" t="s">
        <v>227</v>
      </c>
      <c r="M34" s="66">
        <v>45973.0</v>
      </c>
      <c r="N34" s="66">
        <v>45973.0</v>
      </c>
      <c r="O34" s="24">
        <v>45973.0</v>
      </c>
      <c r="P34" s="28">
        <v>1.0</v>
      </c>
      <c r="Q34" s="35">
        <v>1460.0</v>
      </c>
      <c r="R34" s="30">
        <f t="shared" si="1"/>
        <v>16.36221002</v>
      </c>
      <c r="S34" s="21" t="str">
        <f>IFERROR(VLOOKUP(L34,'Responsáveis'!$A$3:$B$136,2,FALSE),"NE")</f>
        <v>Ana</v>
      </c>
      <c r="T34" s="27"/>
      <c r="U34" s="21" t="s">
        <v>39</v>
      </c>
      <c r="V34" s="31" t="s">
        <v>208</v>
      </c>
      <c r="W34" s="31"/>
      <c r="X34" s="12"/>
      <c r="Y34" s="12"/>
      <c r="Z34" s="12"/>
      <c r="AA34" s="12"/>
      <c r="AB34" s="12"/>
      <c r="AC34" s="12"/>
    </row>
    <row r="35" ht="18.75" customHeight="1">
      <c r="A35" s="21" t="s">
        <v>187</v>
      </c>
      <c r="B35" s="21" t="s">
        <v>747</v>
      </c>
      <c r="C35" s="22" t="s">
        <v>443</v>
      </c>
      <c r="D35" s="22" t="s">
        <v>752</v>
      </c>
      <c r="E35" s="21" t="s">
        <v>2161</v>
      </c>
      <c r="F35" s="21">
        <v>0.0</v>
      </c>
      <c r="G35" s="26">
        <v>45967.0</v>
      </c>
      <c r="H35" s="42"/>
      <c r="I35" s="40" t="s">
        <v>99</v>
      </c>
      <c r="J35" s="26">
        <v>45968.0</v>
      </c>
      <c r="K35" s="21" t="s">
        <v>53</v>
      </c>
      <c r="L35" s="21" t="s">
        <v>205</v>
      </c>
      <c r="M35" s="26">
        <v>45968.0</v>
      </c>
      <c r="N35" s="26">
        <v>45968.0</v>
      </c>
      <c r="O35" s="26">
        <v>45968.0</v>
      </c>
      <c r="P35" s="28">
        <v>1.0</v>
      </c>
      <c r="Q35" s="35">
        <v>1828.58</v>
      </c>
      <c r="R35" s="30">
        <f t="shared" si="1"/>
        <v>20.49288356</v>
      </c>
      <c r="S35" s="21" t="str">
        <f>IFERROR(VLOOKUP(L35,'Responsáveis'!$A$3:$B$136,2,FALSE),"NE")</f>
        <v>Ana</v>
      </c>
      <c r="T35" s="27"/>
      <c r="U35" s="21" t="s">
        <v>39</v>
      </c>
      <c r="V35" s="31" t="s">
        <v>208</v>
      </c>
      <c r="W35" s="31"/>
      <c r="X35" s="12"/>
      <c r="Y35" s="12"/>
      <c r="Z35" s="12"/>
      <c r="AA35" s="12"/>
      <c r="AB35" s="12"/>
      <c r="AC35" s="12"/>
    </row>
    <row r="36" ht="18.75" customHeight="1">
      <c r="A36" s="21" t="s">
        <v>187</v>
      </c>
      <c r="B36" s="21" t="s">
        <v>747</v>
      </c>
      <c r="C36" s="50" t="s">
        <v>197</v>
      </c>
      <c r="D36" s="51" t="s">
        <v>2162</v>
      </c>
      <c r="E36" s="21" t="s">
        <v>2163</v>
      </c>
      <c r="F36" s="21">
        <v>0.0</v>
      </c>
      <c r="G36" s="26">
        <v>45967.0</v>
      </c>
      <c r="H36" s="42"/>
      <c r="I36" s="40" t="s">
        <v>52</v>
      </c>
      <c r="J36" s="24">
        <v>45971.0</v>
      </c>
      <c r="K36" s="21" t="s">
        <v>53</v>
      </c>
      <c r="L36" s="21" t="s">
        <v>227</v>
      </c>
      <c r="M36" s="24">
        <v>45973.0</v>
      </c>
      <c r="N36" s="24">
        <v>45973.0</v>
      </c>
      <c r="O36" s="24">
        <v>45973.0</v>
      </c>
      <c r="P36" s="28">
        <v>1.0</v>
      </c>
      <c r="Q36" s="35">
        <v>3105.0</v>
      </c>
      <c r="R36" s="30">
        <f t="shared" si="1"/>
        <v>34.79771377</v>
      </c>
      <c r="S36" s="21" t="str">
        <f>IFERROR(VLOOKUP(L36,'Responsáveis'!$A$3:$B$136,2,FALSE),"NE")</f>
        <v>Ana</v>
      </c>
      <c r="T36" s="27"/>
      <c r="U36" s="21" t="s">
        <v>39</v>
      </c>
      <c r="V36" s="31" t="s">
        <v>208</v>
      </c>
      <c r="W36" s="31"/>
      <c r="X36" s="12"/>
      <c r="Y36" s="12"/>
      <c r="Z36" s="12"/>
      <c r="AA36" s="12"/>
      <c r="AB36" s="12"/>
      <c r="AC36" s="12"/>
    </row>
    <row r="37" ht="18.75" customHeight="1">
      <c r="A37" s="21" t="s">
        <v>219</v>
      </c>
      <c r="B37" s="21" t="s">
        <v>220</v>
      </c>
      <c r="C37" s="50" t="s">
        <v>197</v>
      </c>
      <c r="D37" s="51" t="s">
        <v>2164</v>
      </c>
      <c r="E37" s="21" t="s">
        <v>2165</v>
      </c>
      <c r="F37" s="21">
        <v>0.0</v>
      </c>
      <c r="G37" s="26">
        <v>45967.0</v>
      </c>
      <c r="H37" s="25" t="s">
        <v>2166</v>
      </c>
      <c r="I37" s="40" t="s">
        <v>52</v>
      </c>
      <c r="J37" s="26">
        <v>45968.0</v>
      </c>
      <c r="K37" s="21" t="s">
        <v>53</v>
      </c>
      <c r="L37" s="21" t="s">
        <v>227</v>
      </c>
      <c r="M37" s="66">
        <v>45976.0</v>
      </c>
      <c r="N37" s="66">
        <v>45976.0</v>
      </c>
      <c r="O37" s="24">
        <v>45976.0</v>
      </c>
      <c r="P37" s="28">
        <v>1.0</v>
      </c>
      <c r="Q37" s="35">
        <v>2106.0</v>
      </c>
      <c r="R37" s="30">
        <f t="shared" si="1"/>
        <v>23.6019276</v>
      </c>
      <c r="S37" s="21" t="str">
        <f>IFERROR(VLOOKUP(L37,'Responsáveis'!$A$3:$B$136,2,FALSE),"NE")</f>
        <v>Ana</v>
      </c>
      <c r="T37" s="27"/>
      <c r="U37" s="21" t="s">
        <v>39</v>
      </c>
      <c r="V37" s="31" t="s">
        <v>208</v>
      </c>
      <c r="W37" s="31"/>
      <c r="X37" s="12"/>
      <c r="Y37" s="12"/>
      <c r="Z37" s="12"/>
      <c r="AA37" s="12"/>
      <c r="AB37" s="12"/>
      <c r="AC37" s="12"/>
    </row>
    <row r="38" ht="18.75" customHeight="1">
      <c r="A38" s="21" t="s">
        <v>187</v>
      </c>
      <c r="B38" s="21" t="s">
        <v>747</v>
      </c>
      <c r="C38" s="50" t="s">
        <v>197</v>
      </c>
      <c r="D38" s="92" t="s">
        <v>198</v>
      </c>
      <c r="E38" s="21" t="s">
        <v>2167</v>
      </c>
      <c r="F38" s="21">
        <v>0.0</v>
      </c>
      <c r="G38" s="26">
        <v>45968.0</v>
      </c>
      <c r="H38" s="25" t="s">
        <v>2168</v>
      </c>
      <c r="I38" s="40" t="s">
        <v>52</v>
      </c>
      <c r="J38" s="24">
        <v>45971.0</v>
      </c>
      <c r="K38" s="21" t="s">
        <v>53</v>
      </c>
      <c r="L38" s="21" t="s">
        <v>95</v>
      </c>
      <c r="M38" s="24">
        <v>45986.0</v>
      </c>
      <c r="N38" s="24">
        <v>45986.0</v>
      </c>
      <c r="O38" s="24">
        <v>45986.0</v>
      </c>
      <c r="P38" s="28">
        <v>1.0</v>
      </c>
      <c r="Q38" s="35">
        <v>6160.0</v>
      </c>
      <c r="R38" s="30">
        <f t="shared" si="1"/>
        <v>69.03507789</v>
      </c>
      <c r="S38" s="21" t="str">
        <f>IFERROR(VLOOKUP(L38,'Responsáveis'!$A$3:$B$136,2,FALSE),"NE")</f>
        <v>Ana</v>
      </c>
      <c r="T38" s="27"/>
      <c r="U38" s="21" t="s">
        <v>39</v>
      </c>
      <c r="V38" s="31" t="s">
        <v>208</v>
      </c>
      <c r="W38" s="31"/>
      <c r="X38" s="12"/>
      <c r="Y38" s="12"/>
      <c r="Z38" s="12"/>
      <c r="AA38" s="12"/>
      <c r="AB38" s="12"/>
      <c r="AC38" s="12"/>
    </row>
    <row r="39" ht="18.75" customHeight="1">
      <c r="A39" s="21" t="s">
        <v>209</v>
      </c>
      <c r="B39" s="21" t="s">
        <v>210</v>
      </c>
      <c r="C39" s="21" t="s">
        <v>197</v>
      </c>
      <c r="D39" s="22" t="s">
        <v>1596</v>
      </c>
      <c r="E39" s="21" t="s">
        <v>2169</v>
      </c>
      <c r="F39" s="21">
        <v>0.0</v>
      </c>
      <c r="G39" s="26">
        <v>45968.0</v>
      </c>
      <c r="H39" s="42"/>
      <c r="I39" s="40" t="s">
        <v>52</v>
      </c>
      <c r="J39" s="24">
        <v>45971.0</v>
      </c>
      <c r="K39" s="21" t="s">
        <v>53</v>
      </c>
      <c r="L39" s="21" t="s">
        <v>95</v>
      </c>
      <c r="M39" s="24">
        <v>45972.0</v>
      </c>
      <c r="N39" s="24">
        <v>45972.0</v>
      </c>
      <c r="O39" s="27"/>
      <c r="P39" s="28">
        <v>1.0</v>
      </c>
      <c r="Q39" s="35">
        <v>720.0</v>
      </c>
      <c r="R39" s="30">
        <f t="shared" si="1"/>
        <v>8.069035078</v>
      </c>
      <c r="S39" s="21" t="str">
        <f>IFERROR(VLOOKUP(L39,'Responsáveis'!$A$3:$B$136,2,FALSE),"NE")</f>
        <v>Ana</v>
      </c>
      <c r="T39" s="27"/>
      <c r="U39" s="21" t="s">
        <v>39</v>
      </c>
      <c r="V39" s="31" t="s">
        <v>208</v>
      </c>
      <c r="W39" s="31"/>
      <c r="X39" s="12"/>
      <c r="Y39" s="12"/>
      <c r="Z39" s="12"/>
      <c r="AA39" s="12"/>
      <c r="AB39" s="12"/>
      <c r="AC39" s="12"/>
    </row>
    <row r="40" ht="18.75" customHeight="1">
      <c r="A40" s="21" t="s">
        <v>209</v>
      </c>
      <c r="B40" s="21" t="s">
        <v>2170</v>
      </c>
      <c r="C40" s="21" t="s">
        <v>217</v>
      </c>
      <c r="D40" s="22" t="s">
        <v>229</v>
      </c>
      <c r="E40" s="21" t="s">
        <v>2171</v>
      </c>
      <c r="F40" s="21">
        <v>0.0</v>
      </c>
      <c r="G40" s="24">
        <v>45972.0</v>
      </c>
      <c r="H40" s="39"/>
      <c r="I40" s="40" t="s">
        <v>52</v>
      </c>
      <c r="J40" s="24">
        <v>45972.0</v>
      </c>
      <c r="K40" s="21" t="s">
        <v>53</v>
      </c>
      <c r="L40" s="21" t="s">
        <v>95</v>
      </c>
      <c r="M40" s="24">
        <v>45991.0</v>
      </c>
      <c r="N40" s="24">
        <v>45991.0</v>
      </c>
      <c r="O40" s="24">
        <v>45991.0</v>
      </c>
      <c r="P40" s="28">
        <v>1.0</v>
      </c>
      <c r="Q40" s="35">
        <v>8348.4</v>
      </c>
      <c r="R40" s="30">
        <f t="shared" si="1"/>
        <v>93.56046173</v>
      </c>
      <c r="S40" s="21" t="str">
        <f>IFERROR(VLOOKUP(L40,'Responsáveis'!$A$3:$B$136,2,FALSE),"NE")</f>
        <v>Ana</v>
      </c>
      <c r="T40" s="27"/>
      <c r="U40" s="21" t="s">
        <v>39</v>
      </c>
      <c r="V40" s="31" t="s">
        <v>208</v>
      </c>
      <c r="W40" s="31" t="s">
        <v>214</v>
      </c>
      <c r="X40" s="12"/>
      <c r="Y40" s="12"/>
      <c r="Z40" s="12"/>
      <c r="AA40" s="12"/>
      <c r="AB40" s="12"/>
      <c r="AC40" s="12"/>
    </row>
    <row r="41" ht="18.75" customHeight="1">
      <c r="A41" s="107" t="s">
        <v>209</v>
      </c>
      <c r="B41" s="107" t="s">
        <v>2170</v>
      </c>
      <c r="C41" s="21" t="s">
        <v>217</v>
      </c>
      <c r="D41" s="22" t="s">
        <v>229</v>
      </c>
      <c r="E41" s="21" t="s">
        <v>2172</v>
      </c>
      <c r="F41" s="21">
        <v>0.0</v>
      </c>
      <c r="G41" s="24">
        <v>45972.0</v>
      </c>
      <c r="H41" s="39"/>
      <c r="I41" s="40" t="s">
        <v>52</v>
      </c>
      <c r="J41" s="24">
        <v>45972.0</v>
      </c>
      <c r="K41" s="21" t="s">
        <v>53</v>
      </c>
      <c r="L41" s="21" t="s">
        <v>95</v>
      </c>
      <c r="M41" s="26">
        <v>45992.0</v>
      </c>
      <c r="N41" s="26">
        <v>45992.0</v>
      </c>
      <c r="O41" s="26">
        <v>45992.0</v>
      </c>
      <c r="P41" s="28">
        <v>1.0</v>
      </c>
      <c r="Q41" s="35">
        <v>14257.8</v>
      </c>
      <c r="R41" s="30">
        <f t="shared" si="1"/>
        <v>159.7870671</v>
      </c>
      <c r="S41" s="21" t="str">
        <f>IFERROR(VLOOKUP(L41,'Responsáveis'!$A$3:$B$136,2,FALSE),"NE")</f>
        <v>Ana</v>
      </c>
      <c r="T41" s="27"/>
      <c r="U41" s="21" t="s">
        <v>39</v>
      </c>
      <c r="V41" s="31" t="s">
        <v>208</v>
      </c>
      <c r="W41" s="31" t="s">
        <v>214</v>
      </c>
      <c r="X41" s="12"/>
      <c r="Y41" s="12"/>
      <c r="Z41" s="12"/>
      <c r="AA41" s="12"/>
      <c r="AB41" s="12"/>
      <c r="AC41" s="12"/>
    </row>
    <row r="42" ht="18.75" customHeight="1">
      <c r="A42" s="120" t="s">
        <v>1343</v>
      </c>
      <c r="B42" s="77" t="s">
        <v>1248</v>
      </c>
      <c r="C42" s="50" t="s">
        <v>2173</v>
      </c>
      <c r="D42" s="22" t="s">
        <v>2174</v>
      </c>
      <c r="E42" s="21" t="s">
        <v>2175</v>
      </c>
      <c r="F42" s="21">
        <v>0.0</v>
      </c>
      <c r="G42" s="24">
        <v>45972.0</v>
      </c>
      <c r="H42" s="25" t="s">
        <v>2176</v>
      </c>
      <c r="I42" s="40" t="s">
        <v>52</v>
      </c>
      <c r="J42" s="24">
        <v>45975.0</v>
      </c>
      <c r="K42" s="21" t="s">
        <v>53</v>
      </c>
      <c r="L42" s="21" t="s">
        <v>227</v>
      </c>
      <c r="M42" s="24">
        <v>45984.0</v>
      </c>
      <c r="N42" s="24">
        <v>45985.0</v>
      </c>
      <c r="O42" s="24">
        <v>45987.0</v>
      </c>
      <c r="P42" s="28">
        <v>1.0</v>
      </c>
      <c r="Q42" s="38">
        <v>7200.0</v>
      </c>
      <c r="R42" s="30">
        <f t="shared" si="1"/>
        <v>80.69035078</v>
      </c>
      <c r="S42" s="21" t="str">
        <f>IFERROR(VLOOKUP(L42,'Responsáveis'!$A$3:$B$136,2,FALSE),"NE")</f>
        <v>Ana</v>
      </c>
      <c r="T42" s="27"/>
      <c r="U42" s="21" t="s">
        <v>39</v>
      </c>
      <c r="V42" s="31" t="s">
        <v>208</v>
      </c>
      <c r="W42" s="31"/>
      <c r="X42" s="12"/>
      <c r="Y42" s="12"/>
      <c r="Z42" s="12"/>
      <c r="AA42" s="12"/>
      <c r="AB42" s="12"/>
      <c r="AC42" s="12"/>
    </row>
    <row r="43" ht="18.75" customHeight="1">
      <c r="A43" s="21" t="s">
        <v>271</v>
      </c>
      <c r="B43" s="21" t="s">
        <v>272</v>
      </c>
      <c r="C43" s="22" t="s">
        <v>2177</v>
      </c>
      <c r="D43" s="22" t="s">
        <v>2178</v>
      </c>
      <c r="E43" s="21" t="s">
        <v>2179</v>
      </c>
      <c r="F43" s="21">
        <v>0.0</v>
      </c>
      <c r="G43" s="26">
        <v>45968.0</v>
      </c>
      <c r="H43" s="42"/>
      <c r="I43" s="40" t="s">
        <v>52</v>
      </c>
      <c r="J43" s="24">
        <v>45974.0</v>
      </c>
      <c r="K43" s="21" t="s">
        <v>53</v>
      </c>
      <c r="L43" s="21" t="s">
        <v>95</v>
      </c>
      <c r="M43" s="24">
        <v>45983.0</v>
      </c>
      <c r="N43" s="24">
        <v>45983.0</v>
      </c>
      <c r="O43" s="24">
        <v>45983.0</v>
      </c>
      <c r="P43" s="28">
        <v>1.0</v>
      </c>
      <c r="Q43" s="35">
        <v>2600.0</v>
      </c>
      <c r="R43" s="30">
        <f t="shared" si="1"/>
        <v>29.13818223</v>
      </c>
      <c r="S43" s="21" t="str">
        <f>IFERROR(VLOOKUP(L43,'Responsáveis'!$A$3:$B$136,2,FALSE),"NE")</f>
        <v>Ana</v>
      </c>
      <c r="T43" s="27"/>
      <c r="U43" s="21" t="s">
        <v>39</v>
      </c>
      <c r="V43" s="31" t="s">
        <v>208</v>
      </c>
      <c r="W43" s="31"/>
      <c r="X43" s="12"/>
      <c r="Y43" s="12"/>
      <c r="Z43" s="12"/>
      <c r="AA43" s="12"/>
      <c r="AB43" s="12"/>
      <c r="AC43" s="12"/>
    </row>
    <row r="44" ht="18.75" customHeight="1">
      <c r="A44" s="21" t="s">
        <v>219</v>
      </c>
      <c r="B44" s="21" t="s">
        <v>234</v>
      </c>
      <c r="C44" s="21" t="s">
        <v>197</v>
      </c>
      <c r="D44" s="22" t="s">
        <v>2180</v>
      </c>
      <c r="E44" s="21" t="s">
        <v>2181</v>
      </c>
      <c r="F44" s="21">
        <v>0.0</v>
      </c>
      <c r="G44" s="24">
        <v>45973.0</v>
      </c>
      <c r="H44" s="25" t="s">
        <v>2182</v>
      </c>
      <c r="I44" s="40" t="s">
        <v>52</v>
      </c>
      <c r="J44" s="24">
        <v>45974.0</v>
      </c>
      <c r="K44" s="21" t="s">
        <v>53</v>
      </c>
      <c r="L44" s="21" t="s">
        <v>548</v>
      </c>
      <c r="M44" s="26">
        <v>45995.0</v>
      </c>
      <c r="N44" s="26">
        <v>45995.0</v>
      </c>
      <c r="O44" s="26">
        <v>45995.0</v>
      </c>
      <c r="P44" s="28">
        <v>1.0</v>
      </c>
      <c r="Q44" s="35">
        <v>5689.4</v>
      </c>
      <c r="R44" s="30">
        <f t="shared" si="1"/>
        <v>63.76106691</v>
      </c>
      <c r="S44" s="21" t="str">
        <f>IFERROR(VLOOKUP(L44,'Responsáveis'!$A$3:$B$136,2,FALSE),"NE")</f>
        <v>Jadiel</v>
      </c>
      <c r="T44" s="27"/>
      <c r="U44" s="21" t="s">
        <v>39</v>
      </c>
      <c r="V44" s="31" t="s">
        <v>208</v>
      </c>
      <c r="W44" s="31" t="s">
        <v>41</v>
      </c>
      <c r="X44" s="12"/>
      <c r="Y44" s="12"/>
      <c r="Z44" s="12"/>
      <c r="AA44" s="12"/>
      <c r="AB44" s="12"/>
      <c r="AC44" s="12"/>
    </row>
    <row r="45" ht="18.75" customHeight="1">
      <c r="A45" s="21" t="s">
        <v>209</v>
      </c>
      <c r="B45" s="21" t="s">
        <v>240</v>
      </c>
      <c r="C45" s="21" t="s">
        <v>217</v>
      </c>
      <c r="D45" s="22" t="s">
        <v>803</v>
      </c>
      <c r="E45" s="21" t="s">
        <v>2183</v>
      </c>
      <c r="F45" s="21">
        <v>0.0</v>
      </c>
      <c r="G45" s="24">
        <v>46003.0</v>
      </c>
      <c r="H45" s="39"/>
      <c r="I45" s="40" t="s">
        <v>52</v>
      </c>
      <c r="J45" s="24">
        <v>46003.0</v>
      </c>
      <c r="K45" s="21" t="s">
        <v>53</v>
      </c>
      <c r="L45" s="21" t="s">
        <v>95</v>
      </c>
      <c r="M45" s="24">
        <v>46013.0</v>
      </c>
      <c r="N45" s="27"/>
      <c r="O45" s="27"/>
      <c r="P45" s="28">
        <v>1.0</v>
      </c>
      <c r="Q45" s="35">
        <v>7005.6</v>
      </c>
      <c r="R45" s="30">
        <f t="shared" si="1"/>
        <v>78.51171131</v>
      </c>
      <c r="S45" s="21" t="str">
        <f>IFERROR(VLOOKUP(L45,'Responsáveis'!$A$3:$B$136,2,FALSE),"NE")</f>
        <v>Ana</v>
      </c>
      <c r="T45" s="27"/>
      <c r="U45" s="21" t="s">
        <v>39</v>
      </c>
      <c r="V45" s="31" t="s">
        <v>208</v>
      </c>
      <c r="W45" s="33"/>
      <c r="X45" s="12"/>
      <c r="Y45" s="12"/>
      <c r="Z45" s="12"/>
      <c r="AA45" s="12"/>
      <c r="AB45" s="12"/>
      <c r="AC45" s="12"/>
    </row>
    <row r="46" ht="18.75" customHeight="1">
      <c r="A46" s="21" t="s">
        <v>31</v>
      </c>
      <c r="B46" s="21" t="s">
        <v>282</v>
      </c>
      <c r="C46" s="21" t="s">
        <v>197</v>
      </c>
      <c r="D46" s="22" t="s">
        <v>2184</v>
      </c>
      <c r="E46" s="23" t="s">
        <v>2185</v>
      </c>
      <c r="F46" s="21">
        <v>0.0</v>
      </c>
      <c r="G46" s="24">
        <v>45973.0</v>
      </c>
      <c r="H46" s="25" t="s">
        <v>2186</v>
      </c>
      <c r="I46" s="40" t="s">
        <v>52</v>
      </c>
      <c r="J46" s="24">
        <v>45973.0</v>
      </c>
      <c r="K46" s="21" t="s">
        <v>53</v>
      </c>
      <c r="L46" s="21" t="s">
        <v>227</v>
      </c>
      <c r="M46" s="24">
        <v>45974.0</v>
      </c>
      <c r="N46" s="24">
        <v>45974.0</v>
      </c>
      <c r="O46" s="24">
        <v>45974.0</v>
      </c>
      <c r="P46" s="28">
        <v>1.0</v>
      </c>
      <c r="Q46" s="35">
        <v>880.0</v>
      </c>
      <c r="R46" s="30">
        <f t="shared" si="1"/>
        <v>9.862153984</v>
      </c>
      <c r="S46" s="21" t="str">
        <f>IFERROR(VLOOKUP(L46,'Responsáveis'!$A$3:$B$136,2,FALSE),"NE")</f>
        <v>Ana</v>
      </c>
      <c r="T46" s="27"/>
      <c r="U46" s="21" t="s">
        <v>39</v>
      </c>
      <c r="V46" s="31" t="s">
        <v>208</v>
      </c>
      <c r="W46" s="31"/>
      <c r="X46" s="12"/>
      <c r="Y46" s="12"/>
      <c r="Z46" s="12"/>
      <c r="AA46" s="12"/>
      <c r="AB46" s="12"/>
      <c r="AC46" s="12"/>
    </row>
    <row r="47" ht="18.75" customHeight="1">
      <c r="A47" s="21" t="s">
        <v>219</v>
      </c>
      <c r="B47" s="21" t="s">
        <v>220</v>
      </c>
      <c r="C47" s="21" t="s">
        <v>197</v>
      </c>
      <c r="D47" s="22" t="s">
        <v>2187</v>
      </c>
      <c r="E47" s="21" t="s">
        <v>2188</v>
      </c>
      <c r="F47" s="21">
        <v>0.0</v>
      </c>
      <c r="G47" s="24">
        <v>45973.0</v>
      </c>
      <c r="H47" s="42"/>
      <c r="I47" s="40" t="s">
        <v>46</v>
      </c>
      <c r="J47" s="24">
        <v>45974.0</v>
      </c>
      <c r="K47" s="21" t="s">
        <v>53</v>
      </c>
      <c r="L47" s="21" t="s">
        <v>227</v>
      </c>
      <c r="M47" s="24">
        <v>45985.0</v>
      </c>
      <c r="N47" s="24">
        <v>45985.0</v>
      </c>
      <c r="O47" s="24">
        <v>45985.0</v>
      </c>
      <c r="P47" s="28">
        <v>1.0</v>
      </c>
      <c r="Q47" s="35">
        <v>7870.0</v>
      </c>
      <c r="R47" s="30">
        <f t="shared" si="1"/>
        <v>88.1990362</v>
      </c>
      <c r="S47" s="21" t="str">
        <f>IFERROR(VLOOKUP(L47,'Responsáveis'!$A$3:$B$136,2,FALSE),"NE")</f>
        <v>Ana</v>
      </c>
      <c r="T47" s="27"/>
      <c r="U47" s="21" t="s">
        <v>39</v>
      </c>
      <c r="V47" s="31" t="s">
        <v>208</v>
      </c>
      <c r="W47" s="31"/>
      <c r="X47" s="12"/>
      <c r="Y47" s="12"/>
      <c r="Z47" s="12"/>
      <c r="AA47" s="12"/>
      <c r="AB47" s="12"/>
      <c r="AC47" s="12"/>
    </row>
    <row r="48" ht="18.75" customHeight="1">
      <c r="A48" s="21" t="s">
        <v>219</v>
      </c>
      <c r="B48" s="21" t="s">
        <v>234</v>
      </c>
      <c r="C48" s="21" t="s">
        <v>1157</v>
      </c>
      <c r="D48" s="22" t="s">
        <v>2189</v>
      </c>
      <c r="E48" s="21" t="s">
        <v>2190</v>
      </c>
      <c r="F48" s="21">
        <v>0.0</v>
      </c>
      <c r="G48" s="24">
        <v>45973.0</v>
      </c>
      <c r="H48" s="25" t="s">
        <v>2191</v>
      </c>
      <c r="I48" s="40" t="s">
        <v>52</v>
      </c>
      <c r="J48" s="24">
        <v>45974.0</v>
      </c>
      <c r="K48" s="21" t="s">
        <v>53</v>
      </c>
      <c r="L48" s="21" t="s">
        <v>548</v>
      </c>
      <c r="M48" s="26">
        <v>46001.0</v>
      </c>
      <c r="N48" s="26">
        <v>46003.0</v>
      </c>
      <c r="O48" s="26">
        <v>46006.0</v>
      </c>
      <c r="P48" s="28">
        <v>1.0</v>
      </c>
      <c r="Q48" s="35">
        <v>4882.0</v>
      </c>
      <c r="R48" s="30">
        <f t="shared" si="1"/>
        <v>54.71254063</v>
      </c>
      <c r="S48" s="21" t="str">
        <f>IFERROR(VLOOKUP(L48,'Responsáveis'!$A$3:$B$136,2,FALSE),"NE")</f>
        <v>Jadiel</v>
      </c>
      <c r="T48" s="27"/>
      <c r="U48" s="21" t="s">
        <v>39</v>
      </c>
      <c r="V48" s="31" t="s">
        <v>208</v>
      </c>
      <c r="W48" s="31" t="s">
        <v>41</v>
      </c>
      <c r="X48" s="12"/>
      <c r="Y48" s="12"/>
      <c r="Z48" s="12"/>
      <c r="AA48" s="12"/>
      <c r="AB48" s="12"/>
      <c r="AC48" s="12"/>
    </row>
    <row r="49" ht="18.75" customHeight="1">
      <c r="A49" s="121" t="s">
        <v>187</v>
      </c>
      <c r="B49" s="77" t="s">
        <v>1248</v>
      </c>
      <c r="C49" s="50" t="s">
        <v>197</v>
      </c>
      <c r="D49" s="22" t="s">
        <v>2192</v>
      </c>
      <c r="E49" s="21" t="s">
        <v>2193</v>
      </c>
      <c r="F49" s="21">
        <v>0.0</v>
      </c>
      <c r="G49" s="24">
        <v>45973.0</v>
      </c>
      <c r="H49" s="25" t="s">
        <v>2194</v>
      </c>
      <c r="I49" s="40" t="s">
        <v>52</v>
      </c>
      <c r="J49" s="24">
        <v>45974.0</v>
      </c>
      <c r="K49" s="21" t="s">
        <v>53</v>
      </c>
      <c r="L49" s="21" t="s">
        <v>95</v>
      </c>
      <c r="M49" s="24">
        <v>45979.0</v>
      </c>
      <c r="N49" s="24">
        <v>45979.0</v>
      </c>
      <c r="O49" s="24">
        <v>45979.0</v>
      </c>
      <c r="P49" s="28">
        <v>1.0</v>
      </c>
      <c r="Q49" s="35">
        <v>2260.0</v>
      </c>
      <c r="R49" s="30">
        <f t="shared" si="1"/>
        <v>25.32780455</v>
      </c>
      <c r="S49" s="21" t="str">
        <f>IFERROR(VLOOKUP(L49,'Responsáveis'!$A$3:$B$136,2,FALSE),"NE")</f>
        <v>Ana</v>
      </c>
      <c r="T49" s="27"/>
      <c r="U49" s="21" t="s">
        <v>39</v>
      </c>
      <c r="V49" s="31" t="s">
        <v>208</v>
      </c>
      <c r="W49" s="31"/>
      <c r="X49" s="12"/>
      <c r="Y49" s="12"/>
      <c r="Z49" s="12"/>
      <c r="AA49" s="12"/>
      <c r="AB49" s="12"/>
      <c r="AC49" s="12"/>
    </row>
    <row r="50" ht="18.75" customHeight="1">
      <c r="A50" s="21" t="s">
        <v>219</v>
      </c>
      <c r="B50" s="21" t="s">
        <v>220</v>
      </c>
      <c r="C50" s="50" t="s">
        <v>627</v>
      </c>
      <c r="D50" s="22" t="s">
        <v>2195</v>
      </c>
      <c r="E50" s="21" t="s">
        <v>2196</v>
      </c>
      <c r="F50" s="21">
        <v>0.0</v>
      </c>
      <c r="G50" s="24">
        <v>45974.0</v>
      </c>
      <c r="H50" s="42"/>
      <c r="I50" s="40" t="s">
        <v>52</v>
      </c>
      <c r="J50" s="24">
        <v>45974.0</v>
      </c>
      <c r="K50" s="21" t="s">
        <v>53</v>
      </c>
      <c r="L50" s="21" t="s">
        <v>227</v>
      </c>
      <c r="M50" s="24">
        <v>45978.0</v>
      </c>
      <c r="N50" s="24">
        <v>45978.0</v>
      </c>
      <c r="O50" s="24">
        <v>45978.0</v>
      </c>
      <c r="P50" s="28">
        <v>1.0</v>
      </c>
      <c r="Q50" s="35">
        <v>360.0</v>
      </c>
      <c r="R50" s="30">
        <f t="shared" si="1"/>
        <v>4.034517539</v>
      </c>
      <c r="S50" s="21" t="str">
        <f>IFERROR(VLOOKUP(L50,'Responsáveis'!$A$3:$B$136,2,FALSE),"NE")</f>
        <v>Ana</v>
      </c>
      <c r="T50" s="27"/>
      <c r="U50" s="21" t="s">
        <v>39</v>
      </c>
      <c r="V50" s="31" t="s">
        <v>208</v>
      </c>
      <c r="W50" s="31"/>
      <c r="X50" s="12"/>
      <c r="Y50" s="12"/>
      <c r="Z50" s="12"/>
      <c r="AA50" s="12"/>
      <c r="AB50" s="12"/>
      <c r="AC50" s="12"/>
    </row>
    <row r="51" ht="18.75" customHeight="1">
      <c r="A51" s="121" t="s">
        <v>187</v>
      </c>
      <c r="B51" s="77" t="s">
        <v>1248</v>
      </c>
      <c r="C51" s="50" t="s">
        <v>2197</v>
      </c>
      <c r="D51" s="22" t="s">
        <v>2198</v>
      </c>
      <c r="E51" s="21" t="s">
        <v>2199</v>
      </c>
      <c r="F51" s="21">
        <v>0.0</v>
      </c>
      <c r="G51" s="24">
        <v>45974.0</v>
      </c>
      <c r="H51" s="42"/>
      <c r="I51" s="40" t="s">
        <v>52</v>
      </c>
      <c r="J51" s="24">
        <v>45975.0</v>
      </c>
      <c r="K51" s="21" t="s">
        <v>53</v>
      </c>
      <c r="L51" s="21" t="s">
        <v>227</v>
      </c>
      <c r="M51" s="24">
        <v>45979.0</v>
      </c>
      <c r="N51" s="24">
        <v>45979.0</v>
      </c>
      <c r="O51" s="24">
        <v>45980.0</v>
      </c>
      <c r="P51" s="28">
        <v>1.0</v>
      </c>
      <c r="Q51" s="35">
        <v>3000.0</v>
      </c>
      <c r="R51" s="30">
        <f t="shared" si="1"/>
        <v>33.62097949</v>
      </c>
      <c r="S51" s="21" t="str">
        <f>IFERROR(VLOOKUP(L51,'Responsáveis'!$A$3:$B$136,2,FALSE),"NE")</f>
        <v>Ana</v>
      </c>
      <c r="T51" s="27"/>
      <c r="U51" s="21" t="s">
        <v>39</v>
      </c>
      <c r="V51" s="31" t="s">
        <v>208</v>
      </c>
      <c r="W51" s="31"/>
      <c r="X51" s="12"/>
      <c r="Y51" s="12"/>
      <c r="Z51" s="12"/>
      <c r="AA51" s="12"/>
      <c r="AB51" s="12"/>
      <c r="AC51" s="12"/>
    </row>
    <row r="52" ht="18.75" customHeight="1">
      <c r="A52" s="121" t="s">
        <v>187</v>
      </c>
      <c r="B52" s="77" t="s">
        <v>1248</v>
      </c>
      <c r="C52" s="50" t="s">
        <v>1127</v>
      </c>
      <c r="D52" s="22" t="s">
        <v>2200</v>
      </c>
      <c r="E52" s="21" t="s">
        <v>2201</v>
      </c>
      <c r="F52" s="21">
        <v>0.0</v>
      </c>
      <c r="G52" s="24">
        <v>45974.0</v>
      </c>
      <c r="H52" s="42"/>
      <c r="I52" s="40" t="s">
        <v>52</v>
      </c>
      <c r="J52" s="24">
        <v>45975.0</v>
      </c>
      <c r="K52" s="21" t="s">
        <v>53</v>
      </c>
      <c r="L52" s="21" t="s">
        <v>227</v>
      </c>
      <c r="M52" s="24">
        <v>45981.0</v>
      </c>
      <c r="N52" s="24">
        <v>45981.0</v>
      </c>
      <c r="O52" s="24">
        <v>45981.0</v>
      </c>
      <c r="P52" s="28">
        <v>1.0</v>
      </c>
      <c r="Q52" s="35">
        <v>860.0</v>
      </c>
      <c r="R52" s="30">
        <f t="shared" si="1"/>
        <v>9.638014121</v>
      </c>
      <c r="S52" s="21" t="str">
        <f>IFERROR(VLOOKUP(L52,'Responsáveis'!$A$3:$B$136,2,FALSE),"NE")</f>
        <v>Ana</v>
      </c>
      <c r="T52" s="27"/>
      <c r="U52" s="21" t="s">
        <v>39</v>
      </c>
      <c r="V52" s="31" t="s">
        <v>208</v>
      </c>
      <c r="W52" s="31"/>
      <c r="X52" s="12"/>
      <c r="Y52" s="12"/>
      <c r="Z52" s="12"/>
      <c r="AA52" s="12"/>
      <c r="AB52" s="12"/>
      <c r="AC52" s="12"/>
    </row>
    <row r="53" ht="18.75" customHeight="1">
      <c r="A53" s="121" t="s">
        <v>187</v>
      </c>
      <c r="B53" s="77" t="s">
        <v>1248</v>
      </c>
      <c r="C53" s="50" t="s">
        <v>197</v>
      </c>
      <c r="D53" s="22" t="s">
        <v>2202</v>
      </c>
      <c r="E53" s="21" t="s">
        <v>2203</v>
      </c>
      <c r="F53" s="21">
        <v>0.0</v>
      </c>
      <c r="G53" s="24">
        <v>45974.0</v>
      </c>
      <c r="H53" s="42"/>
      <c r="I53" s="40" t="s">
        <v>52</v>
      </c>
      <c r="J53" s="24">
        <v>45974.0</v>
      </c>
      <c r="K53" s="21" t="s">
        <v>53</v>
      </c>
      <c r="L53" s="21" t="s">
        <v>227</v>
      </c>
      <c r="M53" s="24">
        <v>45979.0</v>
      </c>
      <c r="N53" s="24">
        <v>45979.0</v>
      </c>
      <c r="O53" s="24">
        <v>45980.0</v>
      </c>
      <c r="P53" s="28">
        <v>1.0</v>
      </c>
      <c r="Q53" s="35">
        <v>1800.0</v>
      </c>
      <c r="R53" s="30">
        <f t="shared" si="1"/>
        <v>20.17258769</v>
      </c>
      <c r="S53" s="21" t="str">
        <f>IFERROR(VLOOKUP(L53,'Responsáveis'!$A$3:$B$136,2,FALSE),"NE")</f>
        <v>Ana</v>
      </c>
      <c r="T53" s="27"/>
      <c r="U53" s="21" t="s">
        <v>39</v>
      </c>
      <c r="V53" s="31" t="s">
        <v>208</v>
      </c>
      <c r="W53" s="31"/>
      <c r="X53" s="12"/>
      <c r="Y53" s="12"/>
      <c r="Z53" s="12"/>
      <c r="AA53" s="12"/>
      <c r="AB53" s="12"/>
      <c r="AC53" s="12"/>
    </row>
    <row r="54" ht="18.75" customHeight="1">
      <c r="A54" s="21" t="s">
        <v>31</v>
      </c>
      <c r="B54" s="21" t="s">
        <v>282</v>
      </c>
      <c r="C54" s="21" t="s">
        <v>197</v>
      </c>
      <c r="D54" s="22" t="s">
        <v>2204</v>
      </c>
      <c r="E54" s="23" t="s">
        <v>2205</v>
      </c>
      <c r="F54" s="21">
        <v>0.0</v>
      </c>
      <c r="G54" s="24">
        <v>45974.0</v>
      </c>
      <c r="H54" s="25" t="s">
        <v>2206</v>
      </c>
      <c r="I54" s="40" t="s">
        <v>52</v>
      </c>
      <c r="J54" s="24">
        <v>45974.0</v>
      </c>
      <c r="K54" s="21" t="s">
        <v>53</v>
      </c>
      <c r="L54" s="21" t="s">
        <v>95</v>
      </c>
      <c r="M54" s="24">
        <v>45983.0</v>
      </c>
      <c r="N54" s="24">
        <v>45983.0</v>
      </c>
      <c r="O54" s="24">
        <v>45983.0</v>
      </c>
      <c r="P54" s="28">
        <v>1.0</v>
      </c>
      <c r="Q54" s="35">
        <v>680.0</v>
      </c>
      <c r="R54" s="30">
        <f t="shared" si="1"/>
        <v>7.620755351</v>
      </c>
      <c r="S54" s="21" t="str">
        <f>IFERROR(VLOOKUP(L54,'Responsáveis'!$A$3:$B$136,2,FALSE),"NE")</f>
        <v>Ana</v>
      </c>
      <c r="T54" s="27"/>
      <c r="U54" s="21" t="s">
        <v>39</v>
      </c>
      <c r="V54" s="31" t="s">
        <v>208</v>
      </c>
      <c r="W54" s="31"/>
      <c r="X54" s="12"/>
      <c r="Y54" s="12"/>
      <c r="Z54" s="12"/>
      <c r="AA54" s="12"/>
      <c r="AB54" s="12"/>
      <c r="AC54" s="12"/>
    </row>
    <row r="55" ht="18.75" customHeight="1">
      <c r="A55" s="21" t="s">
        <v>187</v>
      </c>
      <c r="B55" s="21" t="s">
        <v>747</v>
      </c>
      <c r="C55" s="104" t="s">
        <v>197</v>
      </c>
      <c r="D55" s="22" t="s">
        <v>2207</v>
      </c>
      <c r="E55" s="21" t="s">
        <v>2208</v>
      </c>
      <c r="F55" s="21">
        <v>0.0</v>
      </c>
      <c r="G55" s="24">
        <v>45974.0</v>
      </c>
      <c r="H55" s="25" t="s">
        <v>2206</v>
      </c>
      <c r="I55" s="40" t="s">
        <v>52</v>
      </c>
      <c r="J55" s="24">
        <v>45975.0</v>
      </c>
      <c r="K55" s="21" t="s">
        <v>53</v>
      </c>
      <c r="L55" s="21" t="s">
        <v>95</v>
      </c>
      <c r="M55" s="24">
        <v>45983.0</v>
      </c>
      <c r="N55" s="24">
        <v>45983.0</v>
      </c>
      <c r="O55" s="24">
        <v>45983.0</v>
      </c>
      <c r="P55" s="28">
        <v>1.0</v>
      </c>
      <c r="Q55" s="35">
        <v>2800.0</v>
      </c>
      <c r="R55" s="30">
        <f t="shared" si="1"/>
        <v>31.37958086</v>
      </c>
      <c r="S55" s="21" t="str">
        <f>IFERROR(VLOOKUP(L55,'Responsáveis'!$A$3:$B$136,2,FALSE),"NE")</f>
        <v>Ana</v>
      </c>
      <c r="T55" s="27"/>
      <c r="U55" s="21" t="s">
        <v>39</v>
      </c>
      <c r="V55" s="31" t="s">
        <v>208</v>
      </c>
      <c r="W55" s="31"/>
      <c r="X55" s="12"/>
      <c r="Y55" s="12"/>
      <c r="Z55" s="12"/>
      <c r="AA55" s="12"/>
      <c r="AB55" s="12"/>
      <c r="AC55" s="12"/>
    </row>
    <row r="56" ht="18.75" customHeight="1">
      <c r="A56" s="21" t="s">
        <v>219</v>
      </c>
      <c r="B56" s="21" t="s">
        <v>220</v>
      </c>
      <c r="C56" s="21" t="s">
        <v>197</v>
      </c>
      <c r="D56" s="22" t="s">
        <v>2209</v>
      </c>
      <c r="E56" s="21" t="s">
        <v>2210</v>
      </c>
      <c r="F56" s="21">
        <v>0.0</v>
      </c>
      <c r="G56" s="24">
        <v>45974.0</v>
      </c>
      <c r="H56" s="39"/>
      <c r="I56" s="40" t="s">
        <v>52</v>
      </c>
      <c r="J56" s="24">
        <v>45975.0</v>
      </c>
      <c r="K56" s="21" t="s">
        <v>53</v>
      </c>
      <c r="L56" s="21" t="s">
        <v>227</v>
      </c>
      <c r="M56" s="24">
        <v>45988.0</v>
      </c>
      <c r="N56" s="24">
        <v>45988.0</v>
      </c>
      <c r="O56" s="24">
        <v>45988.0</v>
      </c>
      <c r="P56" s="28">
        <v>1.0</v>
      </c>
      <c r="Q56" s="35">
        <v>1000.0</v>
      </c>
      <c r="R56" s="30">
        <f t="shared" si="1"/>
        <v>11.20699316</v>
      </c>
      <c r="S56" s="21" t="str">
        <f>IFERROR(VLOOKUP(L56,'Responsáveis'!$A$3:$B$136,2,FALSE),"NE")</f>
        <v>Ana</v>
      </c>
      <c r="T56" s="27"/>
      <c r="U56" s="21" t="s">
        <v>39</v>
      </c>
      <c r="V56" s="31" t="s">
        <v>208</v>
      </c>
      <c r="W56" s="31" t="s">
        <v>41</v>
      </c>
      <c r="X56" s="12"/>
      <c r="Y56" s="12"/>
      <c r="Z56" s="12"/>
      <c r="AA56" s="12"/>
      <c r="AB56" s="12"/>
      <c r="AC56" s="12"/>
    </row>
    <row r="57" ht="18.75" customHeight="1">
      <c r="A57" s="21" t="s">
        <v>219</v>
      </c>
      <c r="B57" s="21" t="s">
        <v>734</v>
      </c>
      <c r="C57" s="50" t="s">
        <v>2211</v>
      </c>
      <c r="D57" s="22" t="s">
        <v>2212</v>
      </c>
      <c r="E57" s="21" t="s">
        <v>2213</v>
      </c>
      <c r="F57" s="21">
        <v>0.0</v>
      </c>
      <c r="G57" s="24">
        <v>45975.0</v>
      </c>
      <c r="H57" s="42"/>
      <c r="I57" s="40" t="s">
        <v>52</v>
      </c>
      <c r="J57" s="24">
        <v>45975.0</v>
      </c>
      <c r="K57" s="21" t="s">
        <v>53</v>
      </c>
      <c r="L57" s="21" t="s">
        <v>227</v>
      </c>
      <c r="M57" s="24">
        <v>45976.0</v>
      </c>
      <c r="N57" s="24">
        <v>45976.0</v>
      </c>
      <c r="O57" s="24">
        <v>45976.0</v>
      </c>
      <c r="P57" s="28">
        <v>1.0</v>
      </c>
      <c r="Q57" s="35">
        <v>900.0</v>
      </c>
      <c r="R57" s="30">
        <f t="shared" si="1"/>
        <v>10.08629385</v>
      </c>
      <c r="S57" s="21" t="str">
        <f>IFERROR(VLOOKUP(L57,'Responsáveis'!$A$3:$B$136,2,FALSE),"NE")</f>
        <v>Ana</v>
      </c>
      <c r="T57" s="27"/>
      <c r="U57" s="21" t="s">
        <v>39</v>
      </c>
      <c r="V57" s="31" t="s">
        <v>208</v>
      </c>
      <c r="W57" s="31"/>
      <c r="X57" s="12"/>
      <c r="Y57" s="12"/>
      <c r="Z57" s="12"/>
      <c r="AA57" s="12"/>
      <c r="AB57" s="12"/>
      <c r="AC57" s="12"/>
    </row>
    <row r="58" ht="18.75" customHeight="1">
      <c r="A58" s="21" t="s">
        <v>219</v>
      </c>
      <c r="B58" s="21" t="s">
        <v>734</v>
      </c>
      <c r="C58" s="22" t="s">
        <v>2214</v>
      </c>
      <c r="D58" s="22" t="s">
        <v>2215</v>
      </c>
      <c r="E58" s="21" t="s">
        <v>2216</v>
      </c>
      <c r="F58" s="21">
        <v>0.0</v>
      </c>
      <c r="G58" s="24">
        <v>45975.0</v>
      </c>
      <c r="H58" s="42"/>
      <c r="I58" s="40" t="s">
        <v>52</v>
      </c>
      <c r="J58" s="24">
        <v>45978.0</v>
      </c>
      <c r="K58" s="21" t="s">
        <v>53</v>
      </c>
      <c r="L58" s="21" t="s">
        <v>227</v>
      </c>
      <c r="M58" s="24">
        <v>45980.0</v>
      </c>
      <c r="N58" s="24">
        <v>45980.0</v>
      </c>
      <c r="O58" s="24">
        <v>45980.0</v>
      </c>
      <c r="P58" s="28">
        <v>1.0</v>
      </c>
      <c r="Q58" s="35">
        <v>720.0</v>
      </c>
      <c r="R58" s="30">
        <f t="shared" si="1"/>
        <v>8.069035078</v>
      </c>
      <c r="S58" s="21" t="str">
        <f>IFERROR(VLOOKUP(L58,'Responsáveis'!$A$3:$B$136,2,FALSE),"NE")</f>
        <v>Ana</v>
      </c>
      <c r="T58" s="27"/>
      <c r="U58" s="21" t="s">
        <v>39</v>
      </c>
      <c r="V58" s="31" t="s">
        <v>208</v>
      </c>
      <c r="W58" s="31"/>
      <c r="X58" s="12"/>
      <c r="Y58" s="12"/>
      <c r="Z58" s="12"/>
      <c r="AA58" s="12"/>
      <c r="AB58" s="12"/>
      <c r="AC58" s="12"/>
    </row>
    <row r="59" ht="18.75" customHeight="1">
      <c r="A59" s="21" t="s">
        <v>219</v>
      </c>
      <c r="B59" s="21" t="s">
        <v>734</v>
      </c>
      <c r="C59" s="21" t="s">
        <v>2214</v>
      </c>
      <c r="D59" s="22" t="s">
        <v>2137</v>
      </c>
      <c r="E59" s="21" t="s">
        <v>2217</v>
      </c>
      <c r="F59" s="21">
        <v>0.0</v>
      </c>
      <c r="G59" s="24">
        <v>45975.0</v>
      </c>
      <c r="H59" s="42"/>
      <c r="I59" s="40" t="s">
        <v>52</v>
      </c>
      <c r="J59" s="24">
        <v>45978.0</v>
      </c>
      <c r="K59" s="21" t="s">
        <v>53</v>
      </c>
      <c r="L59" s="21" t="s">
        <v>227</v>
      </c>
      <c r="M59" s="24">
        <v>45989.0</v>
      </c>
      <c r="N59" s="24">
        <v>45989.0</v>
      </c>
      <c r="O59" s="24">
        <v>45983.0</v>
      </c>
      <c r="P59" s="28">
        <v>1.0</v>
      </c>
      <c r="Q59" s="35">
        <v>16800.0</v>
      </c>
      <c r="R59" s="30">
        <f t="shared" si="1"/>
        <v>188.2774852</v>
      </c>
      <c r="S59" s="21" t="str">
        <f>IFERROR(VLOOKUP(L59,'Responsáveis'!$A$3:$B$136,2,FALSE),"NE")</f>
        <v>Ana</v>
      </c>
      <c r="T59" s="27"/>
      <c r="U59" s="21" t="s">
        <v>39</v>
      </c>
      <c r="V59" s="31" t="s">
        <v>208</v>
      </c>
      <c r="W59" s="31"/>
      <c r="X59" s="12"/>
      <c r="Y59" s="12"/>
      <c r="Z59" s="12"/>
      <c r="AA59" s="12"/>
      <c r="AB59" s="12"/>
      <c r="AC59" s="12"/>
    </row>
    <row r="60" ht="18.75" customHeight="1">
      <c r="A60" s="21" t="s">
        <v>219</v>
      </c>
      <c r="B60" s="21" t="s">
        <v>734</v>
      </c>
      <c r="C60" s="22" t="s">
        <v>2137</v>
      </c>
      <c r="D60" s="22" t="s">
        <v>2218</v>
      </c>
      <c r="E60" s="21" t="s">
        <v>2219</v>
      </c>
      <c r="F60" s="21">
        <v>0.0</v>
      </c>
      <c r="G60" s="24">
        <v>45975.0</v>
      </c>
      <c r="H60" s="42"/>
      <c r="I60" s="40" t="s">
        <v>52</v>
      </c>
      <c r="J60" s="24">
        <v>45978.0</v>
      </c>
      <c r="K60" s="21" t="s">
        <v>53</v>
      </c>
      <c r="L60" s="21" t="s">
        <v>227</v>
      </c>
      <c r="M60" s="24">
        <v>45983.0</v>
      </c>
      <c r="N60" s="24">
        <v>45983.0</v>
      </c>
      <c r="O60" s="24">
        <v>45983.0</v>
      </c>
      <c r="P60" s="28">
        <v>1.0</v>
      </c>
      <c r="Q60" s="38">
        <v>8450.0</v>
      </c>
      <c r="R60" s="30">
        <f t="shared" si="1"/>
        <v>94.69909223</v>
      </c>
      <c r="S60" s="21" t="str">
        <f>IFERROR(VLOOKUP(L60,'Responsáveis'!$A$3:$B$136,2,FALSE),"NE")</f>
        <v>Ana</v>
      </c>
      <c r="T60" s="27"/>
      <c r="U60" s="21" t="s">
        <v>39</v>
      </c>
      <c r="V60" s="31" t="s">
        <v>208</v>
      </c>
      <c r="W60" s="31"/>
      <c r="X60" s="12"/>
      <c r="Y60" s="12"/>
      <c r="Z60" s="12"/>
      <c r="AA60" s="12"/>
      <c r="AB60" s="12"/>
      <c r="AC60" s="12"/>
    </row>
    <row r="61" ht="18.75" customHeight="1">
      <c r="A61" s="21" t="s">
        <v>219</v>
      </c>
      <c r="B61" s="21" t="s">
        <v>220</v>
      </c>
      <c r="C61" s="22" t="s">
        <v>640</v>
      </c>
      <c r="D61" s="22" t="s">
        <v>2220</v>
      </c>
      <c r="E61" s="21" t="s">
        <v>2221</v>
      </c>
      <c r="F61" s="21">
        <v>0.0</v>
      </c>
      <c r="G61" s="24">
        <v>45975.0</v>
      </c>
      <c r="H61" s="25" t="s">
        <v>2140</v>
      </c>
      <c r="I61" s="40" t="s">
        <v>52</v>
      </c>
      <c r="J61" s="24">
        <v>45979.0</v>
      </c>
      <c r="K61" s="21" t="s">
        <v>53</v>
      </c>
      <c r="L61" s="21" t="s">
        <v>95</v>
      </c>
      <c r="M61" s="24">
        <v>45989.0</v>
      </c>
      <c r="N61" s="24">
        <v>45989.0</v>
      </c>
      <c r="O61" s="24">
        <v>45990.0</v>
      </c>
      <c r="P61" s="28">
        <v>1.0</v>
      </c>
      <c r="Q61" s="35">
        <v>6496.0</v>
      </c>
      <c r="R61" s="30">
        <f t="shared" si="1"/>
        <v>72.80062759</v>
      </c>
      <c r="S61" s="21" t="str">
        <f>IFERROR(VLOOKUP(L61,'Responsáveis'!$A$3:$B$136,2,FALSE),"NE")</f>
        <v>Ana</v>
      </c>
      <c r="T61" s="27"/>
      <c r="U61" s="21" t="s">
        <v>39</v>
      </c>
      <c r="V61" s="31" t="s">
        <v>208</v>
      </c>
      <c r="W61" s="31"/>
      <c r="X61" s="12"/>
      <c r="Y61" s="12"/>
      <c r="Z61" s="12"/>
      <c r="AA61" s="12"/>
      <c r="AB61" s="12"/>
      <c r="AC61" s="12"/>
    </row>
    <row r="62" ht="18.75" customHeight="1">
      <c r="A62" s="21" t="s">
        <v>219</v>
      </c>
      <c r="B62" s="21" t="s">
        <v>220</v>
      </c>
      <c r="C62" s="21" t="s">
        <v>197</v>
      </c>
      <c r="D62" s="22" t="s">
        <v>2222</v>
      </c>
      <c r="E62" s="21" t="s">
        <v>2223</v>
      </c>
      <c r="F62" s="21">
        <v>0.0</v>
      </c>
      <c r="G62" s="24">
        <v>45978.0</v>
      </c>
      <c r="H62" s="42"/>
      <c r="I62" s="40" t="s">
        <v>52</v>
      </c>
      <c r="J62" s="24">
        <v>45978.0</v>
      </c>
      <c r="K62" s="21" t="s">
        <v>53</v>
      </c>
      <c r="L62" s="21" t="s">
        <v>227</v>
      </c>
      <c r="M62" s="24">
        <v>45979.0</v>
      </c>
      <c r="N62" s="24">
        <v>45979.0</v>
      </c>
      <c r="O62" s="24">
        <v>45979.0</v>
      </c>
      <c r="P62" s="28">
        <v>1.0</v>
      </c>
      <c r="Q62" s="35">
        <v>175.0</v>
      </c>
      <c r="R62" s="30">
        <f t="shared" si="1"/>
        <v>1.961223804</v>
      </c>
      <c r="S62" s="21" t="str">
        <f>IFERROR(VLOOKUP(L62,'Responsáveis'!$A$3:$B$136,2,FALSE),"NE")</f>
        <v>Ana</v>
      </c>
      <c r="T62" s="27"/>
      <c r="U62" s="21" t="s">
        <v>39</v>
      </c>
      <c r="V62" s="31" t="s">
        <v>208</v>
      </c>
      <c r="W62" s="31"/>
      <c r="X62" s="12"/>
      <c r="Y62" s="12"/>
      <c r="Z62" s="12"/>
      <c r="AA62" s="12"/>
      <c r="AB62" s="12"/>
      <c r="AC62" s="12"/>
    </row>
    <row r="63" ht="18.75" customHeight="1">
      <c r="A63" s="21" t="s">
        <v>187</v>
      </c>
      <c r="B63" s="21" t="s">
        <v>747</v>
      </c>
      <c r="C63" s="21" t="s">
        <v>197</v>
      </c>
      <c r="D63" s="22" t="s">
        <v>198</v>
      </c>
      <c r="E63" s="21" t="s">
        <v>2224</v>
      </c>
      <c r="F63" s="21">
        <v>0.0</v>
      </c>
      <c r="G63" s="24">
        <v>45974.0</v>
      </c>
      <c r="H63" s="39"/>
      <c r="I63" s="40" t="s">
        <v>52</v>
      </c>
      <c r="J63" s="24">
        <v>45980.0</v>
      </c>
      <c r="K63" s="21" t="s">
        <v>53</v>
      </c>
      <c r="L63" s="80" t="s">
        <v>95</v>
      </c>
      <c r="M63" s="26">
        <v>45995.0</v>
      </c>
      <c r="N63" s="26">
        <v>45995.0</v>
      </c>
      <c r="O63" s="26">
        <v>45995.0</v>
      </c>
      <c r="P63" s="28">
        <v>1.0</v>
      </c>
      <c r="Q63" s="35">
        <v>3260.0</v>
      </c>
      <c r="R63" s="30">
        <f t="shared" si="1"/>
        <v>36.53479771</v>
      </c>
      <c r="S63" s="21" t="str">
        <f>IFERROR(VLOOKUP(L63,'Responsáveis'!$A$3:$B$136,2,FALSE),"NE")</f>
        <v>Ana</v>
      </c>
      <c r="T63" s="27"/>
      <c r="U63" s="21" t="s">
        <v>1013</v>
      </c>
      <c r="V63" s="31" t="s">
        <v>208</v>
      </c>
      <c r="W63" s="31" t="s">
        <v>41</v>
      </c>
      <c r="X63" s="12"/>
      <c r="Y63" s="12"/>
      <c r="Z63" s="12"/>
      <c r="AA63" s="12"/>
      <c r="AB63" s="12"/>
      <c r="AC63" s="12"/>
    </row>
    <row r="64" ht="18.75" customHeight="1">
      <c r="A64" s="121" t="s">
        <v>187</v>
      </c>
      <c r="B64" s="77" t="s">
        <v>1248</v>
      </c>
      <c r="C64" s="21" t="s">
        <v>2159</v>
      </c>
      <c r="D64" s="22" t="s">
        <v>2225</v>
      </c>
      <c r="E64" s="23" t="s">
        <v>2226</v>
      </c>
      <c r="F64" s="21">
        <v>0.0</v>
      </c>
      <c r="G64" s="24">
        <v>45979.0</v>
      </c>
      <c r="H64" s="25" t="s">
        <v>2227</v>
      </c>
      <c r="I64" s="40" t="s">
        <v>52</v>
      </c>
      <c r="J64" s="24">
        <v>45980.0</v>
      </c>
      <c r="K64" s="21" t="s">
        <v>53</v>
      </c>
      <c r="L64" s="21" t="s">
        <v>227</v>
      </c>
      <c r="M64" s="26">
        <v>45992.0</v>
      </c>
      <c r="N64" s="26">
        <v>45992.0</v>
      </c>
      <c r="O64" s="26">
        <v>45992.0</v>
      </c>
      <c r="P64" s="28">
        <v>1.0</v>
      </c>
      <c r="Q64" s="35">
        <v>5480.0</v>
      </c>
      <c r="R64" s="30">
        <f t="shared" si="1"/>
        <v>61.41432254</v>
      </c>
      <c r="S64" s="21" t="str">
        <f>IFERROR(VLOOKUP(L64,'Responsáveis'!$A$3:$B$136,2,FALSE),"NE")</f>
        <v>Ana</v>
      </c>
      <c r="T64" s="27"/>
      <c r="U64" s="21" t="s">
        <v>39</v>
      </c>
      <c r="V64" s="31" t="s">
        <v>208</v>
      </c>
      <c r="W64" s="31"/>
      <c r="X64" s="12"/>
      <c r="Y64" s="12"/>
      <c r="Z64" s="12"/>
      <c r="AA64" s="12"/>
      <c r="AB64" s="12"/>
      <c r="AC64" s="12"/>
    </row>
    <row r="65" ht="18.75" customHeight="1">
      <c r="A65" s="21" t="s">
        <v>219</v>
      </c>
      <c r="B65" s="21" t="s">
        <v>220</v>
      </c>
      <c r="C65" s="21" t="s">
        <v>197</v>
      </c>
      <c r="D65" s="22" t="s">
        <v>2228</v>
      </c>
      <c r="E65" s="21" t="s">
        <v>2229</v>
      </c>
      <c r="F65" s="21">
        <v>0.0</v>
      </c>
      <c r="G65" s="24">
        <v>45979.0</v>
      </c>
      <c r="H65" s="42"/>
      <c r="I65" s="40" t="s">
        <v>52</v>
      </c>
      <c r="J65" s="24">
        <v>45979.0</v>
      </c>
      <c r="K65" s="21" t="s">
        <v>53</v>
      </c>
      <c r="L65" s="21" t="s">
        <v>227</v>
      </c>
      <c r="M65" s="24">
        <v>45987.0</v>
      </c>
      <c r="N65" s="24">
        <v>45988.0</v>
      </c>
      <c r="O65" s="24">
        <v>45987.0</v>
      </c>
      <c r="P65" s="28">
        <v>1.0</v>
      </c>
      <c r="Q65" s="35">
        <v>4502.61</v>
      </c>
      <c r="R65" s="30">
        <f t="shared" si="1"/>
        <v>50.46071949</v>
      </c>
      <c r="S65" s="21" t="str">
        <f>IFERROR(VLOOKUP(L65,'Responsáveis'!$A$3:$B$136,2,FALSE),"NE")</f>
        <v>Ana</v>
      </c>
      <c r="T65" s="27"/>
      <c r="U65" s="21" t="s">
        <v>39</v>
      </c>
      <c r="V65" s="31" t="s">
        <v>208</v>
      </c>
      <c r="W65" s="31"/>
      <c r="X65" s="12"/>
      <c r="Y65" s="12"/>
      <c r="Z65" s="12"/>
      <c r="AA65" s="12"/>
      <c r="AB65" s="12"/>
      <c r="AC65" s="12"/>
    </row>
    <row r="66" ht="18.75" customHeight="1">
      <c r="A66" s="21" t="s">
        <v>209</v>
      </c>
      <c r="B66" s="21" t="s">
        <v>240</v>
      </c>
      <c r="C66" s="21" t="s">
        <v>197</v>
      </c>
      <c r="D66" s="22" t="s">
        <v>2230</v>
      </c>
      <c r="E66" s="21" t="s">
        <v>2231</v>
      </c>
      <c r="F66" s="21">
        <v>0.0</v>
      </c>
      <c r="G66" s="24">
        <v>45975.0</v>
      </c>
      <c r="H66" s="39"/>
      <c r="I66" s="40" t="s">
        <v>52</v>
      </c>
      <c r="J66" s="24">
        <v>45979.0</v>
      </c>
      <c r="K66" s="21" t="s">
        <v>53</v>
      </c>
      <c r="L66" s="21" t="s">
        <v>95</v>
      </c>
      <c r="M66" s="24">
        <v>45988.0</v>
      </c>
      <c r="N66" s="24">
        <v>45988.0</v>
      </c>
      <c r="O66" s="24">
        <v>45988.0</v>
      </c>
      <c r="P66" s="28">
        <v>1.0</v>
      </c>
      <c r="Q66" s="35">
        <v>1100.0</v>
      </c>
      <c r="R66" s="30">
        <f t="shared" si="1"/>
        <v>12.32769248</v>
      </c>
      <c r="S66" s="21" t="str">
        <f>IFERROR(VLOOKUP(L66,'Responsáveis'!$A$3:$B$136,2,FALSE),"NE")</f>
        <v>Ana</v>
      </c>
      <c r="T66" s="27"/>
      <c r="U66" s="21" t="s">
        <v>39</v>
      </c>
      <c r="V66" s="31" t="s">
        <v>208</v>
      </c>
      <c r="W66" s="31"/>
      <c r="X66" s="12"/>
      <c r="Y66" s="12"/>
      <c r="Z66" s="12"/>
      <c r="AA66" s="12"/>
      <c r="AB66" s="12"/>
      <c r="AC66" s="12"/>
    </row>
    <row r="67" ht="18.75" customHeight="1">
      <c r="A67" s="21" t="s">
        <v>209</v>
      </c>
      <c r="B67" s="21" t="s">
        <v>240</v>
      </c>
      <c r="C67" s="21" t="s">
        <v>197</v>
      </c>
      <c r="D67" s="22" t="s">
        <v>2232</v>
      </c>
      <c r="E67" s="21" t="s">
        <v>2233</v>
      </c>
      <c r="F67" s="21">
        <v>0.0</v>
      </c>
      <c r="G67" s="24">
        <v>45979.0</v>
      </c>
      <c r="H67" s="39"/>
      <c r="I67" s="40" t="s">
        <v>52</v>
      </c>
      <c r="J67" s="24">
        <v>45980.0</v>
      </c>
      <c r="K67" s="21" t="s">
        <v>53</v>
      </c>
      <c r="L67" s="21" t="s">
        <v>95</v>
      </c>
      <c r="M67" s="24">
        <v>45982.0</v>
      </c>
      <c r="N67" s="24">
        <v>45982.0</v>
      </c>
      <c r="O67" s="24">
        <v>45987.0</v>
      </c>
      <c r="P67" s="28">
        <v>1.0</v>
      </c>
      <c r="Q67" s="35">
        <v>4840.0</v>
      </c>
      <c r="R67" s="30">
        <f t="shared" si="1"/>
        <v>54.24184691</v>
      </c>
      <c r="S67" s="21" t="str">
        <f>IFERROR(VLOOKUP(L67,'Responsáveis'!$A$3:$B$136,2,FALSE),"NE")</f>
        <v>Ana</v>
      </c>
      <c r="T67" s="27"/>
      <c r="U67" s="21" t="s">
        <v>39</v>
      </c>
      <c r="V67" s="31" t="s">
        <v>208</v>
      </c>
      <c r="W67" s="33"/>
      <c r="X67" s="12"/>
      <c r="Y67" s="12"/>
      <c r="Z67" s="12"/>
      <c r="AA67" s="12"/>
      <c r="AB67" s="12"/>
      <c r="AC67" s="12"/>
    </row>
    <row r="68" ht="18.75" customHeight="1">
      <c r="A68" s="21" t="s">
        <v>219</v>
      </c>
      <c r="B68" s="21" t="s">
        <v>220</v>
      </c>
      <c r="C68" s="21" t="s">
        <v>2234</v>
      </c>
      <c r="D68" s="22" t="s">
        <v>229</v>
      </c>
      <c r="E68" s="21" t="s">
        <v>2235</v>
      </c>
      <c r="F68" s="21">
        <v>0.0</v>
      </c>
      <c r="G68" s="24">
        <v>45979.0</v>
      </c>
      <c r="H68" s="42"/>
      <c r="I68" s="40" t="s">
        <v>52</v>
      </c>
      <c r="J68" s="24">
        <v>45979.0</v>
      </c>
      <c r="K68" s="21" t="s">
        <v>53</v>
      </c>
      <c r="L68" s="21" t="s">
        <v>227</v>
      </c>
      <c r="M68" s="24">
        <v>45983.0</v>
      </c>
      <c r="N68" s="24">
        <v>45983.0</v>
      </c>
      <c r="O68" s="24">
        <v>45983.0</v>
      </c>
      <c r="P68" s="28">
        <v>1.0</v>
      </c>
      <c r="Q68" s="35">
        <v>3800.0</v>
      </c>
      <c r="R68" s="30">
        <f t="shared" si="1"/>
        <v>42.58657402</v>
      </c>
      <c r="S68" s="21" t="str">
        <f>IFERROR(VLOOKUP(L68,'Responsáveis'!$A$3:$B$136,2,FALSE),"NE")</f>
        <v>Ana</v>
      </c>
      <c r="T68" s="27"/>
      <c r="U68" s="21" t="s">
        <v>39</v>
      </c>
      <c r="V68" s="31" t="s">
        <v>208</v>
      </c>
      <c r="W68" s="31"/>
      <c r="X68" s="12"/>
      <c r="Y68" s="12"/>
      <c r="Z68" s="12"/>
      <c r="AA68" s="12"/>
      <c r="AB68" s="12"/>
      <c r="AC68" s="12"/>
    </row>
    <row r="69" ht="18.75" customHeight="1">
      <c r="A69" s="121" t="s">
        <v>187</v>
      </c>
      <c r="B69" s="77" t="s">
        <v>1248</v>
      </c>
      <c r="C69" s="21" t="s">
        <v>197</v>
      </c>
      <c r="D69" s="22" t="s">
        <v>2236</v>
      </c>
      <c r="E69" s="21" t="s">
        <v>2237</v>
      </c>
      <c r="F69" s="21">
        <v>0.0</v>
      </c>
      <c r="G69" s="24">
        <v>45979.0</v>
      </c>
      <c r="H69" s="39"/>
      <c r="I69" s="40" t="s">
        <v>52</v>
      </c>
      <c r="J69" s="24">
        <v>45985.0</v>
      </c>
      <c r="K69" s="21" t="s">
        <v>53</v>
      </c>
      <c r="L69" s="21" t="s">
        <v>227</v>
      </c>
      <c r="M69" s="24">
        <v>45990.0</v>
      </c>
      <c r="N69" s="24">
        <v>45991.0</v>
      </c>
      <c r="O69" s="24">
        <v>45990.0</v>
      </c>
      <c r="P69" s="28">
        <v>1.0</v>
      </c>
      <c r="Q69" s="35">
        <v>1730.0</v>
      </c>
      <c r="R69" s="30">
        <f t="shared" si="1"/>
        <v>19.38809817</v>
      </c>
      <c r="S69" s="21" t="str">
        <f>IFERROR(VLOOKUP(L69,'Responsáveis'!$A$3:$B$136,2,FALSE),"NE")</f>
        <v>Ana</v>
      </c>
      <c r="T69" s="27"/>
      <c r="U69" s="21" t="s">
        <v>39</v>
      </c>
      <c r="V69" s="31" t="s">
        <v>208</v>
      </c>
      <c r="W69" s="31" t="s">
        <v>41</v>
      </c>
      <c r="X69" s="12"/>
      <c r="Y69" s="12"/>
      <c r="Z69" s="12"/>
      <c r="AA69" s="12"/>
      <c r="AB69" s="12"/>
      <c r="AC69" s="12"/>
    </row>
    <row r="70" ht="18.75" customHeight="1">
      <c r="A70" s="21" t="s">
        <v>297</v>
      </c>
      <c r="B70" s="50" t="s">
        <v>298</v>
      </c>
      <c r="C70" s="21" t="s">
        <v>2238</v>
      </c>
      <c r="D70" s="22" t="s">
        <v>2239</v>
      </c>
      <c r="E70" s="21" t="s">
        <v>2240</v>
      </c>
      <c r="F70" s="21">
        <v>0.0</v>
      </c>
      <c r="G70" s="24">
        <v>45986.0</v>
      </c>
      <c r="H70" s="25" t="s">
        <v>2241</v>
      </c>
      <c r="I70" s="40" t="s">
        <v>52</v>
      </c>
      <c r="J70" s="24">
        <v>45986.0</v>
      </c>
      <c r="K70" s="21" t="s">
        <v>53</v>
      </c>
      <c r="L70" s="21" t="s">
        <v>95</v>
      </c>
      <c r="M70" s="24">
        <v>45989.0</v>
      </c>
      <c r="N70" s="24">
        <v>45989.0</v>
      </c>
      <c r="O70" s="24">
        <v>45989.0</v>
      </c>
      <c r="P70" s="28">
        <v>1.0</v>
      </c>
      <c r="Q70" s="35">
        <v>2460.0</v>
      </c>
      <c r="R70" s="30">
        <f t="shared" si="1"/>
        <v>27.56920318</v>
      </c>
      <c r="S70" s="21" t="str">
        <f>IFERROR(VLOOKUP(L70,'Responsáveis'!$A$3:$B$136,2,FALSE),"NE")</f>
        <v>Ana</v>
      </c>
      <c r="T70" s="27"/>
      <c r="U70" s="21" t="s">
        <v>39</v>
      </c>
      <c r="V70" s="31" t="s">
        <v>208</v>
      </c>
      <c r="W70" s="31"/>
      <c r="X70" s="12"/>
      <c r="Y70" s="12"/>
      <c r="Z70" s="12"/>
      <c r="AA70" s="12"/>
      <c r="AB70" s="12"/>
      <c r="AC70" s="12"/>
    </row>
    <row r="71" ht="18.75" customHeight="1">
      <c r="A71" s="21" t="s">
        <v>271</v>
      </c>
      <c r="B71" s="21" t="s">
        <v>272</v>
      </c>
      <c r="C71" s="21" t="s">
        <v>197</v>
      </c>
      <c r="D71" s="22" t="s">
        <v>2242</v>
      </c>
      <c r="E71" s="21" t="s">
        <v>2243</v>
      </c>
      <c r="F71" s="21">
        <v>0.0</v>
      </c>
      <c r="G71" s="24">
        <v>45980.0</v>
      </c>
      <c r="H71" s="122" t="s">
        <v>2244</v>
      </c>
      <c r="I71" s="40" t="s">
        <v>52</v>
      </c>
      <c r="J71" s="24">
        <v>45985.0</v>
      </c>
      <c r="K71" s="21" t="s">
        <v>53</v>
      </c>
      <c r="L71" s="21" t="s">
        <v>95</v>
      </c>
      <c r="M71" s="24">
        <v>45991.0</v>
      </c>
      <c r="N71" s="24">
        <v>45991.0</v>
      </c>
      <c r="O71" s="24">
        <v>45989.0</v>
      </c>
      <c r="P71" s="28">
        <v>1.0</v>
      </c>
      <c r="Q71" s="35">
        <v>1020.0</v>
      </c>
      <c r="R71" s="30">
        <f t="shared" si="1"/>
        <v>11.43113303</v>
      </c>
      <c r="S71" s="21" t="str">
        <f>IFERROR(VLOOKUP(L71,'Responsáveis'!$A$3:$B$136,2,FALSE),"NE")</f>
        <v>Ana</v>
      </c>
      <c r="T71" s="27"/>
      <c r="U71" s="21" t="s">
        <v>39</v>
      </c>
      <c r="V71" s="31" t="s">
        <v>208</v>
      </c>
      <c r="W71" s="31"/>
      <c r="X71" s="12"/>
      <c r="Y71" s="12"/>
      <c r="Z71" s="12"/>
      <c r="AA71" s="12"/>
      <c r="AB71" s="12"/>
      <c r="AC71" s="12"/>
    </row>
    <row r="72" ht="18.75" customHeight="1">
      <c r="A72" s="21" t="s">
        <v>209</v>
      </c>
      <c r="B72" s="21" t="s">
        <v>240</v>
      </c>
      <c r="C72" s="21" t="s">
        <v>244</v>
      </c>
      <c r="D72" s="22" t="s">
        <v>2245</v>
      </c>
      <c r="E72" s="21" t="s">
        <v>2246</v>
      </c>
      <c r="F72" s="21">
        <v>0.0</v>
      </c>
      <c r="G72" s="24">
        <v>45980.0</v>
      </c>
      <c r="H72" s="39"/>
      <c r="I72" s="40" t="s">
        <v>52</v>
      </c>
      <c r="J72" s="24">
        <v>45980.0</v>
      </c>
      <c r="K72" s="21" t="s">
        <v>53</v>
      </c>
      <c r="L72" s="21" t="s">
        <v>95</v>
      </c>
      <c r="M72" s="24">
        <v>45991.0</v>
      </c>
      <c r="N72" s="24">
        <v>45991.0</v>
      </c>
      <c r="O72" s="24">
        <v>45991.0</v>
      </c>
      <c r="P72" s="28">
        <v>1.0</v>
      </c>
      <c r="Q72" s="35">
        <v>4230.0</v>
      </c>
      <c r="R72" s="30">
        <f t="shared" si="1"/>
        <v>47.40558108</v>
      </c>
      <c r="S72" s="21" t="str">
        <f>IFERROR(VLOOKUP(L72,'Responsáveis'!$A$3:$B$136,2,FALSE),"NE")</f>
        <v>Ana</v>
      </c>
      <c r="T72" s="27"/>
      <c r="U72" s="21" t="s">
        <v>39</v>
      </c>
      <c r="V72" s="31" t="s">
        <v>208</v>
      </c>
      <c r="W72" s="31" t="s">
        <v>214</v>
      </c>
      <c r="X72" s="12"/>
      <c r="Y72" s="12"/>
      <c r="Z72" s="12"/>
      <c r="AA72" s="12"/>
      <c r="AB72" s="12"/>
      <c r="AC72" s="12"/>
    </row>
    <row r="73" ht="18.75" customHeight="1">
      <c r="A73" s="21" t="s">
        <v>271</v>
      </c>
      <c r="B73" s="21" t="s">
        <v>272</v>
      </c>
      <c r="C73" s="21" t="s">
        <v>197</v>
      </c>
      <c r="D73" s="22" t="s">
        <v>2247</v>
      </c>
      <c r="E73" s="21" t="s">
        <v>2248</v>
      </c>
      <c r="F73" s="21">
        <v>0.0</v>
      </c>
      <c r="G73" s="24">
        <v>45980.0</v>
      </c>
      <c r="H73" s="42"/>
      <c r="I73" s="40" t="s">
        <v>52</v>
      </c>
      <c r="J73" s="24">
        <v>45981.0</v>
      </c>
      <c r="K73" s="21" t="s">
        <v>53</v>
      </c>
      <c r="L73" s="21" t="s">
        <v>227</v>
      </c>
      <c r="M73" s="24">
        <v>45983.0</v>
      </c>
      <c r="N73" s="24">
        <v>45983.0</v>
      </c>
      <c r="O73" s="24">
        <v>45983.0</v>
      </c>
      <c r="P73" s="28">
        <v>1.0</v>
      </c>
      <c r="Q73" s="35">
        <v>460.0</v>
      </c>
      <c r="R73" s="30">
        <f t="shared" si="1"/>
        <v>5.155216855</v>
      </c>
      <c r="S73" s="21" t="str">
        <f>IFERROR(VLOOKUP(L73,'Responsáveis'!$A$3:$B$136,2,FALSE),"NE")</f>
        <v>Ana</v>
      </c>
      <c r="T73" s="27"/>
      <c r="U73" s="21" t="s">
        <v>39</v>
      </c>
      <c r="V73" s="31" t="s">
        <v>208</v>
      </c>
      <c r="W73" s="31"/>
      <c r="X73" s="12"/>
      <c r="Y73" s="12"/>
      <c r="Z73" s="12"/>
      <c r="AA73" s="12"/>
      <c r="AB73" s="12"/>
      <c r="AC73" s="12"/>
    </row>
    <row r="74" ht="18.75" customHeight="1">
      <c r="A74" s="21" t="s">
        <v>209</v>
      </c>
      <c r="B74" s="21" t="s">
        <v>240</v>
      </c>
      <c r="C74" s="21" t="s">
        <v>244</v>
      </c>
      <c r="D74" s="22" t="s">
        <v>2249</v>
      </c>
      <c r="E74" s="21" t="s">
        <v>2250</v>
      </c>
      <c r="F74" s="21">
        <v>0.0</v>
      </c>
      <c r="G74" s="24">
        <v>45980.0</v>
      </c>
      <c r="H74" s="39"/>
      <c r="I74" s="40" t="s">
        <v>52</v>
      </c>
      <c r="J74" s="24">
        <v>45981.0</v>
      </c>
      <c r="K74" s="21" t="s">
        <v>53</v>
      </c>
      <c r="L74" s="21" t="s">
        <v>95</v>
      </c>
      <c r="M74" s="24">
        <v>45989.0</v>
      </c>
      <c r="N74" s="24">
        <v>45989.0</v>
      </c>
      <c r="O74" s="24">
        <v>45989.0</v>
      </c>
      <c r="P74" s="28">
        <v>1.0</v>
      </c>
      <c r="Q74" s="35">
        <v>930.0</v>
      </c>
      <c r="R74" s="30">
        <f t="shared" si="1"/>
        <v>10.42250364</v>
      </c>
      <c r="S74" s="21" t="str">
        <f>IFERROR(VLOOKUP(L74,'Responsáveis'!$A$3:$B$136,2,FALSE),"NE")</f>
        <v>Ana</v>
      </c>
      <c r="T74" s="27"/>
      <c r="U74" s="21" t="s">
        <v>39</v>
      </c>
      <c r="V74" s="31" t="s">
        <v>208</v>
      </c>
      <c r="W74" s="31" t="s">
        <v>214</v>
      </c>
      <c r="X74" s="12"/>
      <c r="Y74" s="12"/>
      <c r="Z74" s="12"/>
      <c r="AA74" s="12"/>
      <c r="AB74" s="12"/>
      <c r="AC74" s="12"/>
    </row>
    <row r="75" ht="18.75" customHeight="1">
      <c r="A75" s="21" t="s">
        <v>209</v>
      </c>
      <c r="B75" s="21" t="s">
        <v>240</v>
      </c>
      <c r="C75" s="21" t="s">
        <v>2251</v>
      </c>
      <c r="D75" s="22" t="s">
        <v>2252</v>
      </c>
      <c r="E75" s="21" t="s">
        <v>2253</v>
      </c>
      <c r="F75" s="21">
        <v>0.0</v>
      </c>
      <c r="G75" s="24">
        <v>45980.0</v>
      </c>
      <c r="H75" s="39"/>
      <c r="I75" s="40" t="s">
        <v>52</v>
      </c>
      <c r="J75" s="24">
        <v>45981.0</v>
      </c>
      <c r="K75" s="21" t="s">
        <v>53</v>
      </c>
      <c r="L75" s="21" t="s">
        <v>95</v>
      </c>
      <c r="M75" s="24">
        <v>45988.0</v>
      </c>
      <c r="N75" s="24">
        <v>45988.0</v>
      </c>
      <c r="O75" s="24">
        <v>45988.0</v>
      </c>
      <c r="P75" s="28">
        <v>1.0</v>
      </c>
      <c r="Q75" s="35">
        <v>5320.0</v>
      </c>
      <c r="R75" s="30">
        <f t="shared" si="1"/>
        <v>59.62120363</v>
      </c>
      <c r="S75" s="21" t="str">
        <f>IFERROR(VLOOKUP(L75,'Responsáveis'!$A$3:$B$136,2,FALSE),"NE")</f>
        <v>Ana</v>
      </c>
      <c r="T75" s="27"/>
      <c r="U75" s="21" t="s">
        <v>39</v>
      </c>
      <c r="V75" s="31" t="s">
        <v>208</v>
      </c>
      <c r="W75" s="31" t="s">
        <v>214</v>
      </c>
      <c r="X75" s="12"/>
      <c r="Y75" s="12"/>
      <c r="Z75" s="12"/>
      <c r="AA75" s="12"/>
      <c r="AB75" s="12"/>
      <c r="AC75" s="12"/>
    </row>
    <row r="76" ht="18.75" customHeight="1">
      <c r="A76" s="21" t="s">
        <v>209</v>
      </c>
      <c r="B76" s="21" t="s">
        <v>240</v>
      </c>
      <c r="C76" s="21" t="s">
        <v>2254</v>
      </c>
      <c r="D76" s="22" t="s">
        <v>2255</v>
      </c>
      <c r="E76" s="21" t="s">
        <v>2256</v>
      </c>
      <c r="F76" s="21">
        <v>0.0</v>
      </c>
      <c r="G76" s="24">
        <v>45980.0</v>
      </c>
      <c r="H76" s="39"/>
      <c r="I76" s="40" t="s">
        <v>52</v>
      </c>
      <c r="J76" s="24">
        <v>45981.0</v>
      </c>
      <c r="K76" s="21" t="s">
        <v>53</v>
      </c>
      <c r="L76" s="21" t="s">
        <v>95</v>
      </c>
      <c r="M76" s="26">
        <v>45995.0</v>
      </c>
      <c r="N76" s="26">
        <v>45995.0</v>
      </c>
      <c r="O76" s="26">
        <v>45995.0</v>
      </c>
      <c r="P76" s="28">
        <v>1.0</v>
      </c>
      <c r="Q76" s="35">
        <v>5360.0</v>
      </c>
      <c r="R76" s="30">
        <f t="shared" si="1"/>
        <v>60.06948336</v>
      </c>
      <c r="S76" s="21" t="str">
        <f>IFERROR(VLOOKUP(L76,'Responsáveis'!$A$3:$B$136,2,FALSE),"NE")</f>
        <v>Ana</v>
      </c>
      <c r="T76" s="27"/>
      <c r="U76" s="21" t="s">
        <v>39</v>
      </c>
      <c r="V76" s="31" t="s">
        <v>208</v>
      </c>
      <c r="W76" s="31" t="s">
        <v>214</v>
      </c>
      <c r="X76" s="12"/>
      <c r="Y76" s="12"/>
      <c r="Z76" s="12"/>
      <c r="AA76" s="12"/>
      <c r="AB76" s="12"/>
      <c r="AC76" s="12"/>
    </row>
    <row r="77" ht="18.75" customHeight="1">
      <c r="A77" s="21" t="s">
        <v>219</v>
      </c>
      <c r="B77" s="21" t="s">
        <v>220</v>
      </c>
      <c r="C77" s="21" t="s">
        <v>197</v>
      </c>
      <c r="D77" s="22" t="s">
        <v>2257</v>
      </c>
      <c r="E77" s="23" t="s">
        <v>2258</v>
      </c>
      <c r="F77" s="21">
        <v>0.0</v>
      </c>
      <c r="G77" s="24">
        <v>45981.0</v>
      </c>
      <c r="H77" s="25" t="s">
        <v>2259</v>
      </c>
      <c r="I77" s="40" t="s">
        <v>52</v>
      </c>
      <c r="J77" s="24">
        <v>45985.0</v>
      </c>
      <c r="K77" s="21" t="s">
        <v>53</v>
      </c>
      <c r="L77" s="21" t="s">
        <v>227</v>
      </c>
      <c r="M77" s="26">
        <v>45994.0</v>
      </c>
      <c r="N77" s="26">
        <v>45994.0</v>
      </c>
      <c r="O77" s="24">
        <v>45995.0</v>
      </c>
      <c r="P77" s="28">
        <v>1.0</v>
      </c>
      <c r="Q77" s="35">
        <v>2450.0</v>
      </c>
      <c r="R77" s="30">
        <f t="shared" si="1"/>
        <v>27.45713325</v>
      </c>
      <c r="S77" s="21" t="str">
        <f>IFERROR(VLOOKUP(L77,'Responsáveis'!$A$3:$B$136,2,FALSE),"NE")</f>
        <v>Ana</v>
      </c>
      <c r="T77" s="27"/>
      <c r="U77" s="21" t="s">
        <v>39</v>
      </c>
      <c r="V77" s="31" t="s">
        <v>208</v>
      </c>
      <c r="W77" s="31" t="s">
        <v>41</v>
      </c>
      <c r="X77" s="12"/>
      <c r="Y77" s="12"/>
      <c r="Z77" s="12"/>
      <c r="AA77" s="12"/>
      <c r="AB77" s="12"/>
      <c r="AC77" s="12"/>
    </row>
    <row r="78" ht="18.75" customHeight="1">
      <c r="A78" s="21" t="s">
        <v>219</v>
      </c>
      <c r="B78" s="21" t="s">
        <v>220</v>
      </c>
      <c r="C78" s="21" t="s">
        <v>2234</v>
      </c>
      <c r="D78" s="22" t="s">
        <v>229</v>
      </c>
      <c r="E78" s="21" t="s">
        <v>2260</v>
      </c>
      <c r="F78" s="21">
        <v>0.0</v>
      </c>
      <c r="G78" s="24">
        <v>45982.0</v>
      </c>
      <c r="H78" s="39"/>
      <c r="I78" s="40" t="s">
        <v>52</v>
      </c>
      <c r="J78" s="24">
        <v>45986.0</v>
      </c>
      <c r="K78" s="21" t="s">
        <v>53</v>
      </c>
      <c r="L78" s="21" t="s">
        <v>227</v>
      </c>
      <c r="M78" s="24">
        <v>45991.0</v>
      </c>
      <c r="N78" s="24">
        <v>45992.0</v>
      </c>
      <c r="O78" s="24">
        <v>45991.0</v>
      </c>
      <c r="P78" s="28">
        <v>1.0</v>
      </c>
      <c r="Q78" s="35">
        <v>1440.0</v>
      </c>
      <c r="R78" s="30">
        <f t="shared" si="1"/>
        <v>16.13807016</v>
      </c>
      <c r="S78" s="21" t="str">
        <f>IFERROR(VLOOKUP(L78,'Responsáveis'!$A$3:$B$136,2,FALSE),"NE")</f>
        <v>Ana</v>
      </c>
      <c r="T78" s="27"/>
      <c r="U78" s="21" t="s">
        <v>39</v>
      </c>
      <c r="V78" s="31" t="s">
        <v>208</v>
      </c>
      <c r="W78" s="31" t="s">
        <v>41</v>
      </c>
      <c r="X78" s="12"/>
      <c r="Y78" s="12"/>
      <c r="Z78" s="12"/>
      <c r="AA78" s="12"/>
      <c r="AB78" s="12"/>
      <c r="AC78" s="12"/>
    </row>
    <row r="79" ht="18.75" customHeight="1">
      <c r="A79" s="21" t="s">
        <v>271</v>
      </c>
      <c r="B79" s="21" t="s">
        <v>272</v>
      </c>
      <c r="C79" s="21" t="s">
        <v>197</v>
      </c>
      <c r="D79" s="22" t="s">
        <v>198</v>
      </c>
      <c r="E79" s="21" t="s">
        <v>2261</v>
      </c>
      <c r="F79" s="21">
        <v>0.0</v>
      </c>
      <c r="G79" s="24">
        <v>45982.0</v>
      </c>
      <c r="H79" s="25" t="s">
        <v>2262</v>
      </c>
      <c r="I79" s="40" t="s">
        <v>52</v>
      </c>
      <c r="J79" s="24">
        <v>45986.0</v>
      </c>
      <c r="K79" s="21" t="s">
        <v>53</v>
      </c>
      <c r="L79" s="21" t="s">
        <v>227</v>
      </c>
      <c r="M79" s="24">
        <v>46006.0</v>
      </c>
      <c r="N79" s="48">
        <v>46060.0</v>
      </c>
      <c r="O79" s="24">
        <v>46050.0</v>
      </c>
      <c r="P79" s="28">
        <v>1.0</v>
      </c>
      <c r="Q79" s="35">
        <v>17450.0</v>
      </c>
      <c r="R79" s="30">
        <f t="shared" si="1"/>
        <v>195.5620307</v>
      </c>
      <c r="S79" s="21" t="str">
        <f>IFERROR(VLOOKUP(L79,'Responsáveis'!$A$3:$B$136,2,FALSE),"NE")</f>
        <v>Ana</v>
      </c>
      <c r="T79" s="27"/>
      <c r="U79" s="21" t="s">
        <v>39</v>
      </c>
      <c r="V79" s="31" t="s">
        <v>208</v>
      </c>
      <c r="W79" s="31" t="s">
        <v>41</v>
      </c>
      <c r="X79" s="12"/>
      <c r="Y79" s="12"/>
      <c r="Z79" s="12"/>
      <c r="AA79" s="12"/>
      <c r="AB79" s="12"/>
      <c r="AC79" s="12"/>
    </row>
    <row r="80" ht="18.75" customHeight="1">
      <c r="A80" s="21" t="s">
        <v>271</v>
      </c>
      <c r="B80" s="21" t="s">
        <v>272</v>
      </c>
      <c r="C80" s="21" t="s">
        <v>2263</v>
      </c>
      <c r="D80" s="22" t="s">
        <v>306</v>
      </c>
      <c r="E80" s="21" t="s">
        <v>2264</v>
      </c>
      <c r="F80" s="21">
        <v>0.0</v>
      </c>
      <c r="G80" s="24">
        <v>45982.0</v>
      </c>
      <c r="H80" s="25" t="s">
        <v>2265</v>
      </c>
      <c r="I80" s="40" t="s">
        <v>52</v>
      </c>
      <c r="J80" s="24">
        <v>45985.0</v>
      </c>
      <c r="K80" s="21" t="s">
        <v>53</v>
      </c>
      <c r="L80" s="21" t="s">
        <v>227</v>
      </c>
      <c r="M80" s="26">
        <v>45996.0</v>
      </c>
      <c r="N80" s="26">
        <v>45996.0</v>
      </c>
      <c r="O80" s="26">
        <v>45996.0</v>
      </c>
      <c r="P80" s="28">
        <v>1.0</v>
      </c>
      <c r="Q80" s="35">
        <v>6160.0</v>
      </c>
      <c r="R80" s="30">
        <f t="shared" si="1"/>
        <v>69.03507789</v>
      </c>
      <c r="S80" s="21" t="str">
        <f>IFERROR(VLOOKUP(L80,'Responsáveis'!$A$3:$B$136,2,FALSE),"NE")</f>
        <v>Ana</v>
      </c>
      <c r="T80" s="27"/>
      <c r="U80" s="21" t="s">
        <v>39</v>
      </c>
      <c r="V80" s="31" t="s">
        <v>208</v>
      </c>
      <c r="W80" s="31" t="s">
        <v>41</v>
      </c>
      <c r="X80" s="12"/>
      <c r="Y80" s="12"/>
      <c r="Z80" s="12"/>
      <c r="AA80" s="12"/>
      <c r="AB80" s="12"/>
      <c r="AC80" s="12"/>
    </row>
    <row r="81" ht="18.75" customHeight="1">
      <c r="A81" s="107" t="s">
        <v>1343</v>
      </c>
      <c r="B81" s="104" t="s">
        <v>1344</v>
      </c>
      <c r="C81" s="21" t="s">
        <v>197</v>
      </c>
      <c r="D81" s="22" t="s">
        <v>2266</v>
      </c>
      <c r="E81" s="21" t="s">
        <v>2267</v>
      </c>
      <c r="F81" s="21">
        <v>0.0</v>
      </c>
      <c r="G81" s="24">
        <v>45985.0</v>
      </c>
      <c r="H81" s="39"/>
      <c r="I81" s="40" t="s">
        <v>52</v>
      </c>
      <c r="J81" s="24">
        <v>45985.0</v>
      </c>
      <c r="K81" s="21" t="s">
        <v>53</v>
      </c>
      <c r="L81" s="21" t="s">
        <v>548</v>
      </c>
      <c r="M81" s="24">
        <v>45985.0</v>
      </c>
      <c r="N81" s="24">
        <v>45985.0</v>
      </c>
      <c r="O81" s="24">
        <v>45985.0</v>
      </c>
      <c r="P81" s="28">
        <v>1.0</v>
      </c>
      <c r="Q81" s="35">
        <v>3279.52</v>
      </c>
      <c r="R81" s="30">
        <f t="shared" si="1"/>
        <v>36.75355822</v>
      </c>
      <c r="S81" s="21" t="str">
        <f>IFERROR(VLOOKUP(L81,'Responsáveis'!$A$3:$B$136,2,FALSE),"NE")</f>
        <v>Jadiel</v>
      </c>
      <c r="T81" s="27"/>
      <c r="U81" s="21" t="s">
        <v>39</v>
      </c>
      <c r="V81" s="31" t="s">
        <v>208</v>
      </c>
      <c r="W81" s="31" t="s">
        <v>41</v>
      </c>
      <c r="X81" s="12"/>
      <c r="Y81" s="12"/>
      <c r="Z81" s="12"/>
      <c r="AA81" s="12"/>
      <c r="AB81" s="12"/>
      <c r="AC81" s="12"/>
    </row>
    <row r="82" ht="18.75" customHeight="1">
      <c r="A82" s="21" t="s">
        <v>187</v>
      </c>
      <c r="B82" s="21" t="s">
        <v>234</v>
      </c>
      <c r="C82" s="21" t="s">
        <v>197</v>
      </c>
      <c r="D82" s="22" t="s">
        <v>2268</v>
      </c>
      <c r="E82" s="21" t="s">
        <v>2269</v>
      </c>
      <c r="F82" s="21">
        <v>0.0</v>
      </c>
      <c r="G82" s="24">
        <v>45985.0</v>
      </c>
      <c r="H82" s="25" t="s">
        <v>2270</v>
      </c>
      <c r="I82" s="40" t="s">
        <v>52</v>
      </c>
      <c r="J82" s="24">
        <v>45986.0</v>
      </c>
      <c r="K82" s="21" t="s">
        <v>53</v>
      </c>
      <c r="L82" s="21" t="s">
        <v>227</v>
      </c>
      <c r="M82" s="24">
        <v>46008.0</v>
      </c>
      <c r="N82" s="24">
        <v>46008.0</v>
      </c>
      <c r="O82" s="24">
        <v>46010.0</v>
      </c>
      <c r="P82" s="28">
        <v>1.0</v>
      </c>
      <c r="Q82" s="35">
        <v>26500.0</v>
      </c>
      <c r="R82" s="30">
        <f t="shared" si="1"/>
        <v>296.9853188</v>
      </c>
      <c r="S82" s="21" t="str">
        <f>IFERROR(VLOOKUP(L82,'Responsáveis'!$A$3:$B$136,2,FALSE),"NE")</f>
        <v>Ana</v>
      </c>
      <c r="T82" s="27"/>
      <c r="U82" s="21" t="s">
        <v>39</v>
      </c>
      <c r="V82" s="31" t="s">
        <v>208</v>
      </c>
      <c r="W82" s="31" t="s">
        <v>41</v>
      </c>
      <c r="X82" s="12"/>
      <c r="Y82" s="12"/>
      <c r="Z82" s="12"/>
      <c r="AA82" s="12"/>
      <c r="AB82" s="12"/>
      <c r="AC82" s="12"/>
    </row>
    <row r="83" ht="18.75" customHeight="1">
      <c r="A83" s="121" t="s">
        <v>187</v>
      </c>
      <c r="B83" s="77" t="s">
        <v>1248</v>
      </c>
      <c r="C83" s="21" t="s">
        <v>809</v>
      </c>
      <c r="D83" s="22" t="s">
        <v>2271</v>
      </c>
      <c r="E83" s="21" t="s">
        <v>2272</v>
      </c>
      <c r="F83" s="21">
        <v>0.0</v>
      </c>
      <c r="G83" s="24">
        <v>45985.0</v>
      </c>
      <c r="H83" s="25" t="s">
        <v>2265</v>
      </c>
      <c r="I83" s="40" t="s">
        <v>52</v>
      </c>
      <c r="J83" s="24">
        <v>45985.0</v>
      </c>
      <c r="K83" s="21" t="s">
        <v>53</v>
      </c>
      <c r="L83" s="21" t="s">
        <v>227</v>
      </c>
      <c r="M83" s="26">
        <v>45992.0</v>
      </c>
      <c r="N83" s="26">
        <v>45993.0</v>
      </c>
      <c r="O83" s="26">
        <v>45993.0</v>
      </c>
      <c r="P83" s="28">
        <v>1.0</v>
      </c>
      <c r="Q83" s="35">
        <v>1770.0</v>
      </c>
      <c r="R83" s="30">
        <f t="shared" si="1"/>
        <v>19.8363779</v>
      </c>
      <c r="S83" s="21" t="str">
        <f>IFERROR(VLOOKUP(L83,'Responsáveis'!$A$3:$B$136,2,FALSE),"NE")</f>
        <v>Ana</v>
      </c>
      <c r="T83" s="27"/>
      <c r="U83" s="21" t="s">
        <v>39</v>
      </c>
      <c r="V83" s="31" t="s">
        <v>208</v>
      </c>
      <c r="W83" s="31" t="s">
        <v>41</v>
      </c>
      <c r="X83" s="12"/>
      <c r="Y83" s="12"/>
      <c r="Z83" s="12"/>
      <c r="AA83" s="12"/>
      <c r="AB83" s="12"/>
      <c r="AC83" s="12"/>
    </row>
    <row r="84" ht="18.75" customHeight="1">
      <c r="A84" s="21" t="s">
        <v>297</v>
      </c>
      <c r="B84" s="21" t="s">
        <v>298</v>
      </c>
      <c r="C84" s="21" t="s">
        <v>197</v>
      </c>
      <c r="D84" s="22" t="s">
        <v>2273</v>
      </c>
      <c r="E84" s="21" t="s">
        <v>2274</v>
      </c>
      <c r="F84" s="21">
        <v>0.0</v>
      </c>
      <c r="G84" s="24">
        <v>45985.0</v>
      </c>
      <c r="H84" s="25" t="s">
        <v>2275</v>
      </c>
      <c r="I84" s="21" t="s">
        <v>162</v>
      </c>
      <c r="J84" s="24">
        <v>45986.0</v>
      </c>
      <c r="K84" s="21" t="s">
        <v>53</v>
      </c>
      <c r="L84" s="21" t="s">
        <v>54</v>
      </c>
      <c r="M84" s="24">
        <v>45986.0</v>
      </c>
      <c r="N84" s="24">
        <v>45986.0</v>
      </c>
      <c r="O84" s="24">
        <v>45986.0</v>
      </c>
      <c r="P84" s="28">
        <v>1.0</v>
      </c>
      <c r="Q84" s="35">
        <v>1500.0</v>
      </c>
      <c r="R84" s="30">
        <f t="shared" si="1"/>
        <v>16.81048975</v>
      </c>
      <c r="S84" s="21" t="str">
        <f>IFERROR(VLOOKUP(L84,'Responsáveis'!$A$3:$B$136,2,FALSE),"NE")</f>
        <v>Rudnei</v>
      </c>
      <c r="T84" s="27"/>
      <c r="U84" s="21" t="s">
        <v>39</v>
      </c>
      <c r="V84" s="31" t="s">
        <v>208</v>
      </c>
      <c r="W84" s="31" t="s">
        <v>55</v>
      </c>
      <c r="X84" s="12"/>
      <c r="Y84" s="12"/>
      <c r="Z84" s="12"/>
      <c r="AA84" s="12"/>
      <c r="AB84" s="12"/>
      <c r="AC84" s="12"/>
    </row>
    <row r="85" ht="18.75" customHeight="1">
      <c r="A85" s="21" t="s">
        <v>271</v>
      </c>
      <c r="B85" s="21" t="s">
        <v>272</v>
      </c>
      <c r="C85" s="21" t="s">
        <v>2276</v>
      </c>
      <c r="D85" s="22" t="s">
        <v>2277</v>
      </c>
      <c r="E85" s="21" t="s">
        <v>2278</v>
      </c>
      <c r="F85" s="21">
        <v>0.0</v>
      </c>
      <c r="G85" s="24">
        <v>46016.0</v>
      </c>
      <c r="H85" s="39"/>
      <c r="I85" s="40" t="s">
        <v>52</v>
      </c>
      <c r="J85" s="26">
        <v>45993.0</v>
      </c>
      <c r="K85" s="21" t="s">
        <v>53</v>
      </c>
      <c r="L85" s="21" t="s">
        <v>227</v>
      </c>
      <c r="M85" s="26">
        <v>45997.0</v>
      </c>
      <c r="N85" s="26">
        <v>45997.0</v>
      </c>
      <c r="O85" s="26">
        <v>45997.0</v>
      </c>
      <c r="P85" s="28">
        <v>1.0</v>
      </c>
      <c r="Q85" s="35">
        <v>1000.0</v>
      </c>
      <c r="R85" s="30">
        <f t="shared" si="1"/>
        <v>11.20699316</v>
      </c>
      <c r="S85" s="21" t="str">
        <f>IFERROR(VLOOKUP(L85,'Responsáveis'!$A$3:$B$136,2,FALSE),"NE")</f>
        <v>Ana</v>
      </c>
      <c r="T85" s="27"/>
      <c r="U85" s="21" t="s">
        <v>1013</v>
      </c>
      <c r="V85" s="31" t="s">
        <v>208</v>
      </c>
      <c r="W85" s="31" t="s">
        <v>41</v>
      </c>
      <c r="X85" s="12"/>
      <c r="Y85" s="12"/>
      <c r="Z85" s="12"/>
      <c r="AA85" s="12"/>
      <c r="AB85" s="12"/>
      <c r="AC85" s="12"/>
    </row>
    <row r="86" ht="18.75" customHeight="1">
      <c r="A86" s="21" t="s">
        <v>187</v>
      </c>
      <c r="B86" s="21" t="s">
        <v>234</v>
      </c>
      <c r="C86" s="21" t="s">
        <v>2279</v>
      </c>
      <c r="D86" s="22" t="s">
        <v>198</v>
      </c>
      <c r="E86" s="21" t="s">
        <v>2280</v>
      </c>
      <c r="F86" s="21">
        <v>0.0</v>
      </c>
      <c r="G86" s="24">
        <v>45987.0</v>
      </c>
      <c r="H86" s="44"/>
      <c r="I86" s="40" t="s">
        <v>52</v>
      </c>
      <c r="J86" s="26">
        <v>45995.0</v>
      </c>
      <c r="K86" s="21" t="s">
        <v>53</v>
      </c>
      <c r="L86" s="21" t="s">
        <v>95</v>
      </c>
      <c r="M86" s="24">
        <v>46010.0</v>
      </c>
      <c r="N86" s="24">
        <v>46013.0</v>
      </c>
      <c r="O86" s="24">
        <v>46004.0</v>
      </c>
      <c r="P86" s="28">
        <v>1.0</v>
      </c>
      <c r="Q86" s="123">
        <v>6910.0</v>
      </c>
      <c r="R86" s="30">
        <f t="shared" si="1"/>
        <v>77.44032276</v>
      </c>
      <c r="S86" s="21" t="str">
        <f>IFERROR(VLOOKUP(L86,'Responsáveis'!$A$3:$B$136,2,FALSE),"NE")</f>
        <v>Ana</v>
      </c>
      <c r="T86" s="27"/>
      <c r="U86" s="21" t="s">
        <v>39</v>
      </c>
      <c r="V86" s="31" t="s">
        <v>208</v>
      </c>
      <c r="W86" s="31" t="s">
        <v>41</v>
      </c>
      <c r="X86" s="12"/>
      <c r="Y86" s="12"/>
      <c r="Z86" s="12"/>
      <c r="AA86" s="12"/>
      <c r="AB86" s="12"/>
      <c r="AC86" s="12"/>
    </row>
    <row r="87" ht="18.75" customHeight="1">
      <c r="A87" s="21" t="s">
        <v>271</v>
      </c>
      <c r="B87" s="21" t="s">
        <v>272</v>
      </c>
      <c r="C87" s="21" t="s">
        <v>255</v>
      </c>
      <c r="D87" s="22" t="s">
        <v>2281</v>
      </c>
      <c r="E87" s="21" t="s">
        <v>2282</v>
      </c>
      <c r="F87" s="21">
        <v>0.0</v>
      </c>
      <c r="G87" s="24">
        <v>46016.0</v>
      </c>
      <c r="H87" s="44"/>
      <c r="I87" s="40" t="s">
        <v>52</v>
      </c>
      <c r="J87" s="26">
        <v>45992.0</v>
      </c>
      <c r="K87" s="21" t="s">
        <v>53</v>
      </c>
      <c r="L87" s="21" t="s">
        <v>227</v>
      </c>
      <c r="M87" s="26">
        <v>46000.0</v>
      </c>
      <c r="N87" s="26">
        <v>46000.0</v>
      </c>
      <c r="O87" s="26">
        <v>46000.0</v>
      </c>
      <c r="P87" s="28">
        <v>1.0</v>
      </c>
      <c r="Q87" s="45">
        <v>700.0</v>
      </c>
      <c r="R87" s="30">
        <f t="shared" si="1"/>
        <v>7.844895215</v>
      </c>
      <c r="S87" s="21" t="str">
        <f>IFERROR(VLOOKUP(L87,'Responsáveis'!$A$3:$B$136,2,FALSE),"NE")</f>
        <v>Ana</v>
      </c>
      <c r="T87" s="27"/>
      <c r="U87" s="21" t="s">
        <v>39</v>
      </c>
      <c r="V87" s="31" t="s">
        <v>208</v>
      </c>
      <c r="W87" s="31" t="s">
        <v>41</v>
      </c>
      <c r="X87" s="12"/>
      <c r="Y87" s="12"/>
      <c r="Z87" s="12"/>
      <c r="AA87" s="12"/>
      <c r="AB87" s="12"/>
      <c r="AC87" s="12"/>
    </row>
    <row r="88" ht="18.75" customHeight="1">
      <c r="A88" s="21" t="s">
        <v>271</v>
      </c>
      <c r="B88" s="21" t="s">
        <v>272</v>
      </c>
      <c r="C88" s="21" t="s">
        <v>197</v>
      </c>
      <c r="D88" s="22" t="s">
        <v>2283</v>
      </c>
      <c r="E88" s="21" t="s">
        <v>2284</v>
      </c>
      <c r="F88" s="21">
        <v>0.0</v>
      </c>
      <c r="G88" s="24">
        <v>45987.0</v>
      </c>
      <c r="H88" s="46" t="s">
        <v>2285</v>
      </c>
      <c r="I88" s="40" t="s">
        <v>52</v>
      </c>
      <c r="J88" s="24">
        <v>45988.0</v>
      </c>
      <c r="K88" s="21" t="s">
        <v>53</v>
      </c>
      <c r="L88" s="21" t="s">
        <v>227</v>
      </c>
      <c r="M88" s="26">
        <v>45995.0</v>
      </c>
      <c r="N88" s="26">
        <v>45995.0</v>
      </c>
      <c r="O88" s="26">
        <v>45996.0</v>
      </c>
      <c r="P88" s="28">
        <v>1.0</v>
      </c>
      <c r="Q88" s="45">
        <v>3640.0</v>
      </c>
      <c r="R88" s="30">
        <f t="shared" si="1"/>
        <v>40.79345512</v>
      </c>
      <c r="S88" s="21" t="str">
        <f>IFERROR(VLOOKUP(L88,'Responsáveis'!$A$3:$B$136,2,FALSE),"NE")</f>
        <v>Ana</v>
      </c>
      <c r="T88" s="27"/>
      <c r="U88" s="21" t="s">
        <v>39</v>
      </c>
      <c r="V88" s="31" t="s">
        <v>208</v>
      </c>
      <c r="W88" s="31" t="s">
        <v>41</v>
      </c>
      <c r="X88" s="12"/>
      <c r="Y88" s="12"/>
      <c r="Z88" s="12"/>
      <c r="AA88" s="12"/>
      <c r="AB88" s="12"/>
      <c r="AC88" s="12"/>
    </row>
    <row r="89" ht="18.75" customHeight="1">
      <c r="A89" s="21" t="s">
        <v>219</v>
      </c>
      <c r="B89" s="21" t="s">
        <v>734</v>
      </c>
      <c r="C89" s="21" t="s">
        <v>1473</v>
      </c>
      <c r="D89" s="22" t="s">
        <v>2286</v>
      </c>
      <c r="E89" s="21" t="s">
        <v>2287</v>
      </c>
      <c r="F89" s="21">
        <v>0.0</v>
      </c>
      <c r="G89" s="24">
        <v>45987.0</v>
      </c>
      <c r="H89" s="44"/>
      <c r="I89" s="40" t="s">
        <v>52</v>
      </c>
      <c r="J89" s="24">
        <v>45987.0</v>
      </c>
      <c r="K89" s="21" t="s">
        <v>53</v>
      </c>
      <c r="L89" s="21" t="s">
        <v>227</v>
      </c>
      <c r="M89" s="24">
        <v>45990.0</v>
      </c>
      <c r="N89" s="24">
        <v>45990.0</v>
      </c>
      <c r="O89" s="27"/>
      <c r="P89" s="28">
        <v>1.0</v>
      </c>
      <c r="Q89" s="45">
        <v>640.0</v>
      </c>
      <c r="R89" s="30">
        <f t="shared" si="1"/>
        <v>7.172475625</v>
      </c>
      <c r="S89" s="21" t="str">
        <f>IFERROR(VLOOKUP(L89,'Responsáveis'!$A$3:$B$136,2,FALSE),"NE")</f>
        <v>Ana</v>
      </c>
      <c r="T89" s="27"/>
      <c r="U89" s="21" t="s">
        <v>39</v>
      </c>
      <c r="V89" s="31" t="s">
        <v>208</v>
      </c>
      <c r="W89" s="31" t="s">
        <v>41</v>
      </c>
      <c r="X89" s="12"/>
      <c r="Y89" s="12"/>
      <c r="Z89" s="12"/>
      <c r="AA89" s="12"/>
      <c r="AB89" s="12"/>
      <c r="AC89" s="12"/>
    </row>
    <row r="90" ht="18.75" customHeight="1">
      <c r="A90" s="21" t="s">
        <v>209</v>
      </c>
      <c r="B90" s="21" t="s">
        <v>240</v>
      </c>
      <c r="C90" s="21" t="s">
        <v>197</v>
      </c>
      <c r="D90" s="22" t="s">
        <v>2288</v>
      </c>
      <c r="E90" s="21" t="s">
        <v>2289</v>
      </c>
      <c r="F90" s="21">
        <v>0.0</v>
      </c>
      <c r="G90" s="24">
        <v>45987.0</v>
      </c>
      <c r="H90" s="44"/>
      <c r="I90" s="40" t="s">
        <v>52</v>
      </c>
      <c r="J90" s="24">
        <v>45987.0</v>
      </c>
      <c r="K90" s="21" t="s">
        <v>53</v>
      </c>
      <c r="L90" s="21" t="s">
        <v>95</v>
      </c>
      <c r="M90" s="24">
        <v>45991.0</v>
      </c>
      <c r="N90" s="24">
        <v>45991.0</v>
      </c>
      <c r="O90" s="24">
        <v>45991.0</v>
      </c>
      <c r="P90" s="28">
        <v>1.0</v>
      </c>
      <c r="Q90" s="45">
        <v>380.0</v>
      </c>
      <c r="R90" s="30">
        <f t="shared" si="1"/>
        <v>4.258657402</v>
      </c>
      <c r="S90" s="21" t="str">
        <f>IFERROR(VLOOKUP(L90,'Responsáveis'!$A$3:$B$136,2,FALSE),"NE")</f>
        <v>Ana</v>
      </c>
      <c r="T90" s="27"/>
      <c r="U90" s="21" t="s">
        <v>39</v>
      </c>
      <c r="V90" s="31" t="s">
        <v>208</v>
      </c>
      <c r="W90" s="31" t="s">
        <v>214</v>
      </c>
      <c r="X90" s="12"/>
      <c r="Y90" s="12"/>
      <c r="Z90" s="12"/>
      <c r="AA90" s="12"/>
      <c r="AB90" s="12"/>
      <c r="AC90" s="12"/>
    </row>
    <row r="91" ht="18.75" customHeight="1">
      <c r="A91" s="21" t="s">
        <v>297</v>
      </c>
      <c r="B91" s="21" t="s">
        <v>298</v>
      </c>
      <c r="C91" s="21" t="s">
        <v>2290</v>
      </c>
      <c r="D91" s="22" t="s">
        <v>2291</v>
      </c>
      <c r="E91" s="21" t="s">
        <v>2292</v>
      </c>
      <c r="F91" s="21">
        <v>0.0</v>
      </c>
      <c r="G91" s="24">
        <v>46018.0</v>
      </c>
      <c r="H91" s="46" t="s">
        <v>2293</v>
      </c>
      <c r="I91" s="40" t="s">
        <v>52</v>
      </c>
      <c r="J91" s="26">
        <v>45992.0</v>
      </c>
      <c r="K91" s="21" t="s">
        <v>53</v>
      </c>
      <c r="L91" s="21" t="s">
        <v>227</v>
      </c>
      <c r="M91" s="24">
        <v>46003.0</v>
      </c>
      <c r="N91" s="24">
        <v>46003.0</v>
      </c>
      <c r="O91" s="24">
        <v>46003.0</v>
      </c>
      <c r="P91" s="28">
        <v>1.0</v>
      </c>
      <c r="Q91" s="45">
        <v>9870.0</v>
      </c>
      <c r="R91" s="30">
        <f t="shared" si="1"/>
        <v>110.6130225</v>
      </c>
      <c r="S91" s="21" t="str">
        <f>IFERROR(VLOOKUP(L91,'Responsáveis'!$A$3:$B$136,2,FALSE),"NE")</f>
        <v>Ana</v>
      </c>
      <c r="T91" s="27"/>
      <c r="U91" s="21" t="s">
        <v>39</v>
      </c>
      <c r="V91" s="31" t="s">
        <v>208</v>
      </c>
      <c r="W91" s="31" t="s">
        <v>41</v>
      </c>
      <c r="X91" s="12"/>
      <c r="Y91" s="12"/>
      <c r="Z91" s="12"/>
      <c r="AA91" s="12"/>
      <c r="AB91" s="12"/>
      <c r="AC91" s="12"/>
    </row>
    <row r="92" ht="18.75" customHeight="1">
      <c r="A92" s="21" t="s">
        <v>187</v>
      </c>
      <c r="B92" s="21" t="s">
        <v>188</v>
      </c>
      <c r="C92" s="21" t="s">
        <v>197</v>
      </c>
      <c r="D92" s="22" t="s">
        <v>2294</v>
      </c>
      <c r="E92" s="21" t="s">
        <v>2295</v>
      </c>
      <c r="F92" s="21">
        <v>0.0</v>
      </c>
      <c r="G92" s="24">
        <v>45989.0</v>
      </c>
      <c r="H92" s="44"/>
      <c r="I92" s="40" t="s">
        <v>52</v>
      </c>
      <c r="J92" s="26">
        <v>45993.0</v>
      </c>
      <c r="K92" s="21" t="s">
        <v>53</v>
      </c>
      <c r="L92" s="21" t="s">
        <v>227</v>
      </c>
      <c r="M92" s="26">
        <v>45999.0</v>
      </c>
      <c r="N92" s="26">
        <v>45999.0</v>
      </c>
      <c r="O92" s="26">
        <v>45999.0</v>
      </c>
      <c r="P92" s="28">
        <v>1.0</v>
      </c>
      <c r="Q92" s="45">
        <v>4160.0</v>
      </c>
      <c r="R92" s="30">
        <f t="shared" si="1"/>
        <v>46.62109156</v>
      </c>
      <c r="S92" s="21" t="str">
        <f>IFERROR(VLOOKUP(L92,'Responsáveis'!$A$3:$B$136,2,FALSE),"NE")</f>
        <v>Ana</v>
      </c>
      <c r="T92" s="27"/>
      <c r="U92" s="21" t="s">
        <v>39</v>
      </c>
      <c r="V92" s="31" t="s">
        <v>208</v>
      </c>
      <c r="W92" s="31" t="s">
        <v>41</v>
      </c>
      <c r="X92" s="12"/>
      <c r="Y92" s="12"/>
      <c r="Z92" s="12"/>
      <c r="AA92" s="12"/>
      <c r="AB92" s="12"/>
      <c r="AC92" s="12"/>
    </row>
    <row r="93" ht="18.75" customHeight="1">
      <c r="A93" s="21" t="s">
        <v>297</v>
      </c>
      <c r="B93" s="21" t="s">
        <v>1621</v>
      </c>
      <c r="C93" s="21" t="s">
        <v>197</v>
      </c>
      <c r="D93" s="22" t="s">
        <v>2296</v>
      </c>
      <c r="E93" s="21" t="s">
        <v>2297</v>
      </c>
      <c r="F93" s="21">
        <v>0.0</v>
      </c>
      <c r="G93" s="26">
        <v>45993.0</v>
      </c>
      <c r="H93" s="44"/>
      <c r="I93" s="40" t="s">
        <v>52</v>
      </c>
      <c r="J93" s="26">
        <v>45994.0</v>
      </c>
      <c r="K93" s="21" t="s">
        <v>53</v>
      </c>
      <c r="L93" s="21" t="s">
        <v>95</v>
      </c>
      <c r="M93" s="24">
        <v>46003.0</v>
      </c>
      <c r="N93" s="24">
        <v>46003.0</v>
      </c>
      <c r="O93" s="24">
        <v>46003.0</v>
      </c>
      <c r="P93" s="28">
        <v>1.0</v>
      </c>
      <c r="Q93" s="45">
        <v>2080.0</v>
      </c>
      <c r="R93" s="30">
        <f t="shared" si="1"/>
        <v>23.31054578</v>
      </c>
      <c r="S93" s="21" t="str">
        <f>IFERROR(VLOOKUP(L93,'Responsáveis'!$A$3:$B$136,2,FALSE),"NE")</f>
        <v>Ana</v>
      </c>
      <c r="T93" s="27"/>
      <c r="U93" s="21" t="s">
        <v>39</v>
      </c>
      <c r="V93" s="31" t="s">
        <v>208</v>
      </c>
      <c r="W93" s="31" t="s">
        <v>41</v>
      </c>
      <c r="X93" s="12"/>
      <c r="Y93" s="12"/>
      <c r="Z93" s="12"/>
      <c r="AA93" s="12"/>
      <c r="AB93" s="12"/>
      <c r="AC93" s="12"/>
    </row>
    <row r="94" ht="18.75" customHeight="1">
      <c r="A94" s="21" t="s">
        <v>187</v>
      </c>
      <c r="B94" s="21" t="s">
        <v>188</v>
      </c>
      <c r="C94" s="21" t="s">
        <v>2298</v>
      </c>
      <c r="D94" s="22" t="s">
        <v>2299</v>
      </c>
      <c r="E94" s="21" t="s">
        <v>2300</v>
      </c>
      <c r="F94" s="21">
        <v>0.0</v>
      </c>
      <c r="G94" s="26">
        <v>45993.0</v>
      </c>
      <c r="H94" s="44"/>
      <c r="I94" s="40" t="s">
        <v>52</v>
      </c>
      <c r="J94" s="26">
        <v>45994.0</v>
      </c>
      <c r="K94" s="21" t="s">
        <v>53</v>
      </c>
      <c r="L94" s="21" t="s">
        <v>548</v>
      </c>
      <c r="M94" s="24">
        <v>46001.0</v>
      </c>
      <c r="N94" s="24">
        <v>46001.0</v>
      </c>
      <c r="O94" s="24">
        <v>46003.0</v>
      </c>
      <c r="P94" s="28">
        <v>1.0</v>
      </c>
      <c r="Q94" s="45">
        <v>2973.0</v>
      </c>
      <c r="R94" s="30">
        <f t="shared" si="1"/>
        <v>33.31839068</v>
      </c>
      <c r="S94" s="21" t="str">
        <f>IFERROR(VLOOKUP(L94,'Responsáveis'!$A$3:$B$136,2,FALSE),"NE")</f>
        <v>Jadiel</v>
      </c>
      <c r="T94" s="27"/>
      <c r="U94" s="21" t="s">
        <v>39</v>
      </c>
      <c r="V94" s="31" t="s">
        <v>208</v>
      </c>
      <c r="W94" s="31" t="s">
        <v>41</v>
      </c>
      <c r="X94" s="12"/>
      <c r="Y94" s="12"/>
      <c r="Z94" s="12"/>
      <c r="AA94" s="12"/>
      <c r="AB94" s="12"/>
      <c r="AC94" s="12"/>
    </row>
    <row r="95" ht="18.75" customHeight="1">
      <c r="A95" s="21" t="s">
        <v>187</v>
      </c>
      <c r="B95" s="21" t="s">
        <v>234</v>
      </c>
      <c r="C95" s="21" t="s">
        <v>2301</v>
      </c>
      <c r="D95" s="22" t="s">
        <v>198</v>
      </c>
      <c r="E95" s="21" t="s">
        <v>2302</v>
      </c>
      <c r="F95" s="21">
        <v>0.0</v>
      </c>
      <c r="G95" s="26">
        <v>45993.0</v>
      </c>
      <c r="H95" s="44"/>
      <c r="I95" s="40" t="s">
        <v>52</v>
      </c>
      <c r="J95" s="26">
        <v>45994.0</v>
      </c>
      <c r="K95" s="21" t="s">
        <v>53</v>
      </c>
      <c r="L95" s="21" t="s">
        <v>548</v>
      </c>
      <c r="M95" s="24">
        <v>46014.0</v>
      </c>
      <c r="N95" s="24">
        <v>46014.0</v>
      </c>
      <c r="O95" s="24">
        <v>46014.0</v>
      </c>
      <c r="P95" s="28">
        <v>1.0</v>
      </c>
      <c r="Q95" s="45">
        <v>8282.0</v>
      </c>
      <c r="R95" s="30">
        <f t="shared" si="1"/>
        <v>92.81631738</v>
      </c>
      <c r="S95" s="21" t="str">
        <f>IFERROR(VLOOKUP(L95,'Responsáveis'!$A$3:$B$136,2,FALSE),"NE")</f>
        <v>Jadiel</v>
      </c>
      <c r="T95" s="27"/>
      <c r="U95" s="21" t="s">
        <v>39</v>
      </c>
      <c r="V95" s="31" t="s">
        <v>208</v>
      </c>
      <c r="W95" s="31" t="s">
        <v>41</v>
      </c>
      <c r="X95" s="12"/>
      <c r="Y95" s="12"/>
      <c r="Z95" s="12"/>
      <c r="AA95" s="12"/>
      <c r="AB95" s="12"/>
      <c r="AC95" s="12"/>
    </row>
    <row r="96" ht="18.75" customHeight="1">
      <c r="A96" s="21" t="s">
        <v>187</v>
      </c>
      <c r="B96" s="21" t="s">
        <v>747</v>
      </c>
      <c r="C96" s="21" t="s">
        <v>1231</v>
      </c>
      <c r="D96" s="22" t="s">
        <v>2303</v>
      </c>
      <c r="E96" s="21" t="s">
        <v>2304</v>
      </c>
      <c r="F96" s="21">
        <v>0.0</v>
      </c>
      <c r="G96" s="26">
        <v>45993.0</v>
      </c>
      <c r="H96" s="44"/>
      <c r="I96" s="40" t="s">
        <v>52</v>
      </c>
      <c r="J96" s="26">
        <v>45995.0</v>
      </c>
      <c r="K96" s="21" t="s">
        <v>53</v>
      </c>
      <c r="L96" s="21" t="s">
        <v>95</v>
      </c>
      <c r="M96" s="24">
        <v>46003.0</v>
      </c>
      <c r="N96" s="24">
        <v>46003.0</v>
      </c>
      <c r="O96" s="27"/>
      <c r="P96" s="28">
        <v>1.0</v>
      </c>
      <c r="Q96" s="45">
        <v>2480.0</v>
      </c>
      <c r="R96" s="30">
        <f t="shared" si="1"/>
        <v>27.79334305</v>
      </c>
      <c r="S96" s="21" t="str">
        <f>IFERROR(VLOOKUP(L96,'Responsáveis'!$A$3:$B$136,2,FALSE),"NE")</f>
        <v>Ana</v>
      </c>
      <c r="T96" s="27"/>
      <c r="U96" s="21" t="s">
        <v>39</v>
      </c>
      <c r="V96" s="31" t="s">
        <v>208</v>
      </c>
      <c r="W96" s="31" t="s">
        <v>41</v>
      </c>
      <c r="X96" s="12"/>
      <c r="Y96" s="12"/>
      <c r="Z96" s="12"/>
      <c r="AA96" s="12"/>
      <c r="AB96" s="12"/>
      <c r="AC96" s="12"/>
    </row>
    <row r="97" ht="18.75" customHeight="1">
      <c r="A97" s="21" t="s">
        <v>187</v>
      </c>
      <c r="B97" s="21" t="s">
        <v>188</v>
      </c>
      <c r="C97" s="21" t="s">
        <v>2305</v>
      </c>
      <c r="D97" s="22" t="s">
        <v>2306</v>
      </c>
      <c r="E97" s="21" t="s">
        <v>2307</v>
      </c>
      <c r="F97" s="21">
        <v>0.0</v>
      </c>
      <c r="G97" s="26">
        <v>45993.0</v>
      </c>
      <c r="H97" s="46" t="s">
        <v>2308</v>
      </c>
      <c r="I97" s="40" t="s">
        <v>52</v>
      </c>
      <c r="J97" s="26">
        <v>45995.0</v>
      </c>
      <c r="K97" s="21" t="s">
        <v>53</v>
      </c>
      <c r="L97" s="21" t="s">
        <v>227</v>
      </c>
      <c r="M97" s="24">
        <v>46001.0</v>
      </c>
      <c r="N97" s="24">
        <v>46001.0</v>
      </c>
      <c r="O97" s="24">
        <v>46001.0</v>
      </c>
      <c r="P97" s="28">
        <v>1.0</v>
      </c>
      <c r="Q97" s="45">
        <v>450.0</v>
      </c>
      <c r="R97" s="30">
        <f t="shared" si="1"/>
        <v>5.043146924</v>
      </c>
      <c r="S97" s="21" t="str">
        <f>IFERROR(VLOOKUP(L97,'Responsáveis'!$A$3:$B$136,2,FALSE),"NE")</f>
        <v>Ana</v>
      </c>
      <c r="T97" s="27"/>
      <c r="U97" s="21" t="s">
        <v>39</v>
      </c>
      <c r="V97" s="31" t="s">
        <v>208</v>
      </c>
      <c r="W97" s="31" t="s">
        <v>41</v>
      </c>
      <c r="X97" s="12"/>
      <c r="Y97" s="12"/>
      <c r="Z97" s="12"/>
      <c r="AA97" s="12"/>
      <c r="AB97" s="12"/>
      <c r="AC97" s="12"/>
    </row>
    <row r="98" ht="18.75" customHeight="1">
      <c r="A98" s="21" t="s">
        <v>443</v>
      </c>
      <c r="B98" s="50" t="s">
        <v>1344</v>
      </c>
      <c r="C98" s="21" t="s">
        <v>197</v>
      </c>
      <c r="D98" s="22" t="s">
        <v>2309</v>
      </c>
      <c r="E98" s="21" t="s">
        <v>2310</v>
      </c>
      <c r="F98" s="21">
        <v>0.0</v>
      </c>
      <c r="G98" s="26">
        <v>45994.0</v>
      </c>
      <c r="H98" s="44"/>
      <c r="I98" s="40" t="s">
        <v>52</v>
      </c>
      <c r="J98" s="26">
        <v>45994.0</v>
      </c>
      <c r="K98" s="21" t="s">
        <v>53</v>
      </c>
      <c r="L98" s="21" t="s">
        <v>227</v>
      </c>
      <c r="M98" s="26">
        <v>45996.0</v>
      </c>
      <c r="N98" s="26">
        <v>45996.0</v>
      </c>
      <c r="O98" s="26">
        <v>45996.0</v>
      </c>
      <c r="P98" s="28">
        <v>1.0</v>
      </c>
      <c r="Q98" s="45">
        <v>1800.0</v>
      </c>
      <c r="R98" s="30">
        <f t="shared" si="1"/>
        <v>20.17258769</v>
      </c>
      <c r="S98" s="21" t="str">
        <f>IFERROR(VLOOKUP(L98,'Responsáveis'!$A$3:$B$136,2,FALSE),"NE")</f>
        <v>Ana</v>
      </c>
      <c r="T98" s="27"/>
      <c r="U98" s="21" t="s">
        <v>39</v>
      </c>
      <c r="V98" s="31" t="s">
        <v>208</v>
      </c>
      <c r="W98" s="31" t="s">
        <v>41</v>
      </c>
      <c r="X98" s="12"/>
      <c r="Y98" s="12"/>
      <c r="Z98" s="12"/>
      <c r="AA98" s="12"/>
      <c r="AB98" s="12"/>
      <c r="AC98" s="12"/>
    </row>
    <row r="99" ht="18.75" customHeight="1">
      <c r="A99" s="121" t="s">
        <v>187</v>
      </c>
      <c r="B99" s="77" t="s">
        <v>1248</v>
      </c>
      <c r="C99" s="21" t="s">
        <v>197</v>
      </c>
      <c r="D99" s="22" t="s">
        <v>2311</v>
      </c>
      <c r="E99" s="21" t="s">
        <v>2312</v>
      </c>
      <c r="F99" s="21">
        <v>0.0</v>
      </c>
      <c r="G99" s="26">
        <v>45994.0</v>
      </c>
      <c r="H99" s="44"/>
      <c r="I99" s="40" t="s">
        <v>52</v>
      </c>
      <c r="J99" s="26">
        <v>45994.0</v>
      </c>
      <c r="K99" s="21" t="s">
        <v>53</v>
      </c>
      <c r="L99" s="21" t="s">
        <v>548</v>
      </c>
      <c r="M99" s="24">
        <v>46003.0</v>
      </c>
      <c r="N99" s="24">
        <v>46003.0</v>
      </c>
      <c r="O99" s="24">
        <v>46002.0</v>
      </c>
      <c r="P99" s="28">
        <v>1.0</v>
      </c>
      <c r="Q99" s="45">
        <v>5034.9</v>
      </c>
      <c r="R99" s="30">
        <f t="shared" si="1"/>
        <v>56.42608988</v>
      </c>
      <c r="S99" s="21" t="str">
        <f>IFERROR(VLOOKUP(L99,'Responsáveis'!$A$3:$B$136,2,FALSE),"NE")</f>
        <v>Jadiel</v>
      </c>
      <c r="T99" s="27"/>
      <c r="U99" s="21" t="s">
        <v>39</v>
      </c>
      <c r="V99" s="31" t="s">
        <v>208</v>
      </c>
      <c r="W99" s="31" t="s">
        <v>41</v>
      </c>
      <c r="X99" s="12"/>
      <c r="Y99" s="12"/>
      <c r="Z99" s="12"/>
      <c r="AA99" s="12"/>
      <c r="AB99" s="12"/>
      <c r="AC99" s="12"/>
    </row>
    <row r="100" ht="18.75" customHeight="1">
      <c r="A100" s="21" t="s">
        <v>271</v>
      </c>
      <c r="B100" s="21" t="s">
        <v>272</v>
      </c>
      <c r="C100" s="21" t="s">
        <v>197</v>
      </c>
      <c r="D100" s="22" t="s">
        <v>2313</v>
      </c>
      <c r="E100" s="21" t="s">
        <v>2314</v>
      </c>
      <c r="F100" s="21">
        <v>0.0</v>
      </c>
      <c r="G100" s="26">
        <v>45999.0</v>
      </c>
      <c r="H100" s="44"/>
      <c r="I100" s="21" t="s">
        <v>99</v>
      </c>
      <c r="J100" s="26">
        <v>45999.0</v>
      </c>
      <c r="K100" s="21" t="s">
        <v>53</v>
      </c>
      <c r="L100" s="21" t="s">
        <v>205</v>
      </c>
      <c r="M100" s="48">
        <v>45999.0</v>
      </c>
      <c r="N100" s="48">
        <v>46036.0</v>
      </c>
      <c r="O100" s="26"/>
      <c r="P100" s="28">
        <v>1.0</v>
      </c>
      <c r="Q100" s="45">
        <v>4000.0</v>
      </c>
      <c r="R100" s="30">
        <f t="shared" si="1"/>
        <v>44.82797265</v>
      </c>
      <c r="S100" s="21" t="str">
        <f>IFERROR(VLOOKUP(L100,'Responsáveis'!$A$3:$B$136,2,FALSE),"NE")</f>
        <v>Ana</v>
      </c>
      <c r="T100" s="27"/>
      <c r="U100" s="21" t="s">
        <v>39</v>
      </c>
      <c r="V100" s="31" t="s">
        <v>208</v>
      </c>
      <c r="W100" s="33"/>
      <c r="X100" s="12"/>
      <c r="Y100" s="12"/>
      <c r="Z100" s="12"/>
      <c r="AA100" s="12"/>
      <c r="AB100" s="12"/>
      <c r="AC100" s="12"/>
    </row>
    <row r="101" ht="18.75" customHeight="1">
      <c r="A101" s="21" t="s">
        <v>219</v>
      </c>
      <c r="B101" s="21" t="s">
        <v>220</v>
      </c>
      <c r="C101" s="21" t="s">
        <v>1039</v>
      </c>
      <c r="D101" s="22" t="s">
        <v>2315</v>
      </c>
      <c r="E101" s="21" t="s">
        <v>2316</v>
      </c>
      <c r="F101" s="21">
        <v>0.0</v>
      </c>
      <c r="G101" s="26">
        <v>45994.0</v>
      </c>
      <c r="H101" s="44"/>
      <c r="I101" s="40" t="s">
        <v>52</v>
      </c>
      <c r="J101" s="26">
        <v>45995.0</v>
      </c>
      <c r="K101" s="21" t="s">
        <v>53</v>
      </c>
      <c r="L101" s="21" t="s">
        <v>95</v>
      </c>
      <c r="M101" s="24">
        <v>46011.0</v>
      </c>
      <c r="N101" s="24">
        <v>46011.0</v>
      </c>
      <c r="O101" s="24">
        <v>46004.0</v>
      </c>
      <c r="P101" s="28">
        <v>1.0</v>
      </c>
      <c r="Q101" s="45">
        <v>1940.0</v>
      </c>
      <c r="R101" s="30">
        <f t="shared" si="1"/>
        <v>21.74156674</v>
      </c>
      <c r="S101" s="21" t="str">
        <f>IFERROR(VLOOKUP(L101,'Responsáveis'!$A$3:$B$136,2,FALSE),"NE")</f>
        <v>Ana</v>
      </c>
      <c r="T101" s="27"/>
      <c r="U101" s="21" t="s">
        <v>39</v>
      </c>
      <c r="V101" s="31" t="s">
        <v>208</v>
      </c>
      <c r="W101" s="31" t="s">
        <v>41</v>
      </c>
      <c r="X101" s="12"/>
      <c r="Y101" s="12"/>
      <c r="Z101" s="12"/>
      <c r="AA101" s="12"/>
      <c r="AB101" s="12"/>
      <c r="AC101" s="12"/>
    </row>
    <row r="102" ht="18.75" customHeight="1">
      <c r="A102" s="21" t="s">
        <v>209</v>
      </c>
      <c r="B102" s="21" t="s">
        <v>240</v>
      </c>
      <c r="C102" s="107" t="s">
        <v>197</v>
      </c>
      <c r="D102" s="22" t="s">
        <v>2317</v>
      </c>
      <c r="E102" s="21" t="s">
        <v>2318</v>
      </c>
      <c r="F102" s="21">
        <v>0.0</v>
      </c>
      <c r="G102" s="26">
        <v>45994.0</v>
      </c>
      <c r="H102" s="44"/>
      <c r="I102" s="40" t="s">
        <v>52</v>
      </c>
      <c r="J102" s="26">
        <v>45997.0</v>
      </c>
      <c r="K102" s="21" t="s">
        <v>53</v>
      </c>
      <c r="L102" s="21" t="s">
        <v>95</v>
      </c>
      <c r="M102" s="24">
        <v>46001.0</v>
      </c>
      <c r="N102" s="24">
        <v>46001.0</v>
      </c>
      <c r="O102" s="27"/>
      <c r="P102" s="28">
        <v>1.0</v>
      </c>
      <c r="Q102" s="45">
        <v>6600.0</v>
      </c>
      <c r="R102" s="30">
        <f t="shared" si="1"/>
        <v>73.96615488</v>
      </c>
      <c r="S102" s="21" t="str">
        <f>IFERROR(VLOOKUP(L102,'Responsáveis'!$A$3:$B$136,2,FALSE),"NE")</f>
        <v>Ana</v>
      </c>
      <c r="T102" s="27"/>
      <c r="U102" s="21" t="s">
        <v>39</v>
      </c>
      <c r="V102" s="31" t="s">
        <v>208</v>
      </c>
      <c r="W102" s="33"/>
      <c r="X102" s="12"/>
      <c r="Y102" s="12"/>
      <c r="Z102" s="12"/>
      <c r="AA102" s="12"/>
      <c r="AB102" s="12"/>
      <c r="AC102" s="12"/>
    </row>
    <row r="103" ht="18.75" customHeight="1">
      <c r="A103" s="21" t="s">
        <v>297</v>
      </c>
      <c r="B103" s="21" t="s">
        <v>1621</v>
      </c>
      <c r="C103" s="21" t="s">
        <v>2148</v>
      </c>
      <c r="D103" s="22" t="s">
        <v>2319</v>
      </c>
      <c r="E103" s="21" t="s">
        <v>2320</v>
      </c>
      <c r="F103" s="21">
        <v>0.0</v>
      </c>
      <c r="G103" s="26">
        <v>45995.0</v>
      </c>
      <c r="H103" s="44"/>
      <c r="I103" s="40" t="s">
        <v>52</v>
      </c>
      <c r="J103" s="26">
        <v>45999.0</v>
      </c>
      <c r="K103" s="21" t="s">
        <v>53</v>
      </c>
      <c r="L103" s="21" t="s">
        <v>95</v>
      </c>
      <c r="M103" s="24">
        <v>46003.0</v>
      </c>
      <c r="N103" s="24">
        <v>46003.0</v>
      </c>
      <c r="O103" s="24">
        <v>46003.0</v>
      </c>
      <c r="P103" s="28">
        <v>1.0</v>
      </c>
      <c r="Q103" s="45">
        <v>4140.0</v>
      </c>
      <c r="R103" s="30">
        <f t="shared" si="1"/>
        <v>46.3969517</v>
      </c>
      <c r="S103" s="21" t="str">
        <f>IFERROR(VLOOKUP(L103,'Responsáveis'!$A$3:$B$136,2,FALSE),"NE")</f>
        <v>Ana</v>
      </c>
      <c r="T103" s="27"/>
      <c r="U103" s="21" t="s">
        <v>39</v>
      </c>
      <c r="V103" s="31" t="s">
        <v>208</v>
      </c>
      <c r="W103" s="33"/>
      <c r="X103" s="12"/>
      <c r="Y103" s="12"/>
      <c r="Z103" s="12"/>
      <c r="AA103" s="12"/>
      <c r="AB103" s="12"/>
      <c r="AC103" s="12"/>
    </row>
    <row r="104" ht="18.75" customHeight="1">
      <c r="A104" s="21" t="s">
        <v>187</v>
      </c>
      <c r="B104" s="21" t="s">
        <v>747</v>
      </c>
      <c r="C104" s="21" t="s">
        <v>2321</v>
      </c>
      <c r="D104" s="22" t="s">
        <v>2322</v>
      </c>
      <c r="E104" s="21" t="s">
        <v>2323</v>
      </c>
      <c r="F104" s="21">
        <v>0.0</v>
      </c>
      <c r="G104" s="26">
        <v>45995.0</v>
      </c>
      <c r="H104" s="44"/>
      <c r="I104" s="40" t="s">
        <v>52</v>
      </c>
      <c r="J104" s="26">
        <v>45995.0</v>
      </c>
      <c r="K104" s="21" t="s">
        <v>53</v>
      </c>
      <c r="L104" s="21" t="s">
        <v>95</v>
      </c>
      <c r="M104" s="24">
        <v>46005.0</v>
      </c>
      <c r="N104" s="24">
        <v>46005.0</v>
      </c>
      <c r="O104" s="24">
        <v>46005.0</v>
      </c>
      <c r="P104" s="28">
        <v>1.0</v>
      </c>
      <c r="Q104" s="45">
        <v>360.0</v>
      </c>
      <c r="R104" s="30">
        <f t="shared" si="1"/>
        <v>4.034517539</v>
      </c>
      <c r="S104" s="21" t="str">
        <f>IFERROR(VLOOKUP(L104,'Responsáveis'!$A$3:$B$136,2,FALSE),"NE")</f>
        <v>Ana</v>
      </c>
      <c r="T104" s="27"/>
      <c r="U104" s="21" t="s">
        <v>39</v>
      </c>
      <c r="V104" s="31" t="s">
        <v>208</v>
      </c>
      <c r="W104" s="31" t="s">
        <v>41</v>
      </c>
      <c r="X104" s="12"/>
      <c r="Y104" s="12"/>
      <c r="Z104" s="12"/>
      <c r="AA104" s="12"/>
      <c r="AB104" s="12"/>
      <c r="AC104" s="12"/>
    </row>
    <row r="105" ht="18.75" customHeight="1">
      <c r="A105" s="21" t="s">
        <v>219</v>
      </c>
      <c r="B105" s="21" t="s">
        <v>220</v>
      </c>
      <c r="C105" s="21" t="s">
        <v>2324</v>
      </c>
      <c r="D105" s="22" t="s">
        <v>2325</v>
      </c>
      <c r="E105" s="21" t="s">
        <v>2326</v>
      </c>
      <c r="F105" s="21">
        <v>0.0</v>
      </c>
      <c r="G105" s="26">
        <v>45995.0</v>
      </c>
      <c r="H105" s="44"/>
      <c r="I105" s="40" t="s">
        <v>52</v>
      </c>
      <c r="J105" s="26">
        <v>45996.0</v>
      </c>
      <c r="K105" s="21" t="s">
        <v>53</v>
      </c>
      <c r="L105" s="21" t="s">
        <v>95</v>
      </c>
      <c r="M105" s="24">
        <v>46003.0</v>
      </c>
      <c r="N105" s="24">
        <v>46003.0</v>
      </c>
      <c r="O105" s="24">
        <v>46003.0</v>
      </c>
      <c r="P105" s="28">
        <v>1.0</v>
      </c>
      <c r="Q105" s="45">
        <v>828.0</v>
      </c>
      <c r="R105" s="30">
        <f t="shared" si="1"/>
        <v>9.27939034</v>
      </c>
      <c r="S105" s="21" t="str">
        <f>IFERROR(VLOOKUP(L105,'Responsáveis'!$A$3:$B$136,2,FALSE),"NE")</f>
        <v>Ana</v>
      </c>
      <c r="T105" s="27"/>
      <c r="U105" s="21" t="s">
        <v>39</v>
      </c>
      <c r="V105" s="31" t="s">
        <v>208</v>
      </c>
      <c r="W105" s="31" t="s">
        <v>41</v>
      </c>
      <c r="X105" s="12"/>
      <c r="Y105" s="12"/>
      <c r="Z105" s="12"/>
      <c r="AA105" s="12"/>
      <c r="AB105" s="12"/>
      <c r="AC105" s="12"/>
    </row>
    <row r="106" ht="18.75" customHeight="1">
      <c r="A106" s="27"/>
      <c r="B106" s="27"/>
      <c r="C106" s="27"/>
      <c r="D106" s="124"/>
      <c r="E106" s="21" t="s">
        <v>2327</v>
      </c>
      <c r="F106" s="21">
        <v>0.0</v>
      </c>
      <c r="G106" s="27"/>
      <c r="H106" s="44"/>
      <c r="I106" s="40" t="s">
        <v>52</v>
      </c>
      <c r="J106" s="26">
        <v>45996.0</v>
      </c>
      <c r="K106" s="21" t="s">
        <v>53</v>
      </c>
      <c r="L106" s="21" t="s">
        <v>95</v>
      </c>
      <c r="M106" s="26">
        <v>45997.0</v>
      </c>
      <c r="N106" s="26">
        <v>45997.0</v>
      </c>
      <c r="O106" s="27"/>
      <c r="P106" s="28">
        <v>1.0</v>
      </c>
      <c r="Q106" s="45">
        <v>7120.0</v>
      </c>
      <c r="R106" s="30">
        <f t="shared" si="1"/>
        <v>79.79379133</v>
      </c>
      <c r="S106" s="21" t="str">
        <f>IFERROR(VLOOKUP(L106,'Responsáveis'!$A$3:$B$136,2,FALSE),"NE")</f>
        <v>Ana</v>
      </c>
      <c r="T106" s="27"/>
      <c r="U106" s="21" t="s">
        <v>39</v>
      </c>
      <c r="V106" s="31" t="s">
        <v>208</v>
      </c>
      <c r="W106" s="31" t="s">
        <v>41</v>
      </c>
      <c r="X106" s="12"/>
      <c r="Y106" s="12"/>
      <c r="Z106" s="12"/>
      <c r="AA106" s="12"/>
      <c r="AB106" s="12"/>
      <c r="AC106" s="12"/>
    </row>
    <row r="107" ht="18.75" customHeight="1">
      <c r="A107" s="21" t="s">
        <v>1343</v>
      </c>
      <c r="B107" s="50" t="s">
        <v>1344</v>
      </c>
      <c r="C107" s="21" t="s">
        <v>197</v>
      </c>
      <c r="D107" s="22" t="s">
        <v>2328</v>
      </c>
      <c r="E107" s="21" t="s">
        <v>2329</v>
      </c>
      <c r="F107" s="21">
        <v>0.0</v>
      </c>
      <c r="G107" s="26">
        <v>45996.0</v>
      </c>
      <c r="H107" s="44"/>
      <c r="I107" s="40" t="s">
        <v>52</v>
      </c>
      <c r="J107" s="26">
        <v>45996.0</v>
      </c>
      <c r="K107" s="21" t="s">
        <v>53</v>
      </c>
      <c r="L107" s="21" t="s">
        <v>548</v>
      </c>
      <c r="M107" s="26">
        <v>45999.0</v>
      </c>
      <c r="N107" s="26">
        <v>45999.0</v>
      </c>
      <c r="O107" s="26">
        <v>45999.0</v>
      </c>
      <c r="P107" s="28">
        <v>1.0</v>
      </c>
      <c r="Q107" s="45">
        <v>4179.0</v>
      </c>
      <c r="R107" s="30">
        <f t="shared" si="1"/>
        <v>46.83402443</v>
      </c>
      <c r="S107" s="21" t="str">
        <f>IFERROR(VLOOKUP(L107,'Responsáveis'!$A$3:$B$136,2,FALSE),"NE")</f>
        <v>Jadiel</v>
      </c>
      <c r="T107" s="27"/>
      <c r="U107" s="21" t="s">
        <v>39</v>
      </c>
      <c r="V107" s="31" t="s">
        <v>208</v>
      </c>
      <c r="W107" s="31" t="s">
        <v>41</v>
      </c>
      <c r="X107" s="12"/>
      <c r="Y107" s="12"/>
      <c r="Z107" s="12"/>
      <c r="AA107" s="12"/>
      <c r="AB107" s="12"/>
      <c r="AC107" s="12"/>
    </row>
    <row r="108" ht="18.75" customHeight="1">
      <c r="A108" s="21" t="s">
        <v>187</v>
      </c>
      <c r="B108" s="21" t="s">
        <v>747</v>
      </c>
      <c r="C108" s="21" t="s">
        <v>197</v>
      </c>
      <c r="D108" s="22" t="s">
        <v>197</v>
      </c>
      <c r="E108" s="21" t="s">
        <v>2330</v>
      </c>
      <c r="F108" s="21">
        <v>0.0</v>
      </c>
      <c r="G108" s="26">
        <v>45877.0</v>
      </c>
      <c r="H108" s="44"/>
      <c r="I108" s="40" t="s">
        <v>52</v>
      </c>
      <c r="J108" s="26">
        <v>45996.0</v>
      </c>
      <c r="K108" s="21" t="s">
        <v>53</v>
      </c>
      <c r="L108" s="21" t="s">
        <v>548</v>
      </c>
      <c r="M108" s="24">
        <v>46010.0</v>
      </c>
      <c r="N108" s="24">
        <v>46010.0</v>
      </c>
      <c r="O108" s="24">
        <v>46010.0</v>
      </c>
      <c r="P108" s="28">
        <v>1.0</v>
      </c>
      <c r="Q108" s="45">
        <v>1500.0</v>
      </c>
      <c r="R108" s="30">
        <f t="shared" si="1"/>
        <v>16.81048975</v>
      </c>
      <c r="S108" s="21" t="str">
        <f>IFERROR(VLOOKUP(L108,'Responsáveis'!$A$3:$B$136,2,FALSE),"NE")</f>
        <v>Jadiel</v>
      </c>
      <c r="T108" s="27"/>
      <c r="U108" s="21" t="s">
        <v>39</v>
      </c>
      <c r="V108" s="31" t="s">
        <v>208</v>
      </c>
      <c r="W108" s="31" t="s">
        <v>41</v>
      </c>
      <c r="X108" s="12"/>
      <c r="Y108" s="12"/>
      <c r="Z108" s="12"/>
      <c r="AA108" s="12"/>
      <c r="AB108" s="12"/>
      <c r="AC108" s="12"/>
    </row>
    <row r="109" ht="18.75" customHeight="1">
      <c r="A109" s="21" t="s">
        <v>209</v>
      </c>
      <c r="B109" s="21" t="s">
        <v>240</v>
      </c>
      <c r="C109" s="21" t="s">
        <v>2331</v>
      </c>
      <c r="D109" s="22" t="s">
        <v>2332</v>
      </c>
      <c r="E109" s="21" t="s">
        <v>2333</v>
      </c>
      <c r="F109" s="21">
        <v>0.0</v>
      </c>
      <c r="G109" s="26">
        <v>45996.0</v>
      </c>
      <c r="H109" s="44"/>
      <c r="I109" s="40" t="s">
        <v>52</v>
      </c>
      <c r="J109" s="26">
        <v>45999.0</v>
      </c>
      <c r="K109" s="21" t="s">
        <v>53</v>
      </c>
      <c r="L109" s="21" t="s">
        <v>95</v>
      </c>
      <c r="M109" s="24">
        <v>46011.0</v>
      </c>
      <c r="N109" s="24">
        <v>46011.0</v>
      </c>
      <c r="O109" s="24">
        <v>46011.0</v>
      </c>
      <c r="P109" s="28">
        <v>1.0</v>
      </c>
      <c r="Q109" s="45">
        <v>12100.0</v>
      </c>
      <c r="R109" s="30">
        <f t="shared" si="1"/>
        <v>135.6046173</v>
      </c>
      <c r="S109" s="21" t="str">
        <f>IFERROR(VLOOKUP(L109,'Responsáveis'!$A$3:$B$136,2,FALSE),"NE")</f>
        <v>Ana</v>
      </c>
      <c r="T109" s="27"/>
      <c r="U109" s="21" t="s">
        <v>39</v>
      </c>
      <c r="V109" s="31" t="s">
        <v>208</v>
      </c>
      <c r="W109" s="31" t="s">
        <v>214</v>
      </c>
      <c r="X109" s="12"/>
      <c r="Y109" s="12"/>
      <c r="Z109" s="12"/>
      <c r="AA109" s="12"/>
      <c r="AB109" s="12"/>
      <c r="AC109" s="12"/>
    </row>
    <row r="110" ht="18.75" customHeight="1">
      <c r="A110" s="21" t="s">
        <v>187</v>
      </c>
      <c r="B110" s="21" t="s">
        <v>188</v>
      </c>
      <c r="C110" s="21" t="s">
        <v>2152</v>
      </c>
      <c r="D110" s="22" t="s">
        <v>96</v>
      </c>
      <c r="E110" s="21" t="s">
        <v>2334</v>
      </c>
      <c r="F110" s="21">
        <v>0.0</v>
      </c>
      <c r="G110" s="26">
        <v>45999.0</v>
      </c>
      <c r="H110" s="46" t="s">
        <v>2335</v>
      </c>
      <c r="I110" s="40" t="s">
        <v>52</v>
      </c>
      <c r="J110" s="26">
        <v>45999.0</v>
      </c>
      <c r="K110" s="21" t="s">
        <v>53</v>
      </c>
      <c r="L110" s="21" t="s">
        <v>227</v>
      </c>
      <c r="M110" s="24">
        <v>46003.0</v>
      </c>
      <c r="N110" s="24">
        <v>46003.0</v>
      </c>
      <c r="O110" s="24">
        <v>46003.0</v>
      </c>
      <c r="P110" s="28">
        <v>1.0</v>
      </c>
      <c r="Q110" s="45">
        <v>3850.0</v>
      </c>
      <c r="R110" s="30">
        <f t="shared" si="1"/>
        <v>43.14692368</v>
      </c>
      <c r="S110" s="21" t="str">
        <f>IFERROR(VLOOKUP(L110,'Responsáveis'!$A$3:$B$136,2,FALSE),"NE")</f>
        <v>Ana</v>
      </c>
      <c r="T110" s="27"/>
      <c r="U110" s="21" t="s">
        <v>39</v>
      </c>
      <c r="V110" s="31" t="s">
        <v>208</v>
      </c>
      <c r="W110" s="33"/>
      <c r="X110" s="12"/>
      <c r="Y110" s="12"/>
      <c r="Z110" s="12"/>
      <c r="AA110" s="12"/>
      <c r="AB110" s="12"/>
      <c r="AC110" s="12"/>
    </row>
    <row r="111" ht="18.75" customHeight="1">
      <c r="A111" s="21" t="s">
        <v>297</v>
      </c>
      <c r="B111" s="21" t="s">
        <v>1621</v>
      </c>
      <c r="C111" s="21" t="s">
        <v>197</v>
      </c>
      <c r="D111" s="22" t="s">
        <v>1325</v>
      </c>
      <c r="E111" s="21" t="s">
        <v>2336</v>
      </c>
      <c r="F111" s="21">
        <v>0.0</v>
      </c>
      <c r="G111" s="26">
        <v>45999.0</v>
      </c>
      <c r="H111" s="44"/>
      <c r="I111" s="40" t="s">
        <v>52</v>
      </c>
      <c r="J111" s="24">
        <v>46002.0</v>
      </c>
      <c r="K111" s="21" t="s">
        <v>53</v>
      </c>
      <c r="L111" s="21" t="s">
        <v>227</v>
      </c>
      <c r="M111" s="24">
        <v>46003.0</v>
      </c>
      <c r="N111" s="24">
        <v>46003.0</v>
      </c>
      <c r="O111" s="24">
        <v>46004.0</v>
      </c>
      <c r="P111" s="28">
        <v>1.0</v>
      </c>
      <c r="Q111" s="45">
        <v>2180.0</v>
      </c>
      <c r="R111" s="30">
        <f t="shared" si="1"/>
        <v>24.4312451</v>
      </c>
      <c r="S111" s="21" t="str">
        <f>IFERROR(VLOOKUP(L111,'Responsáveis'!$A$3:$B$136,2,FALSE),"NE")</f>
        <v>Ana</v>
      </c>
      <c r="T111" s="27"/>
      <c r="U111" s="21" t="s">
        <v>39</v>
      </c>
      <c r="V111" s="31" t="s">
        <v>208</v>
      </c>
      <c r="W111" s="31" t="s">
        <v>41</v>
      </c>
      <c r="X111" s="12"/>
      <c r="Y111" s="12"/>
      <c r="Z111" s="12"/>
      <c r="AA111" s="12"/>
      <c r="AB111" s="12"/>
      <c r="AC111" s="12"/>
    </row>
    <row r="112" ht="18.75" customHeight="1">
      <c r="A112" s="21" t="s">
        <v>219</v>
      </c>
      <c r="B112" s="21" t="s">
        <v>220</v>
      </c>
      <c r="C112" s="107" t="s">
        <v>197</v>
      </c>
      <c r="D112" s="22" t="s">
        <v>2337</v>
      </c>
      <c r="E112" s="21" t="s">
        <v>2338</v>
      </c>
      <c r="F112" s="21">
        <v>0.0</v>
      </c>
      <c r="G112" s="26">
        <v>46000.0</v>
      </c>
      <c r="H112" s="46" t="s">
        <v>2339</v>
      </c>
      <c r="I112" s="40" t="s">
        <v>52</v>
      </c>
      <c r="J112" s="26">
        <v>46000.0</v>
      </c>
      <c r="K112" s="21" t="s">
        <v>53</v>
      </c>
      <c r="L112" s="21" t="s">
        <v>227</v>
      </c>
      <c r="M112" s="24">
        <v>46006.0</v>
      </c>
      <c r="N112" s="27"/>
      <c r="O112" s="24">
        <v>46006.0</v>
      </c>
      <c r="P112" s="28">
        <v>1.0</v>
      </c>
      <c r="Q112" s="45">
        <v>3800.0</v>
      </c>
      <c r="R112" s="30">
        <f t="shared" si="1"/>
        <v>42.58657402</v>
      </c>
      <c r="S112" s="21" t="str">
        <f>IFERROR(VLOOKUP(L112,'Responsáveis'!$A$3:$B$136,2,FALSE),"NE")</f>
        <v>Ana</v>
      </c>
      <c r="T112" s="27"/>
      <c r="U112" s="21" t="s">
        <v>1013</v>
      </c>
      <c r="V112" s="31" t="s">
        <v>208</v>
      </c>
      <c r="W112" s="31" t="s">
        <v>41</v>
      </c>
      <c r="X112" s="12"/>
      <c r="Y112" s="12"/>
      <c r="Z112" s="12"/>
      <c r="AA112" s="12"/>
      <c r="AB112" s="12"/>
      <c r="AC112" s="12"/>
    </row>
    <row r="113" ht="18.75" customHeight="1">
      <c r="A113" s="21" t="s">
        <v>219</v>
      </c>
      <c r="B113" s="21" t="s">
        <v>734</v>
      </c>
      <c r="C113" s="125"/>
      <c r="D113" s="22" t="s">
        <v>620</v>
      </c>
      <c r="E113" s="21" t="s">
        <v>2340</v>
      </c>
      <c r="F113" s="21">
        <v>0.0</v>
      </c>
      <c r="G113" s="24">
        <v>45987.0</v>
      </c>
      <c r="H113" s="44"/>
      <c r="I113" s="40" t="s">
        <v>52</v>
      </c>
      <c r="J113" s="24">
        <v>46001.0</v>
      </c>
      <c r="K113" s="21" t="s">
        <v>53</v>
      </c>
      <c r="L113" s="21" t="s">
        <v>227</v>
      </c>
      <c r="M113" s="24">
        <v>46004.0</v>
      </c>
      <c r="N113" s="24">
        <v>46004.0</v>
      </c>
      <c r="O113" s="24">
        <v>46004.0</v>
      </c>
      <c r="P113" s="28">
        <v>1.0</v>
      </c>
      <c r="Q113" s="45">
        <v>1280.0</v>
      </c>
      <c r="R113" s="30">
        <f t="shared" si="1"/>
        <v>14.34495125</v>
      </c>
      <c r="S113" s="21" t="str">
        <f>IFERROR(VLOOKUP(L113,'Responsáveis'!$A$3:$B$136,2,FALSE),"NE")</f>
        <v>Ana</v>
      </c>
      <c r="T113" s="27"/>
      <c r="U113" s="21" t="s">
        <v>39</v>
      </c>
      <c r="V113" s="21" t="s">
        <v>208</v>
      </c>
      <c r="W113" s="31" t="s">
        <v>41</v>
      </c>
      <c r="X113" s="12"/>
      <c r="Y113" s="12"/>
      <c r="Z113" s="12"/>
      <c r="AA113" s="12"/>
      <c r="AB113" s="12"/>
      <c r="AC113" s="12"/>
    </row>
    <row r="114" ht="18.75" customHeight="1">
      <c r="A114" s="21" t="s">
        <v>1343</v>
      </c>
      <c r="B114" s="50" t="s">
        <v>1684</v>
      </c>
      <c r="C114" s="21" t="s">
        <v>197</v>
      </c>
      <c r="D114" s="22" t="s">
        <v>2341</v>
      </c>
      <c r="E114" s="21" t="s">
        <v>2342</v>
      </c>
      <c r="F114" s="21">
        <v>0.0</v>
      </c>
      <c r="G114" s="24">
        <v>46001.0</v>
      </c>
      <c r="H114" s="46" t="s">
        <v>2343</v>
      </c>
      <c r="I114" s="40" t="s">
        <v>52</v>
      </c>
      <c r="J114" s="24">
        <v>46002.0</v>
      </c>
      <c r="K114" s="21" t="s">
        <v>53</v>
      </c>
      <c r="L114" s="21" t="s">
        <v>95</v>
      </c>
      <c r="M114" s="24">
        <v>46006.0</v>
      </c>
      <c r="N114" s="24">
        <v>46006.0</v>
      </c>
      <c r="O114" s="24">
        <v>46013.0</v>
      </c>
      <c r="P114" s="28">
        <v>1.0</v>
      </c>
      <c r="Q114" s="45">
        <v>680.0</v>
      </c>
      <c r="R114" s="30">
        <f t="shared" si="1"/>
        <v>7.620755351</v>
      </c>
      <c r="S114" s="21" t="str">
        <f>IFERROR(VLOOKUP(L114,'Responsáveis'!$A$3:$B$136,2,FALSE),"NE")</f>
        <v>Ana</v>
      </c>
      <c r="T114" s="27"/>
      <c r="U114" s="21" t="s">
        <v>39</v>
      </c>
      <c r="V114" s="31" t="s">
        <v>208</v>
      </c>
      <c r="W114" s="31" t="s">
        <v>41</v>
      </c>
      <c r="X114" s="12"/>
      <c r="Y114" s="12"/>
      <c r="Z114" s="12"/>
      <c r="AA114" s="12"/>
      <c r="AB114" s="12"/>
      <c r="AC114" s="12"/>
    </row>
    <row r="115" ht="18.75" customHeight="1">
      <c r="A115" s="21" t="s">
        <v>187</v>
      </c>
      <c r="B115" s="21" t="s">
        <v>188</v>
      </c>
      <c r="C115" s="21" t="s">
        <v>2344</v>
      </c>
      <c r="D115" s="22" t="s">
        <v>2299</v>
      </c>
      <c r="E115" s="21" t="s">
        <v>2345</v>
      </c>
      <c r="F115" s="21">
        <v>0.0</v>
      </c>
      <c r="G115" s="24">
        <v>46001.0</v>
      </c>
      <c r="H115" s="44"/>
      <c r="I115" s="40" t="s">
        <v>52</v>
      </c>
      <c r="J115" s="24">
        <v>46002.0</v>
      </c>
      <c r="K115" s="21" t="s">
        <v>53</v>
      </c>
      <c r="L115" s="21" t="s">
        <v>95</v>
      </c>
      <c r="M115" s="24">
        <v>46009.0</v>
      </c>
      <c r="N115" s="27"/>
      <c r="O115" s="27"/>
      <c r="P115" s="28">
        <v>1.0</v>
      </c>
      <c r="Q115" s="45">
        <v>3440.0</v>
      </c>
      <c r="R115" s="30">
        <f t="shared" si="1"/>
        <v>38.55205648</v>
      </c>
      <c r="S115" s="21" t="str">
        <f>IFERROR(VLOOKUP(L115,'Responsáveis'!$A$3:$B$136,2,FALSE),"NE")</f>
        <v>Ana</v>
      </c>
      <c r="T115" s="27"/>
      <c r="U115" s="21" t="s">
        <v>39</v>
      </c>
      <c r="V115" s="31" t="s">
        <v>208</v>
      </c>
      <c r="W115" s="31" t="s">
        <v>41</v>
      </c>
      <c r="X115" s="12"/>
      <c r="Y115" s="12"/>
      <c r="Z115" s="12"/>
      <c r="AA115" s="12"/>
      <c r="AB115" s="12"/>
      <c r="AC115" s="12"/>
    </row>
    <row r="116" ht="18.75" customHeight="1">
      <c r="A116" s="21" t="s">
        <v>187</v>
      </c>
      <c r="B116" s="21" t="s">
        <v>747</v>
      </c>
      <c r="C116" s="21" t="s">
        <v>197</v>
      </c>
      <c r="D116" s="22" t="s">
        <v>2346</v>
      </c>
      <c r="E116" s="21" t="s">
        <v>2347</v>
      </c>
      <c r="F116" s="21">
        <v>0.0</v>
      </c>
      <c r="G116" s="24">
        <v>46001.0</v>
      </c>
      <c r="H116" s="44"/>
      <c r="I116" s="40" t="s">
        <v>52</v>
      </c>
      <c r="J116" s="24">
        <v>46001.0</v>
      </c>
      <c r="K116" s="21" t="s">
        <v>53</v>
      </c>
      <c r="L116" s="21" t="s">
        <v>1253</v>
      </c>
      <c r="M116" s="24">
        <v>46002.0</v>
      </c>
      <c r="N116" s="27"/>
      <c r="O116" s="27"/>
      <c r="P116" s="28">
        <v>1.0</v>
      </c>
      <c r="Q116" s="45">
        <v>5800.0</v>
      </c>
      <c r="R116" s="30">
        <f t="shared" si="1"/>
        <v>65.00056035</v>
      </c>
      <c r="S116" s="21" t="str">
        <f>IFERROR(VLOOKUP(L116,'Responsáveis'!$A$3:$B$136,2,FALSE),"NE")</f>
        <v>Rudnei</v>
      </c>
      <c r="T116" s="27"/>
      <c r="U116" s="21" t="s">
        <v>39</v>
      </c>
      <c r="V116" s="31" t="s">
        <v>208</v>
      </c>
      <c r="W116" s="33"/>
      <c r="X116" s="12"/>
      <c r="Y116" s="12"/>
      <c r="Z116" s="12"/>
      <c r="AA116" s="12"/>
      <c r="AB116" s="12"/>
      <c r="AC116" s="12"/>
    </row>
    <row r="117" ht="18.75" customHeight="1">
      <c r="A117" s="21" t="s">
        <v>219</v>
      </c>
      <c r="B117" s="21" t="s">
        <v>220</v>
      </c>
      <c r="C117" s="21" t="s">
        <v>1227</v>
      </c>
      <c r="D117" s="22" t="s">
        <v>2348</v>
      </c>
      <c r="E117" s="23" t="s">
        <v>2349</v>
      </c>
      <c r="F117" s="21">
        <v>0.0</v>
      </c>
      <c r="G117" s="24">
        <v>46007.0</v>
      </c>
      <c r="H117" s="46" t="s">
        <v>2350</v>
      </c>
      <c r="I117" s="40" t="s">
        <v>52</v>
      </c>
      <c r="J117" s="24">
        <v>46007.0</v>
      </c>
      <c r="K117" s="21" t="s">
        <v>53</v>
      </c>
      <c r="L117" s="21" t="s">
        <v>95</v>
      </c>
      <c r="M117" s="24">
        <v>46022.0</v>
      </c>
      <c r="N117" s="27"/>
      <c r="O117" s="24">
        <v>46022.0</v>
      </c>
      <c r="P117" s="28">
        <v>1.0</v>
      </c>
      <c r="Q117" s="45">
        <v>2180.0</v>
      </c>
      <c r="R117" s="30">
        <f t="shared" si="1"/>
        <v>24.4312451</v>
      </c>
      <c r="S117" s="21" t="str">
        <f>IFERROR(VLOOKUP(L117,'Responsáveis'!$A$3:$B$136,2,FALSE),"NE")</f>
        <v>Ana</v>
      </c>
      <c r="T117" s="27"/>
      <c r="U117" s="21" t="s">
        <v>39</v>
      </c>
      <c r="V117" s="31" t="s">
        <v>208</v>
      </c>
      <c r="W117" s="31" t="s">
        <v>41</v>
      </c>
      <c r="X117" s="12"/>
      <c r="Y117" s="12"/>
      <c r="Z117" s="12"/>
      <c r="AA117" s="12"/>
      <c r="AB117" s="12"/>
      <c r="AC117" s="12"/>
    </row>
    <row r="118" ht="18.75" customHeight="1">
      <c r="A118" s="21" t="s">
        <v>219</v>
      </c>
      <c r="B118" s="21" t="s">
        <v>220</v>
      </c>
      <c r="C118" s="21" t="s">
        <v>197</v>
      </c>
      <c r="D118" s="22" t="s">
        <v>456</v>
      </c>
      <c r="E118" s="21" t="s">
        <v>2351</v>
      </c>
      <c r="F118" s="21">
        <v>0.0</v>
      </c>
      <c r="G118" s="24">
        <v>46001.0</v>
      </c>
      <c r="H118" s="46" t="s">
        <v>2352</v>
      </c>
      <c r="I118" s="40" t="s">
        <v>52</v>
      </c>
      <c r="J118" s="24">
        <v>46002.0</v>
      </c>
      <c r="K118" s="21" t="s">
        <v>53</v>
      </c>
      <c r="L118" s="21" t="s">
        <v>227</v>
      </c>
      <c r="M118" s="24">
        <v>46013.0</v>
      </c>
      <c r="N118" s="24">
        <v>46015.0</v>
      </c>
      <c r="O118" s="24">
        <v>46013.0</v>
      </c>
      <c r="P118" s="28">
        <v>1.0</v>
      </c>
      <c r="Q118" s="45">
        <v>6940.0</v>
      </c>
      <c r="R118" s="30">
        <f t="shared" si="1"/>
        <v>77.77653256</v>
      </c>
      <c r="S118" s="21" t="str">
        <f>IFERROR(VLOOKUP(L118,'Responsáveis'!$A$3:$B$136,2,FALSE),"NE")</f>
        <v>Ana</v>
      </c>
      <c r="T118" s="27"/>
      <c r="U118" s="21" t="s">
        <v>1013</v>
      </c>
      <c r="V118" s="31" t="s">
        <v>208</v>
      </c>
      <c r="W118" s="31" t="s">
        <v>41</v>
      </c>
      <c r="X118" s="12"/>
      <c r="Y118" s="12"/>
      <c r="Z118" s="12"/>
      <c r="AA118" s="12"/>
      <c r="AB118" s="12"/>
      <c r="AC118" s="12"/>
    </row>
    <row r="119" ht="18.75" customHeight="1">
      <c r="A119" s="21" t="s">
        <v>219</v>
      </c>
      <c r="B119" s="21" t="s">
        <v>188</v>
      </c>
      <c r="C119" s="21" t="s">
        <v>197</v>
      </c>
      <c r="D119" s="22" t="s">
        <v>2353</v>
      </c>
      <c r="E119" s="21" t="s">
        <v>2354</v>
      </c>
      <c r="F119" s="21">
        <v>0.0</v>
      </c>
      <c r="G119" s="24">
        <v>46003.0</v>
      </c>
      <c r="H119" s="46" t="s">
        <v>2355</v>
      </c>
      <c r="I119" s="40" t="s">
        <v>52</v>
      </c>
      <c r="J119" s="24">
        <v>46002.0</v>
      </c>
      <c r="K119" s="21" t="s">
        <v>53</v>
      </c>
      <c r="L119" s="21" t="s">
        <v>227</v>
      </c>
      <c r="M119" s="24">
        <v>46013.0</v>
      </c>
      <c r="N119" s="27"/>
      <c r="O119" s="24">
        <v>46014.0</v>
      </c>
      <c r="P119" s="28">
        <v>1.0</v>
      </c>
      <c r="Q119" s="45">
        <v>4400.0</v>
      </c>
      <c r="R119" s="30">
        <f t="shared" si="1"/>
        <v>49.31076992</v>
      </c>
      <c r="S119" s="21" t="str">
        <f>IFERROR(VLOOKUP(L119,'Responsáveis'!$A$3:$B$136,2,FALSE),"NE")</f>
        <v>Ana</v>
      </c>
      <c r="T119" s="27"/>
      <c r="U119" s="21" t="s">
        <v>39</v>
      </c>
      <c r="V119" s="31" t="s">
        <v>208</v>
      </c>
      <c r="W119" s="31" t="s">
        <v>41</v>
      </c>
      <c r="X119" s="12"/>
      <c r="Y119" s="12"/>
      <c r="Z119" s="12"/>
      <c r="AA119" s="12"/>
      <c r="AB119" s="12"/>
      <c r="AC119" s="12"/>
    </row>
    <row r="120" ht="18.75" customHeight="1">
      <c r="A120" s="21" t="s">
        <v>219</v>
      </c>
      <c r="B120" s="50" t="s">
        <v>220</v>
      </c>
      <c r="C120" s="21" t="s">
        <v>197</v>
      </c>
      <c r="D120" s="22" t="s">
        <v>2356</v>
      </c>
      <c r="E120" s="21" t="s">
        <v>2357</v>
      </c>
      <c r="F120" s="21">
        <v>0.0</v>
      </c>
      <c r="G120" s="24">
        <v>46001.0</v>
      </c>
      <c r="H120" s="46" t="s">
        <v>2358</v>
      </c>
      <c r="I120" s="40" t="s">
        <v>52</v>
      </c>
      <c r="J120" s="24">
        <v>46006.0</v>
      </c>
      <c r="K120" s="21" t="s">
        <v>53</v>
      </c>
      <c r="L120" s="21" t="s">
        <v>548</v>
      </c>
      <c r="M120" s="24">
        <v>46009.0</v>
      </c>
      <c r="N120" s="24">
        <v>46009.0</v>
      </c>
      <c r="O120" s="24">
        <v>46010.0</v>
      </c>
      <c r="P120" s="28">
        <v>1.0</v>
      </c>
      <c r="Q120" s="45">
        <v>10173.0</v>
      </c>
      <c r="R120" s="30">
        <f t="shared" si="1"/>
        <v>114.0087415</v>
      </c>
      <c r="S120" s="21" t="str">
        <f>IFERROR(VLOOKUP(L120,'Responsáveis'!$A$3:$B$136,2,FALSE),"NE")</f>
        <v>Jadiel</v>
      </c>
      <c r="T120" s="27"/>
      <c r="U120" s="21" t="s">
        <v>39</v>
      </c>
      <c r="V120" s="31" t="s">
        <v>208</v>
      </c>
      <c r="W120" s="31" t="s">
        <v>41</v>
      </c>
      <c r="X120" s="12"/>
      <c r="Y120" s="12"/>
      <c r="Z120" s="12"/>
      <c r="AA120" s="12"/>
      <c r="AB120" s="12"/>
      <c r="AC120" s="12"/>
    </row>
    <row r="121" ht="18.75" customHeight="1">
      <c r="A121" s="21" t="s">
        <v>297</v>
      </c>
      <c r="B121" s="21" t="s">
        <v>298</v>
      </c>
      <c r="C121" s="21" t="s">
        <v>197</v>
      </c>
      <c r="D121" s="22" t="s">
        <v>2359</v>
      </c>
      <c r="E121" s="21" t="s">
        <v>2360</v>
      </c>
      <c r="F121" s="21">
        <v>0.0</v>
      </c>
      <c r="G121" s="24">
        <v>46003.0</v>
      </c>
      <c r="H121" s="44"/>
      <c r="I121" s="40" t="s">
        <v>52</v>
      </c>
      <c r="J121" s="24">
        <v>46007.0</v>
      </c>
      <c r="K121" s="21" t="s">
        <v>53</v>
      </c>
      <c r="L121" s="21" t="s">
        <v>227</v>
      </c>
      <c r="M121" s="24">
        <v>46013.0</v>
      </c>
      <c r="N121" s="26">
        <v>46038.0</v>
      </c>
      <c r="O121" s="24">
        <v>46013.0</v>
      </c>
      <c r="P121" s="28">
        <v>1.0</v>
      </c>
      <c r="Q121" s="45">
        <v>8780.0</v>
      </c>
      <c r="R121" s="30">
        <f t="shared" si="1"/>
        <v>98.39739998</v>
      </c>
      <c r="S121" s="21" t="str">
        <f>IFERROR(VLOOKUP(L121,'Responsáveis'!$A$3:$B$136,2,FALSE),"NE")</f>
        <v>Ana</v>
      </c>
      <c r="T121" s="27"/>
      <c r="U121" s="21" t="s">
        <v>39</v>
      </c>
      <c r="V121" s="31" t="s">
        <v>208</v>
      </c>
      <c r="W121" s="31" t="s">
        <v>41</v>
      </c>
      <c r="X121" s="12"/>
      <c r="Y121" s="12"/>
      <c r="Z121" s="12"/>
      <c r="AA121" s="12"/>
      <c r="AB121" s="12"/>
      <c r="AC121" s="12"/>
    </row>
    <row r="122" ht="18.75" customHeight="1">
      <c r="A122" s="21" t="s">
        <v>219</v>
      </c>
      <c r="B122" s="21" t="s">
        <v>220</v>
      </c>
      <c r="C122" s="21" t="s">
        <v>2361</v>
      </c>
      <c r="D122" s="22" t="s">
        <v>2362</v>
      </c>
      <c r="E122" s="21" t="s">
        <v>2363</v>
      </c>
      <c r="F122" s="21">
        <v>0.0</v>
      </c>
      <c r="G122" s="24">
        <v>46001.0</v>
      </c>
      <c r="H122" s="44"/>
      <c r="I122" s="40" t="s">
        <v>52</v>
      </c>
      <c r="J122" s="24">
        <v>46007.0</v>
      </c>
      <c r="K122" s="21" t="s">
        <v>53</v>
      </c>
      <c r="L122" s="21" t="s">
        <v>95</v>
      </c>
      <c r="M122" s="24">
        <v>46010.0</v>
      </c>
      <c r="N122" s="27"/>
      <c r="O122" s="27"/>
      <c r="P122" s="28">
        <v>1.0</v>
      </c>
      <c r="Q122" s="45">
        <v>640.0</v>
      </c>
      <c r="R122" s="30">
        <f t="shared" si="1"/>
        <v>7.172475625</v>
      </c>
      <c r="S122" s="21" t="str">
        <f>IFERROR(VLOOKUP(L122,'Responsáveis'!$A$3:$B$136,2,FALSE),"NE")</f>
        <v>Ana</v>
      </c>
      <c r="T122" s="27"/>
      <c r="U122" s="21" t="s">
        <v>1013</v>
      </c>
      <c r="V122" s="31" t="s">
        <v>208</v>
      </c>
      <c r="W122" s="31" t="s">
        <v>41</v>
      </c>
      <c r="X122" s="12"/>
      <c r="Y122" s="12"/>
      <c r="Z122" s="12"/>
      <c r="AA122" s="12"/>
      <c r="AB122" s="12"/>
      <c r="AC122" s="12"/>
    </row>
    <row r="123" ht="18.75" customHeight="1">
      <c r="A123" s="21" t="s">
        <v>31</v>
      </c>
      <c r="B123" s="21" t="s">
        <v>282</v>
      </c>
      <c r="C123" s="21" t="s">
        <v>197</v>
      </c>
      <c r="D123" s="22" t="s">
        <v>2364</v>
      </c>
      <c r="E123" s="21" t="s">
        <v>2365</v>
      </c>
      <c r="F123" s="21">
        <v>0.0</v>
      </c>
      <c r="G123" s="24">
        <v>46006.0</v>
      </c>
      <c r="H123" s="44"/>
      <c r="I123" s="40" t="s">
        <v>52</v>
      </c>
      <c r="J123" s="24">
        <v>46006.0</v>
      </c>
      <c r="K123" s="21" t="s">
        <v>53</v>
      </c>
      <c r="L123" s="21" t="s">
        <v>227</v>
      </c>
      <c r="M123" s="24">
        <v>46013.0</v>
      </c>
      <c r="N123" s="27"/>
      <c r="O123" s="24">
        <v>46013.0</v>
      </c>
      <c r="P123" s="28">
        <v>1.0</v>
      </c>
      <c r="Q123" s="45">
        <v>8640.0</v>
      </c>
      <c r="R123" s="30">
        <f t="shared" si="1"/>
        <v>96.82842093</v>
      </c>
      <c r="S123" s="21" t="str">
        <f>IFERROR(VLOOKUP(L123,'Responsáveis'!$A$3:$B$136,2,FALSE),"NE")</f>
        <v>Ana</v>
      </c>
      <c r="T123" s="27"/>
      <c r="U123" s="21" t="s">
        <v>39</v>
      </c>
      <c r="V123" s="31" t="s">
        <v>208</v>
      </c>
      <c r="W123" s="31" t="s">
        <v>41</v>
      </c>
      <c r="X123" s="12"/>
      <c r="Y123" s="12"/>
      <c r="Z123" s="12"/>
      <c r="AA123" s="12"/>
      <c r="AB123" s="12"/>
      <c r="AC123" s="12"/>
    </row>
    <row r="124" ht="18.75" customHeight="1">
      <c r="A124" s="21" t="s">
        <v>219</v>
      </c>
      <c r="B124" s="21" t="s">
        <v>220</v>
      </c>
      <c r="C124" s="21" t="s">
        <v>2366</v>
      </c>
      <c r="D124" s="22" t="s">
        <v>2367</v>
      </c>
      <c r="E124" s="21" t="s">
        <v>2368</v>
      </c>
      <c r="F124" s="21">
        <v>0.0</v>
      </c>
      <c r="G124" s="24">
        <v>46007.0</v>
      </c>
      <c r="H124" s="44"/>
      <c r="I124" s="40" t="s">
        <v>52</v>
      </c>
      <c r="J124" s="24">
        <v>46007.0</v>
      </c>
      <c r="K124" s="21" t="s">
        <v>53</v>
      </c>
      <c r="L124" s="21" t="s">
        <v>95</v>
      </c>
      <c r="M124" s="24">
        <v>46018.0</v>
      </c>
      <c r="N124" s="27"/>
      <c r="O124" s="27"/>
      <c r="P124" s="28">
        <v>1.0</v>
      </c>
      <c r="Q124" s="45">
        <v>2800.0</v>
      </c>
      <c r="R124" s="30">
        <f t="shared" si="1"/>
        <v>31.37958086</v>
      </c>
      <c r="S124" s="21" t="str">
        <f>IFERROR(VLOOKUP(L124,'Responsáveis'!$A$3:$B$136,2,FALSE),"NE")</f>
        <v>Ana</v>
      </c>
      <c r="T124" s="27"/>
      <c r="U124" s="21" t="s">
        <v>1013</v>
      </c>
      <c r="V124" s="31" t="s">
        <v>208</v>
      </c>
      <c r="W124" s="31" t="s">
        <v>41</v>
      </c>
      <c r="X124" s="12"/>
      <c r="Y124" s="12"/>
      <c r="Z124" s="12"/>
      <c r="AA124" s="12"/>
      <c r="AB124" s="12"/>
      <c r="AC124" s="12"/>
    </row>
    <row r="125" ht="18.75" customHeight="1">
      <c r="A125" s="21" t="s">
        <v>219</v>
      </c>
      <c r="B125" s="21" t="s">
        <v>220</v>
      </c>
      <c r="C125" s="21" t="s">
        <v>197</v>
      </c>
      <c r="D125" s="22" t="s">
        <v>2369</v>
      </c>
      <c r="E125" s="21" t="s">
        <v>2370</v>
      </c>
      <c r="F125" s="21">
        <v>0.0</v>
      </c>
      <c r="G125" s="24">
        <v>46007.0</v>
      </c>
      <c r="H125" s="44"/>
      <c r="I125" s="40" t="s">
        <v>52</v>
      </c>
      <c r="J125" s="24">
        <v>46007.0</v>
      </c>
      <c r="K125" s="21" t="s">
        <v>53</v>
      </c>
      <c r="L125" s="21" t="s">
        <v>95</v>
      </c>
      <c r="M125" s="24">
        <v>46007.0</v>
      </c>
      <c r="N125" s="24">
        <v>46007.0</v>
      </c>
      <c r="O125" s="27"/>
      <c r="P125" s="28">
        <v>1.0</v>
      </c>
      <c r="Q125" s="45">
        <v>580.0</v>
      </c>
      <c r="R125" s="30">
        <f t="shared" si="1"/>
        <v>6.500056035</v>
      </c>
      <c r="S125" s="21" t="str">
        <f>IFERROR(VLOOKUP(L125,'Responsáveis'!$A$3:$B$136,2,FALSE),"NE")</f>
        <v>Ana</v>
      </c>
      <c r="T125" s="27"/>
      <c r="U125" s="21" t="s">
        <v>39</v>
      </c>
      <c r="V125" s="31" t="s">
        <v>208</v>
      </c>
      <c r="W125" s="31" t="s">
        <v>41</v>
      </c>
      <c r="X125" s="12"/>
      <c r="Y125" s="12"/>
      <c r="Z125" s="12"/>
      <c r="AA125" s="12"/>
      <c r="AB125" s="12"/>
      <c r="AC125" s="12"/>
    </row>
    <row r="126" ht="18.75" customHeight="1">
      <c r="A126" s="21" t="s">
        <v>271</v>
      </c>
      <c r="B126" s="21" t="s">
        <v>272</v>
      </c>
      <c r="C126" s="21" t="s">
        <v>197</v>
      </c>
      <c r="D126" s="22" t="s">
        <v>2371</v>
      </c>
      <c r="E126" s="21" t="s">
        <v>2372</v>
      </c>
      <c r="F126" s="21">
        <v>0.0</v>
      </c>
      <c r="G126" s="24">
        <v>46007.0</v>
      </c>
      <c r="H126" s="44"/>
      <c r="I126" s="40" t="s">
        <v>52</v>
      </c>
      <c r="J126" s="24">
        <v>46008.0</v>
      </c>
      <c r="K126" s="21" t="s">
        <v>53</v>
      </c>
      <c r="L126" s="21" t="s">
        <v>95</v>
      </c>
      <c r="M126" s="24">
        <v>46011.0</v>
      </c>
      <c r="N126" s="27"/>
      <c r="O126" s="27"/>
      <c r="P126" s="28">
        <v>1.0</v>
      </c>
      <c r="Q126" s="45">
        <v>5450.0</v>
      </c>
      <c r="R126" s="30">
        <f t="shared" si="1"/>
        <v>61.07811274</v>
      </c>
      <c r="S126" s="21" t="str">
        <f>IFERROR(VLOOKUP(L126,'Responsáveis'!$A$3:$B$136,2,FALSE),"NE")</f>
        <v>Ana</v>
      </c>
      <c r="T126" s="27"/>
      <c r="U126" s="21" t="s">
        <v>39</v>
      </c>
      <c r="V126" s="31" t="s">
        <v>208</v>
      </c>
      <c r="W126" s="31" t="s">
        <v>41</v>
      </c>
      <c r="X126" s="12"/>
      <c r="Y126" s="12"/>
      <c r="Z126" s="12"/>
      <c r="AA126" s="12"/>
      <c r="AB126" s="12"/>
      <c r="AC126" s="12"/>
    </row>
    <row r="127" ht="18.75" customHeight="1">
      <c r="A127" s="21" t="s">
        <v>187</v>
      </c>
      <c r="B127" s="21" t="s">
        <v>747</v>
      </c>
      <c r="C127" s="21" t="s">
        <v>197</v>
      </c>
      <c r="D127" s="22" t="s">
        <v>1232</v>
      </c>
      <c r="E127" s="23" t="s">
        <v>2373</v>
      </c>
      <c r="F127" s="21">
        <v>0.0</v>
      </c>
      <c r="G127" s="24">
        <v>46007.0</v>
      </c>
      <c r="H127" s="46" t="s">
        <v>2374</v>
      </c>
      <c r="I127" s="40" t="s">
        <v>52</v>
      </c>
      <c r="J127" s="24">
        <v>46009.0</v>
      </c>
      <c r="K127" s="21" t="s">
        <v>53</v>
      </c>
      <c r="L127" s="21" t="s">
        <v>1253</v>
      </c>
      <c r="M127" s="26">
        <v>46024.0</v>
      </c>
      <c r="N127" s="26">
        <v>46028.0</v>
      </c>
      <c r="O127" s="27"/>
      <c r="P127" s="28">
        <v>1.0</v>
      </c>
      <c r="Q127" s="45">
        <v>1635.0</v>
      </c>
      <c r="R127" s="30">
        <f t="shared" si="1"/>
        <v>18.32343382</v>
      </c>
      <c r="S127" s="21" t="str">
        <f>IFERROR(VLOOKUP(L127,'Responsáveis'!$A$3:$B$136,2,FALSE),"NE")</f>
        <v>Rudnei</v>
      </c>
      <c r="T127" s="27"/>
      <c r="U127" s="21" t="s">
        <v>39</v>
      </c>
      <c r="V127" s="31" t="s">
        <v>208</v>
      </c>
      <c r="W127" s="33"/>
      <c r="X127" s="12"/>
      <c r="Y127" s="12"/>
      <c r="Z127" s="12"/>
      <c r="AA127" s="12"/>
      <c r="AB127" s="12"/>
      <c r="AC127" s="12"/>
    </row>
    <row r="128" ht="18.75" customHeight="1">
      <c r="A128" s="21" t="s">
        <v>219</v>
      </c>
      <c r="B128" s="21" t="s">
        <v>220</v>
      </c>
      <c r="C128" s="21" t="s">
        <v>197</v>
      </c>
      <c r="D128" s="22" t="s">
        <v>2375</v>
      </c>
      <c r="E128" s="21" t="s">
        <v>2376</v>
      </c>
      <c r="F128" s="21">
        <v>0.0</v>
      </c>
      <c r="G128" s="26">
        <v>45995.0</v>
      </c>
      <c r="H128" s="46" t="s">
        <v>2377</v>
      </c>
      <c r="I128" s="40" t="s">
        <v>52</v>
      </c>
      <c r="J128" s="24">
        <v>46008.0</v>
      </c>
      <c r="K128" s="21" t="s">
        <v>53</v>
      </c>
      <c r="L128" s="21" t="s">
        <v>227</v>
      </c>
      <c r="M128" s="48">
        <v>46019.0</v>
      </c>
      <c r="N128" s="26">
        <v>46031.0</v>
      </c>
      <c r="O128" s="26">
        <v>46020.0</v>
      </c>
      <c r="P128" s="28">
        <v>1.0</v>
      </c>
      <c r="Q128" s="45">
        <v>1870.0</v>
      </c>
      <c r="R128" s="30">
        <f t="shared" si="1"/>
        <v>20.95707722</v>
      </c>
      <c r="S128" s="21" t="str">
        <f>IFERROR(VLOOKUP(L128,'Responsáveis'!$A$3:$B$136,2,FALSE),"NE")</f>
        <v>Ana</v>
      </c>
      <c r="T128" s="27"/>
      <c r="U128" s="21" t="s">
        <v>39</v>
      </c>
      <c r="V128" s="31" t="s">
        <v>208</v>
      </c>
      <c r="W128" s="31" t="s">
        <v>41</v>
      </c>
      <c r="X128" s="12"/>
      <c r="Y128" s="12"/>
      <c r="Z128" s="12"/>
      <c r="AA128" s="12"/>
      <c r="AB128" s="12"/>
      <c r="AC128" s="12"/>
    </row>
    <row r="129" ht="18.75" customHeight="1">
      <c r="A129" s="21" t="s">
        <v>187</v>
      </c>
      <c r="B129" s="21" t="s">
        <v>188</v>
      </c>
      <c r="C129" s="21" t="s">
        <v>197</v>
      </c>
      <c r="D129" s="22" t="s">
        <v>2378</v>
      </c>
      <c r="E129" s="21" t="s">
        <v>2379</v>
      </c>
      <c r="F129" s="21">
        <v>0.0</v>
      </c>
      <c r="G129" s="24">
        <v>46008.0</v>
      </c>
      <c r="H129" s="44"/>
      <c r="I129" s="40" t="s">
        <v>52</v>
      </c>
      <c r="J129" s="24">
        <v>46008.0</v>
      </c>
      <c r="K129" s="21" t="s">
        <v>53</v>
      </c>
      <c r="L129" s="21" t="s">
        <v>548</v>
      </c>
      <c r="M129" s="24">
        <v>46008.0</v>
      </c>
      <c r="N129" s="24">
        <v>46008.0</v>
      </c>
      <c r="O129" s="24">
        <v>46008.0</v>
      </c>
      <c r="P129" s="28">
        <v>1.0</v>
      </c>
      <c r="Q129" s="45">
        <v>90.67</v>
      </c>
      <c r="R129" s="30">
        <f t="shared" si="1"/>
        <v>1.01613807</v>
      </c>
      <c r="S129" s="21" t="str">
        <f>IFERROR(VLOOKUP(L129,'Responsáveis'!$A$3:$B$136,2,FALSE),"NE")</f>
        <v>Jadiel</v>
      </c>
      <c r="T129" s="27"/>
      <c r="U129" s="21" t="s">
        <v>39</v>
      </c>
      <c r="V129" s="31" t="s">
        <v>208</v>
      </c>
      <c r="W129" s="31" t="s">
        <v>41</v>
      </c>
      <c r="X129" s="12"/>
      <c r="Y129" s="12"/>
      <c r="Z129" s="12"/>
      <c r="AA129" s="12"/>
      <c r="AB129" s="12"/>
      <c r="AC129" s="12"/>
    </row>
    <row r="130" ht="18.75" customHeight="1">
      <c r="A130" s="21" t="s">
        <v>187</v>
      </c>
      <c r="B130" s="21" t="s">
        <v>747</v>
      </c>
      <c r="C130" s="21" t="s">
        <v>2380</v>
      </c>
      <c r="D130" s="22" t="s">
        <v>2359</v>
      </c>
      <c r="E130" s="23" t="s">
        <v>2381</v>
      </c>
      <c r="F130" s="21">
        <v>0.0</v>
      </c>
      <c r="G130" s="26">
        <v>46008.0</v>
      </c>
      <c r="H130" s="46" t="s">
        <v>2382</v>
      </c>
      <c r="I130" s="40" t="s">
        <v>52</v>
      </c>
      <c r="J130" s="24">
        <v>46009.0</v>
      </c>
      <c r="K130" s="21" t="s">
        <v>53</v>
      </c>
      <c r="L130" s="21" t="s">
        <v>1253</v>
      </c>
      <c r="M130" s="48">
        <v>46014.0</v>
      </c>
      <c r="N130" s="26">
        <v>46028.0</v>
      </c>
      <c r="O130" s="26">
        <v>46028.0</v>
      </c>
      <c r="P130" s="28">
        <v>1.0</v>
      </c>
      <c r="Q130" s="45">
        <v>444.0</v>
      </c>
      <c r="R130" s="30">
        <f t="shared" si="1"/>
        <v>4.975904965</v>
      </c>
      <c r="S130" s="21" t="str">
        <f>IFERROR(VLOOKUP(L130,'Responsáveis'!$A$3:$B$136,2,FALSE),"NE")</f>
        <v>Rudnei</v>
      </c>
      <c r="T130" s="27"/>
      <c r="U130" s="21" t="s">
        <v>39</v>
      </c>
      <c r="V130" s="31" t="s">
        <v>208</v>
      </c>
      <c r="W130" s="31"/>
      <c r="X130" s="12"/>
      <c r="Y130" s="12"/>
      <c r="Z130" s="12"/>
      <c r="AA130" s="12"/>
      <c r="AB130" s="12"/>
      <c r="AC130" s="12"/>
    </row>
    <row r="131" ht="18.75" customHeight="1">
      <c r="A131" s="21" t="s">
        <v>219</v>
      </c>
      <c r="B131" s="21" t="s">
        <v>220</v>
      </c>
      <c r="C131" s="21" t="s">
        <v>197</v>
      </c>
      <c r="D131" s="22" t="s">
        <v>2383</v>
      </c>
      <c r="E131" s="21" t="s">
        <v>2384</v>
      </c>
      <c r="F131" s="21">
        <v>0.0</v>
      </c>
      <c r="G131" s="24">
        <v>46008.0</v>
      </c>
      <c r="H131" s="44"/>
      <c r="I131" s="40" t="s">
        <v>52</v>
      </c>
      <c r="J131" s="24">
        <v>46008.0</v>
      </c>
      <c r="K131" s="21" t="s">
        <v>53</v>
      </c>
      <c r="L131" s="21" t="s">
        <v>95</v>
      </c>
      <c r="M131" s="24">
        <v>46014.0</v>
      </c>
      <c r="N131" s="27"/>
      <c r="O131" s="27"/>
      <c r="P131" s="28">
        <v>1.0</v>
      </c>
      <c r="Q131" s="45">
        <v>3280.0</v>
      </c>
      <c r="R131" s="30">
        <f t="shared" si="1"/>
        <v>36.75893758</v>
      </c>
      <c r="S131" s="21" t="str">
        <f>IFERROR(VLOOKUP(L131,'Responsáveis'!$A$3:$B$136,2,FALSE),"NE")</f>
        <v>Ana</v>
      </c>
      <c r="T131" s="27"/>
      <c r="U131" s="21" t="s">
        <v>39</v>
      </c>
      <c r="V131" s="31" t="s">
        <v>208</v>
      </c>
      <c r="W131" s="31" t="s">
        <v>41</v>
      </c>
      <c r="X131" s="12"/>
      <c r="Y131" s="12"/>
      <c r="Z131" s="12"/>
      <c r="AA131" s="12"/>
      <c r="AB131" s="12"/>
      <c r="AC131" s="12"/>
    </row>
    <row r="132" ht="18.75" customHeight="1">
      <c r="A132" s="21" t="s">
        <v>31</v>
      </c>
      <c r="B132" s="41" t="s">
        <v>202</v>
      </c>
      <c r="C132" s="21" t="s">
        <v>197</v>
      </c>
      <c r="D132" s="22" t="s">
        <v>2385</v>
      </c>
      <c r="E132" s="21" t="s">
        <v>2386</v>
      </c>
      <c r="F132" s="21">
        <v>0.0</v>
      </c>
      <c r="G132" s="26">
        <v>45993.0</v>
      </c>
      <c r="H132" s="46" t="s">
        <v>2387</v>
      </c>
      <c r="I132" s="40" t="s">
        <v>52</v>
      </c>
      <c r="J132" s="26">
        <v>45999.0</v>
      </c>
      <c r="K132" s="21" t="s">
        <v>53</v>
      </c>
      <c r="L132" s="21" t="s">
        <v>95</v>
      </c>
      <c r="M132" s="26">
        <v>46025.0</v>
      </c>
      <c r="N132" s="26">
        <v>46036.0</v>
      </c>
      <c r="O132" s="26">
        <v>46028.0</v>
      </c>
      <c r="P132" s="28">
        <v>1.0</v>
      </c>
      <c r="Q132" s="45">
        <v>57441.0</v>
      </c>
      <c r="R132" s="30">
        <f t="shared" si="1"/>
        <v>643.7408943</v>
      </c>
      <c r="S132" s="21" t="str">
        <f>IFERROR(VLOOKUP(L132,'Responsáveis'!$A$3:$B$136,2,FALSE),"NE")</f>
        <v>Ana</v>
      </c>
      <c r="T132" s="27"/>
      <c r="U132" s="21" t="s">
        <v>39</v>
      </c>
      <c r="V132" s="31" t="s">
        <v>208</v>
      </c>
      <c r="W132" s="31" t="s">
        <v>41</v>
      </c>
      <c r="X132" s="12"/>
      <c r="Y132" s="12"/>
      <c r="Z132" s="12"/>
      <c r="AA132" s="12"/>
      <c r="AB132" s="12"/>
      <c r="AC132" s="12"/>
    </row>
    <row r="133" ht="18.75" customHeight="1">
      <c r="A133" s="21" t="s">
        <v>195</v>
      </c>
      <c r="B133" s="21" t="s">
        <v>196</v>
      </c>
      <c r="C133" s="21" t="s">
        <v>277</v>
      </c>
      <c r="D133" s="22" t="s">
        <v>2388</v>
      </c>
      <c r="E133" s="23" t="s">
        <v>2389</v>
      </c>
      <c r="F133" s="21">
        <v>0.0</v>
      </c>
      <c r="G133" s="26">
        <v>45938.0</v>
      </c>
      <c r="H133" s="46" t="s">
        <v>2390</v>
      </c>
      <c r="I133" s="40" t="s">
        <v>37</v>
      </c>
      <c r="J133" s="24">
        <v>45985.0</v>
      </c>
      <c r="K133" s="21">
        <v>1.0233164E7</v>
      </c>
      <c r="L133" s="21" t="s">
        <v>1012</v>
      </c>
      <c r="M133" s="24">
        <v>46005.0</v>
      </c>
      <c r="N133" s="24">
        <v>46005.0</v>
      </c>
      <c r="O133" s="48">
        <v>46027.0</v>
      </c>
      <c r="P133" s="28">
        <v>1.0</v>
      </c>
      <c r="Q133" s="45">
        <v>55299.86</v>
      </c>
      <c r="R133" s="30">
        <f t="shared" si="1"/>
        <v>619.745153</v>
      </c>
      <c r="S133" s="21" t="str">
        <f>IFERROR(VLOOKUP(L133,'Responsáveis'!$A$3:$B$136,2,FALSE),"NE")</f>
        <v>Jadiel</v>
      </c>
      <c r="T133" s="21">
        <v>7151.0</v>
      </c>
      <c r="U133" s="21" t="s">
        <v>48</v>
      </c>
      <c r="V133" s="31" t="s">
        <v>208</v>
      </c>
      <c r="W133" s="31" t="s">
        <v>41</v>
      </c>
      <c r="X133" s="12"/>
      <c r="Y133" s="12"/>
      <c r="Z133" s="12"/>
      <c r="AA133" s="12"/>
      <c r="AB133" s="12"/>
      <c r="AC133" s="12"/>
    </row>
    <row r="134" ht="18.75" customHeight="1">
      <c r="A134" s="21" t="s">
        <v>219</v>
      </c>
      <c r="B134" s="21" t="s">
        <v>220</v>
      </c>
      <c r="C134" s="21" t="s">
        <v>197</v>
      </c>
      <c r="D134" s="22" t="s">
        <v>2391</v>
      </c>
      <c r="E134" s="21" t="s">
        <v>2392</v>
      </c>
      <c r="F134" s="21">
        <v>0.0</v>
      </c>
      <c r="G134" s="24">
        <v>46019.0</v>
      </c>
      <c r="H134" s="46" t="s">
        <v>2393</v>
      </c>
      <c r="I134" s="40" t="s">
        <v>52</v>
      </c>
      <c r="J134" s="24">
        <v>46020.0</v>
      </c>
      <c r="K134" s="21" t="s">
        <v>53</v>
      </c>
      <c r="L134" s="21" t="s">
        <v>95</v>
      </c>
      <c r="M134" s="26">
        <v>46025.0</v>
      </c>
      <c r="N134" s="26">
        <v>46025.0</v>
      </c>
      <c r="O134" s="26"/>
      <c r="P134" s="28">
        <v>1.0</v>
      </c>
      <c r="Q134" s="45">
        <v>18340.0</v>
      </c>
      <c r="R134" s="30">
        <f t="shared" si="1"/>
        <v>205.5362546</v>
      </c>
      <c r="S134" s="21" t="str">
        <f>IFERROR(VLOOKUP(L134,'Responsáveis'!$A$3:$B$136,2,FALSE),"NE")</f>
        <v>Ana</v>
      </c>
      <c r="T134" s="27"/>
      <c r="U134" s="21" t="s">
        <v>39</v>
      </c>
      <c r="V134" s="31" t="s">
        <v>208</v>
      </c>
      <c r="W134" s="31" t="s">
        <v>41</v>
      </c>
      <c r="X134" s="12"/>
      <c r="Y134" s="12"/>
      <c r="Z134" s="12"/>
      <c r="AA134" s="12"/>
      <c r="AB134" s="12"/>
      <c r="AC134" s="12"/>
    </row>
    <row r="135" ht="18.75" customHeight="1">
      <c r="A135" s="21" t="s">
        <v>297</v>
      </c>
      <c r="B135" s="21" t="s">
        <v>298</v>
      </c>
      <c r="C135" s="21" t="s">
        <v>197</v>
      </c>
      <c r="D135" s="22" t="s">
        <v>2394</v>
      </c>
      <c r="E135" s="23" t="s">
        <v>2395</v>
      </c>
      <c r="F135" s="21">
        <v>0.0</v>
      </c>
      <c r="G135" s="26">
        <v>45817.0</v>
      </c>
      <c r="H135" s="44"/>
      <c r="I135" s="40" t="s">
        <v>37</v>
      </c>
      <c r="J135" s="27"/>
      <c r="K135" s="21">
        <v>1.0226062E7</v>
      </c>
      <c r="L135" s="21" t="s">
        <v>787</v>
      </c>
      <c r="M135" s="27"/>
      <c r="N135" s="27"/>
      <c r="O135" s="26">
        <v>45828.0</v>
      </c>
      <c r="P135" s="28">
        <v>1.0</v>
      </c>
      <c r="Q135" s="47"/>
      <c r="R135" s="30">
        <f t="shared" si="1"/>
        <v>0</v>
      </c>
      <c r="S135" s="21" t="str">
        <f>IFERROR(VLOOKUP(L135,'Responsáveis'!$A$3:$B$136,2,FALSE),"NE")</f>
        <v>Rudnei</v>
      </c>
      <c r="T135" s="27"/>
      <c r="U135" s="21" t="s">
        <v>48</v>
      </c>
      <c r="V135" s="31" t="s">
        <v>208</v>
      </c>
      <c r="W135" s="31"/>
      <c r="X135" s="12"/>
      <c r="Y135" s="12"/>
      <c r="Z135" s="12"/>
      <c r="AA135" s="12"/>
      <c r="AB135" s="12"/>
      <c r="AC135" s="12"/>
    </row>
    <row r="136" ht="18.75" customHeight="1">
      <c r="A136" s="21" t="s">
        <v>297</v>
      </c>
      <c r="B136" s="21" t="s">
        <v>1621</v>
      </c>
      <c r="C136" s="21" t="s">
        <v>197</v>
      </c>
      <c r="D136" s="22" t="s">
        <v>2396</v>
      </c>
      <c r="E136" s="23" t="s">
        <v>2397</v>
      </c>
      <c r="F136" s="21">
        <v>0.0</v>
      </c>
      <c r="G136" s="24">
        <v>45945.0</v>
      </c>
      <c r="H136" s="46" t="s">
        <v>2398</v>
      </c>
      <c r="I136" s="40" t="s">
        <v>37</v>
      </c>
      <c r="J136" s="21"/>
      <c r="K136" s="21">
        <v>1.0231123E7</v>
      </c>
      <c r="L136" s="21" t="s">
        <v>903</v>
      </c>
      <c r="M136" s="24">
        <v>45978.0</v>
      </c>
      <c r="N136" s="24">
        <v>45978.0</v>
      </c>
      <c r="O136" s="27"/>
      <c r="P136" s="28">
        <v>1.0</v>
      </c>
      <c r="Q136" s="45">
        <v>29021.99</v>
      </c>
      <c r="R136" s="30">
        <f t="shared" si="1"/>
        <v>325.2492435</v>
      </c>
      <c r="S136" s="21" t="str">
        <f>IFERROR(VLOOKUP(L136,'Responsáveis'!$A$3:$B$136,2,FALSE),"NE")</f>
        <v>Rudnei</v>
      </c>
      <c r="T136" s="21">
        <v>155.0</v>
      </c>
      <c r="U136" s="21" t="s">
        <v>39</v>
      </c>
      <c r="V136" s="31" t="s">
        <v>208</v>
      </c>
      <c r="W136" s="31"/>
      <c r="X136" s="12"/>
      <c r="Y136" s="12"/>
      <c r="Z136" s="12"/>
      <c r="AA136" s="12"/>
      <c r="AB136" s="12"/>
      <c r="AC136" s="12"/>
    </row>
    <row r="137" ht="18.75" customHeight="1">
      <c r="A137" s="21" t="s">
        <v>297</v>
      </c>
      <c r="B137" s="21" t="s">
        <v>298</v>
      </c>
      <c r="C137" s="21" t="s">
        <v>2290</v>
      </c>
      <c r="D137" s="22" t="s">
        <v>130</v>
      </c>
      <c r="E137" s="23" t="s">
        <v>2399</v>
      </c>
      <c r="F137" s="21">
        <v>1.0</v>
      </c>
      <c r="G137" s="26">
        <v>45965.0</v>
      </c>
      <c r="H137" s="46" t="s">
        <v>2400</v>
      </c>
      <c r="I137" s="40" t="s">
        <v>52</v>
      </c>
      <c r="J137" s="26">
        <v>45966.0</v>
      </c>
      <c r="K137" s="61" t="s">
        <v>53</v>
      </c>
      <c r="L137" s="21" t="s">
        <v>227</v>
      </c>
      <c r="M137" s="26">
        <v>45968.0</v>
      </c>
      <c r="N137" s="26">
        <v>45968.0</v>
      </c>
      <c r="O137" s="26">
        <v>45968.0</v>
      </c>
      <c r="P137" s="28">
        <v>1.0</v>
      </c>
      <c r="Q137" s="45">
        <v>530.0</v>
      </c>
      <c r="R137" s="30">
        <f t="shared" si="1"/>
        <v>5.939706377</v>
      </c>
      <c r="S137" s="21" t="str">
        <f>IFERROR(VLOOKUP(L137,'Responsáveis'!$A$3:$B$136,2,FALSE),"NE")</f>
        <v>Ana</v>
      </c>
      <c r="T137" s="27"/>
      <c r="U137" s="21" t="s">
        <v>48</v>
      </c>
      <c r="V137" s="31" t="s">
        <v>208</v>
      </c>
      <c r="W137" s="31"/>
      <c r="X137" s="12"/>
      <c r="Y137" s="12"/>
      <c r="Z137" s="12"/>
      <c r="AA137" s="12"/>
      <c r="AB137" s="12"/>
      <c r="AC137" s="12"/>
    </row>
    <row r="138" ht="18.75" customHeight="1">
      <c r="A138" s="21" t="s">
        <v>297</v>
      </c>
      <c r="B138" s="21" t="s">
        <v>298</v>
      </c>
      <c r="C138" s="21" t="s">
        <v>197</v>
      </c>
      <c r="D138" s="22" t="s">
        <v>2401</v>
      </c>
      <c r="E138" s="23" t="s">
        <v>2402</v>
      </c>
      <c r="F138" s="21">
        <v>0.0</v>
      </c>
      <c r="G138" s="24">
        <v>45958.0</v>
      </c>
      <c r="H138" s="46" t="s">
        <v>2403</v>
      </c>
      <c r="I138" s="40" t="s">
        <v>37</v>
      </c>
      <c r="J138" s="24">
        <v>45959.0</v>
      </c>
      <c r="K138" s="21">
        <v>1.0231805E7</v>
      </c>
      <c r="L138" s="21" t="s">
        <v>431</v>
      </c>
      <c r="M138" s="24">
        <v>45989.0</v>
      </c>
      <c r="N138" s="24">
        <v>45989.0</v>
      </c>
      <c r="O138" s="48">
        <v>46031.0</v>
      </c>
      <c r="P138" s="28">
        <v>1.0</v>
      </c>
      <c r="Q138" s="47">
        <v>123586.51</v>
      </c>
      <c r="R138" s="30">
        <f t="shared" si="1"/>
        <v>1385.033173</v>
      </c>
      <c r="S138" s="21" t="str">
        <f>IFERROR(VLOOKUP(L138,'Responsáveis'!$A$3:$B$136,2,FALSE),"NE")</f>
        <v>Rudnei</v>
      </c>
      <c r="T138" s="21">
        <v>6751.0</v>
      </c>
      <c r="U138" s="21" t="s">
        <v>48</v>
      </c>
      <c r="V138" s="31" t="s">
        <v>208</v>
      </c>
      <c r="W138" s="31" t="s">
        <v>55</v>
      </c>
      <c r="X138" s="12"/>
      <c r="Y138" s="12"/>
      <c r="Z138" s="12"/>
      <c r="AA138" s="12"/>
      <c r="AB138" s="12"/>
      <c r="AC138" s="12"/>
    </row>
    <row r="139" ht="18.75" customHeight="1">
      <c r="A139" s="21" t="s">
        <v>297</v>
      </c>
      <c r="B139" s="21" t="s">
        <v>298</v>
      </c>
      <c r="C139" s="21" t="s">
        <v>2404</v>
      </c>
      <c r="D139" s="22" t="s">
        <v>620</v>
      </c>
      <c r="E139" s="23" t="s">
        <v>2405</v>
      </c>
      <c r="F139" s="21">
        <v>0.0</v>
      </c>
      <c r="G139" s="24">
        <v>45951.0</v>
      </c>
      <c r="H139" s="46" t="s">
        <v>2406</v>
      </c>
      <c r="I139" s="40" t="s">
        <v>37</v>
      </c>
      <c r="J139" s="26">
        <v>45968.0</v>
      </c>
      <c r="K139" s="21">
        <v>1.0232262E7</v>
      </c>
      <c r="L139" s="21" t="s">
        <v>787</v>
      </c>
      <c r="M139" s="24">
        <v>45989.0</v>
      </c>
      <c r="N139" s="24">
        <v>45989.0</v>
      </c>
      <c r="O139" s="48">
        <v>45995.0</v>
      </c>
      <c r="P139" s="28">
        <v>1.0</v>
      </c>
      <c r="Q139" s="47">
        <v>7401.44</v>
      </c>
      <c r="R139" s="30">
        <f t="shared" si="1"/>
        <v>82.94788748</v>
      </c>
      <c r="S139" s="21" t="str">
        <f>IFERROR(VLOOKUP(L139,'Responsáveis'!$A$3:$B$136,2,FALSE),"NE")</f>
        <v>Rudnei</v>
      </c>
      <c r="T139" s="21">
        <v>12371.0</v>
      </c>
      <c r="U139" s="21" t="s">
        <v>48</v>
      </c>
      <c r="V139" s="31" t="s">
        <v>208</v>
      </c>
      <c r="W139" s="31" t="s">
        <v>41</v>
      </c>
      <c r="X139" s="12"/>
      <c r="Y139" s="12"/>
      <c r="Z139" s="12"/>
      <c r="AA139" s="12"/>
      <c r="AB139" s="12"/>
      <c r="AC139" s="12"/>
    </row>
    <row r="140" ht="18.75" customHeight="1">
      <c r="A140" s="21" t="s">
        <v>195</v>
      </c>
      <c r="B140" s="21" t="s">
        <v>196</v>
      </c>
      <c r="C140" s="21" t="s">
        <v>2407</v>
      </c>
      <c r="D140" s="22" t="s">
        <v>356</v>
      </c>
      <c r="E140" s="23" t="s">
        <v>2408</v>
      </c>
      <c r="F140" s="21">
        <v>0.0</v>
      </c>
      <c r="G140" s="26">
        <v>45842.0</v>
      </c>
      <c r="H140" s="46" t="s">
        <v>2409</v>
      </c>
      <c r="I140" s="40" t="s">
        <v>46</v>
      </c>
      <c r="J140" s="26">
        <v>45890.0</v>
      </c>
      <c r="K140" s="21">
        <v>1.0229416E7</v>
      </c>
      <c r="L140" s="21" t="s">
        <v>350</v>
      </c>
      <c r="M140" s="24">
        <v>45972.0</v>
      </c>
      <c r="N140" s="24">
        <v>46006.0</v>
      </c>
      <c r="O140" s="24">
        <v>45996.0</v>
      </c>
      <c r="P140" s="28">
        <v>1.0</v>
      </c>
      <c r="Q140" s="47">
        <v>11581.58</v>
      </c>
      <c r="R140" s="30">
        <f t="shared" si="1"/>
        <v>129.7946879</v>
      </c>
      <c r="S140" s="21" t="str">
        <f>IFERROR(VLOOKUP(L140,'Responsáveis'!$A$3:$B$136,2,FALSE),"NE")</f>
        <v>Rudnei</v>
      </c>
      <c r="T140" s="21">
        <v>2718.0</v>
      </c>
      <c r="U140" s="21" t="s">
        <v>48</v>
      </c>
      <c r="V140" s="31" t="s">
        <v>208</v>
      </c>
      <c r="W140" s="31" t="s">
        <v>41</v>
      </c>
      <c r="X140" s="12"/>
      <c r="Y140" s="12"/>
      <c r="Z140" s="12"/>
      <c r="AA140" s="12"/>
      <c r="AB140" s="12"/>
      <c r="AC140" s="12"/>
    </row>
    <row r="141" ht="18.75" customHeight="1">
      <c r="A141" s="21" t="s">
        <v>195</v>
      </c>
      <c r="B141" s="21" t="s">
        <v>196</v>
      </c>
      <c r="C141" s="21" t="s">
        <v>2410</v>
      </c>
      <c r="D141" s="22" t="s">
        <v>2411</v>
      </c>
      <c r="E141" s="23" t="s">
        <v>2412</v>
      </c>
      <c r="F141" s="21">
        <v>0.0</v>
      </c>
      <c r="G141" s="26">
        <v>45842.0</v>
      </c>
      <c r="H141" s="46" t="s">
        <v>2413</v>
      </c>
      <c r="I141" s="40" t="s">
        <v>46</v>
      </c>
      <c r="J141" s="26">
        <v>45923.0</v>
      </c>
      <c r="K141" s="21">
        <v>1.0229578E7</v>
      </c>
      <c r="L141" s="21" t="s">
        <v>113</v>
      </c>
      <c r="M141" s="26">
        <v>45995.0</v>
      </c>
      <c r="N141" s="26">
        <v>45995.0</v>
      </c>
      <c r="O141" s="26">
        <v>45995.0</v>
      </c>
      <c r="P141" s="28">
        <v>1.0</v>
      </c>
      <c r="Q141" s="47">
        <v>16393.48</v>
      </c>
      <c r="R141" s="30">
        <f t="shared" si="1"/>
        <v>183.7216183</v>
      </c>
      <c r="S141" s="21" t="str">
        <f>IFERROR(VLOOKUP(L141,'Responsáveis'!$A$3:$B$136,2,FALSE),"NE")</f>
        <v>Rudnei</v>
      </c>
      <c r="T141" s="21">
        <v>7890.0</v>
      </c>
      <c r="U141" s="21" t="s">
        <v>39</v>
      </c>
      <c r="V141" s="31" t="s">
        <v>208</v>
      </c>
      <c r="W141" s="31"/>
      <c r="X141" s="12"/>
      <c r="Y141" s="12"/>
      <c r="Z141" s="12"/>
      <c r="AA141" s="12"/>
      <c r="AB141" s="12"/>
      <c r="AC141" s="12"/>
    </row>
    <row r="142" ht="18.75" customHeight="1">
      <c r="A142" s="21" t="s">
        <v>195</v>
      </c>
      <c r="B142" s="21" t="s">
        <v>196</v>
      </c>
      <c r="C142" s="21" t="s">
        <v>2414</v>
      </c>
      <c r="D142" s="22" t="s">
        <v>347</v>
      </c>
      <c r="E142" s="23" t="s">
        <v>2415</v>
      </c>
      <c r="F142" s="21">
        <v>1.0</v>
      </c>
      <c r="G142" s="26">
        <v>45842.0</v>
      </c>
      <c r="H142" s="46" t="s">
        <v>2416</v>
      </c>
      <c r="I142" s="40" t="s">
        <v>46</v>
      </c>
      <c r="J142" s="26">
        <v>45923.0</v>
      </c>
      <c r="K142" s="21">
        <v>1.0229578E7</v>
      </c>
      <c r="L142" s="21" t="s">
        <v>113</v>
      </c>
      <c r="M142" s="24">
        <v>45975.0</v>
      </c>
      <c r="N142" s="48">
        <v>46038.0</v>
      </c>
      <c r="O142" s="24">
        <v>45975.0</v>
      </c>
      <c r="P142" s="28">
        <v>1.0</v>
      </c>
      <c r="Q142" s="47">
        <v>47961.74</v>
      </c>
      <c r="R142" s="30">
        <f t="shared" si="1"/>
        <v>537.5068923</v>
      </c>
      <c r="S142" s="21" t="str">
        <f>IFERROR(VLOOKUP(L142,'Responsáveis'!$A$3:$B$136,2,FALSE),"NE")</f>
        <v>Rudnei</v>
      </c>
      <c r="T142" s="21">
        <v>7870.0</v>
      </c>
      <c r="U142" s="21" t="s">
        <v>48</v>
      </c>
      <c r="V142" s="31" t="s">
        <v>208</v>
      </c>
      <c r="W142" s="31"/>
      <c r="X142" s="12"/>
      <c r="Y142" s="12"/>
      <c r="Z142" s="12"/>
      <c r="AA142" s="12"/>
      <c r="AB142" s="12"/>
      <c r="AC142" s="12"/>
    </row>
    <row r="143" ht="18.75" customHeight="1">
      <c r="A143" s="21" t="s">
        <v>195</v>
      </c>
      <c r="B143" s="21" t="s">
        <v>196</v>
      </c>
      <c r="C143" s="21" t="s">
        <v>2417</v>
      </c>
      <c r="D143" s="22" t="s">
        <v>347</v>
      </c>
      <c r="E143" s="23" t="s">
        <v>2418</v>
      </c>
      <c r="F143" s="21">
        <v>1.0</v>
      </c>
      <c r="G143" s="26">
        <v>45842.0</v>
      </c>
      <c r="H143" s="46" t="s">
        <v>2419</v>
      </c>
      <c r="I143" s="40" t="s">
        <v>46</v>
      </c>
      <c r="J143" s="26">
        <v>45918.0</v>
      </c>
      <c r="K143" s="21">
        <v>1.0229578E7</v>
      </c>
      <c r="L143" s="21" t="s">
        <v>113</v>
      </c>
      <c r="M143" s="24">
        <v>45971.0</v>
      </c>
      <c r="N143" s="48">
        <v>46038.0</v>
      </c>
      <c r="O143" s="24">
        <v>45971.0</v>
      </c>
      <c r="P143" s="28">
        <v>1.0</v>
      </c>
      <c r="Q143" s="47">
        <v>47961.74</v>
      </c>
      <c r="R143" s="30">
        <f t="shared" si="1"/>
        <v>537.5068923</v>
      </c>
      <c r="S143" s="21" t="str">
        <f>IFERROR(VLOOKUP(L143,'Responsáveis'!$A$3:$B$136,2,FALSE),"NE")</f>
        <v>Rudnei</v>
      </c>
      <c r="T143" s="21">
        <v>7871.0</v>
      </c>
      <c r="U143" s="21" t="s">
        <v>48</v>
      </c>
      <c r="V143" s="31" t="s">
        <v>208</v>
      </c>
      <c r="W143" s="31"/>
      <c r="X143" s="12"/>
      <c r="Y143" s="12"/>
      <c r="Z143" s="12"/>
      <c r="AA143" s="12"/>
      <c r="AB143" s="12"/>
      <c r="AC143" s="12"/>
    </row>
    <row r="144" ht="18.75" customHeight="1">
      <c r="A144" s="21" t="s">
        <v>195</v>
      </c>
      <c r="B144" s="21" t="s">
        <v>196</v>
      </c>
      <c r="C144" s="21" t="s">
        <v>2420</v>
      </c>
      <c r="D144" s="22" t="s">
        <v>347</v>
      </c>
      <c r="E144" s="23" t="s">
        <v>2421</v>
      </c>
      <c r="F144" s="21">
        <v>0.0</v>
      </c>
      <c r="G144" s="26">
        <v>45842.0</v>
      </c>
      <c r="H144" s="46" t="s">
        <v>2422</v>
      </c>
      <c r="I144" s="40" t="s">
        <v>46</v>
      </c>
      <c r="J144" s="26">
        <v>45915.0</v>
      </c>
      <c r="K144" s="21">
        <v>1.0229578E7</v>
      </c>
      <c r="L144" s="21" t="s">
        <v>113</v>
      </c>
      <c r="M144" s="24">
        <v>45961.0</v>
      </c>
      <c r="N144" s="24">
        <v>46007.0</v>
      </c>
      <c r="O144" s="24">
        <v>45961.0</v>
      </c>
      <c r="P144" s="28">
        <v>1.0</v>
      </c>
      <c r="Q144" s="47">
        <v>78625.8</v>
      </c>
      <c r="R144" s="30">
        <f t="shared" si="1"/>
        <v>881.1588031</v>
      </c>
      <c r="S144" s="21" t="str">
        <f>IFERROR(VLOOKUP(L144,'Responsáveis'!$A$3:$B$136,2,FALSE),"NE")</f>
        <v>Rudnei</v>
      </c>
      <c r="T144" s="21">
        <v>7872.0</v>
      </c>
      <c r="U144" s="21" t="s">
        <v>48</v>
      </c>
      <c r="V144" s="31" t="s">
        <v>208</v>
      </c>
      <c r="W144" s="31"/>
      <c r="X144" s="12"/>
      <c r="Y144" s="12"/>
      <c r="Z144" s="12"/>
      <c r="AA144" s="12"/>
      <c r="AB144" s="12"/>
      <c r="AC144" s="12"/>
    </row>
    <row r="145" ht="18.75" customHeight="1">
      <c r="A145" s="21" t="s">
        <v>195</v>
      </c>
      <c r="B145" s="21" t="s">
        <v>196</v>
      </c>
      <c r="C145" s="21" t="s">
        <v>2423</v>
      </c>
      <c r="D145" s="22" t="s">
        <v>356</v>
      </c>
      <c r="E145" s="23" t="s">
        <v>2424</v>
      </c>
      <c r="F145" s="21">
        <v>1.0</v>
      </c>
      <c r="G145" s="26">
        <v>45848.0</v>
      </c>
      <c r="H145" s="46" t="s">
        <v>2425</v>
      </c>
      <c r="I145" s="40" t="s">
        <v>46</v>
      </c>
      <c r="J145" s="24">
        <v>45953.0</v>
      </c>
      <c r="K145" s="21">
        <v>1.0229578E7</v>
      </c>
      <c r="L145" s="21" t="s">
        <v>113</v>
      </c>
      <c r="M145" s="26">
        <v>45968.0</v>
      </c>
      <c r="N145" s="26">
        <v>45968.0</v>
      </c>
      <c r="O145" s="26">
        <v>45968.0</v>
      </c>
      <c r="P145" s="28">
        <v>1.0</v>
      </c>
      <c r="Q145" s="47">
        <v>73908.25</v>
      </c>
      <c r="R145" s="30">
        <f t="shared" si="1"/>
        <v>828.2892525</v>
      </c>
      <c r="S145" s="21" t="str">
        <f>IFERROR(VLOOKUP(L145,'Responsáveis'!$A$3:$B$136,2,FALSE),"NE")</f>
        <v>Rudnei</v>
      </c>
      <c r="T145" s="21">
        <v>7873.0</v>
      </c>
      <c r="U145" s="21" t="s">
        <v>48</v>
      </c>
      <c r="V145" s="31" t="s">
        <v>208</v>
      </c>
      <c r="W145" s="31"/>
      <c r="X145" s="12"/>
      <c r="Y145" s="12"/>
      <c r="Z145" s="12"/>
      <c r="AA145" s="12"/>
      <c r="AB145" s="12"/>
      <c r="AC145" s="12"/>
    </row>
    <row r="146" ht="18.75" customHeight="1">
      <c r="A146" s="21" t="s">
        <v>195</v>
      </c>
      <c r="B146" s="21" t="s">
        <v>196</v>
      </c>
      <c r="C146" s="21" t="s">
        <v>2426</v>
      </c>
      <c r="D146" s="51" t="s">
        <v>2427</v>
      </c>
      <c r="E146" s="91" t="s">
        <v>2428</v>
      </c>
      <c r="F146" s="21">
        <v>0.0</v>
      </c>
      <c r="G146" s="126">
        <v>45848.0</v>
      </c>
      <c r="H146" s="46" t="s">
        <v>2429</v>
      </c>
      <c r="I146" s="40" t="s">
        <v>46</v>
      </c>
      <c r="J146" s="48">
        <v>46000.0</v>
      </c>
      <c r="K146" s="21">
        <v>1.0229578E7</v>
      </c>
      <c r="L146" s="21" t="s">
        <v>113</v>
      </c>
      <c r="M146" s="24">
        <v>45960.0</v>
      </c>
      <c r="N146" s="48">
        <v>45960.0</v>
      </c>
      <c r="O146" s="24">
        <v>45960.0</v>
      </c>
      <c r="P146" s="28">
        <v>1.0</v>
      </c>
      <c r="Q146" s="47">
        <v>83933.04</v>
      </c>
      <c r="R146" s="30">
        <f t="shared" si="1"/>
        <v>940.6370055</v>
      </c>
      <c r="S146" s="21" t="str">
        <f>IFERROR(VLOOKUP(L146,'Responsáveis'!$A$3:$B$136,2,FALSE),"NE")</f>
        <v>Rudnei</v>
      </c>
      <c r="T146" s="21">
        <v>7874.0</v>
      </c>
      <c r="U146" s="21" t="s">
        <v>48</v>
      </c>
      <c r="V146" s="31" t="s">
        <v>208</v>
      </c>
      <c r="W146" s="31"/>
      <c r="X146" s="12"/>
      <c r="Y146" s="12"/>
      <c r="Z146" s="12"/>
      <c r="AA146" s="12"/>
      <c r="AB146" s="12"/>
      <c r="AC146" s="12"/>
    </row>
    <row r="147" ht="18.75" customHeight="1">
      <c r="A147" s="21" t="s">
        <v>195</v>
      </c>
      <c r="B147" s="21" t="s">
        <v>196</v>
      </c>
      <c r="C147" s="21" t="s">
        <v>277</v>
      </c>
      <c r="D147" s="22" t="s">
        <v>2427</v>
      </c>
      <c r="E147" s="23" t="s">
        <v>2430</v>
      </c>
      <c r="F147" s="21">
        <v>1.0</v>
      </c>
      <c r="G147" s="26">
        <v>45848.0</v>
      </c>
      <c r="H147" s="46" t="s">
        <v>2431</v>
      </c>
      <c r="I147" s="40" t="s">
        <v>46</v>
      </c>
      <c r="J147" s="26">
        <v>45924.0</v>
      </c>
      <c r="K147" s="21">
        <v>1.0229823E7</v>
      </c>
      <c r="L147" s="21" t="s">
        <v>1006</v>
      </c>
      <c r="M147" s="26">
        <v>45981.0</v>
      </c>
      <c r="N147" s="26">
        <v>46006.0</v>
      </c>
      <c r="O147" s="24">
        <v>45989.0</v>
      </c>
      <c r="P147" s="28">
        <v>1.0</v>
      </c>
      <c r="Q147" s="47">
        <v>85930.27</v>
      </c>
      <c r="R147" s="30">
        <f t="shared" si="1"/>
        <v>963.0199484</v>
      </c>
      <c r="S147" s="21" t="str">
        <f>IFERROR(VLOOKUP(L147,'Responsáveis'!$A$3:$B$136,2,FALSE),"NE")</f>
        <v>Ana</v>
      </c>
      <c r="T147" s="27"/>
      <c r="U147" s="21" t="s">
        <v>48</v>
      </c>
      <c r="V147" s="31" t="s">
        <v>208</v>
      </c>
      <c r="W147" s="31" t="s">
        <v>41</v>
      </c>
      <c r="X147" s="12"/>
      <c r="Y147" s="12"/>
      <c r="Z147" s="12"/>
      <c r="AA147" s="12"/>
      <c r="AB147" s="12"/>
      <c r="AC147" s="12"/>
    </row>
    <row r="148" ht="18.75" customHeight="1">
      <c r="A148" s="21" t="s">
        <v>195</v>
      </c>
      <c r="B148" s="21" t="s">
        <v>196</v>
      </c>
      <c r="C148" s="21" t="s">
        <v>2432</v>
      </c>
      <c r="D148" s="22" t="s">
        <v>2433</v>
      </c>
      <c r="E148" s="23" t="s">
        <v>2434</v>
      </c>
      <c r="F148" s="21">
        <v>0.0</v>
      </c>
      <c r="G148" s="26">
        <v>45852.0</v>
      </c>
      <c r="H148" s="46" t="s">
        <v>2435</v>
      </c>
      <c r="I148" s="40" t="s">
        <v>46</v>
      </c>
      <c r="J148" s="26">
        <v>45923.0</v>
      </c>
      <c r="K148" s="21">
        <v>1.0229578E7</v>
      </c>
      <c r="L148" s="21" t="s">
        <v>113</v>
      </c>
      <c r="M148" s="24">
        <v>45989.0</v>
      </c>
      <c r="N148" s="24">
        <v>46065.0</v>
      </c>
      <c r="O148" s="24">
        <v>45989.0</v>
      </c>
      <c r="P148" s="28">
        <v>1.0</v>
      </c>
      <c r="Q148" s="47">
        <v>80984.57</v>
      </c>
      <c r="R148" s="30">
        <f t="shared" si="1"/>
        <v>907.5935224</v>
      </c>
      <c r="S148" s="21" t="str">
        <f>IFERROR(VLOOKUP(L148,'Responsáveis'!$A$3:$B$136,2,FALSE),"NE")</f>
        <v>Rudnei</v>
      </c>
      <c r="T148" s="21">
        <v>7904.0</v>
      </c>
      <c r="U148" s="21" t="s">
        <v>48</v>
      </c>
      <c r="V148" s="31" t="s">
        <v>208</v>
      </c>
      <c r="W148" s="31" t="s">
        <v>41</v>
      </c>
      <c r="X148" s="12"/>
      <c r="Y148" s="12"/>
      <c r="Z148" s="12"/>
      <c r="AA148" s="12"/>
      <c r="AB148" s="12"/>
      <c r="AC148" s="12"/>
    </row>
    <row r="149" ht="18.75" customHeight="1">
      <c r="A149" s="21" t="s">
        <v>195</v>
      </c>
      <c r="B149" s="21" t="s">
        <v>196</v>
      </c>
      <c r="C149" s="21" t="s">
        <v>2436</v>
      </c>
      <c r="D149" s="22" t="s">
        <v>96</v>
      </c>
      <c r="E149" s="23" t="s">
        <v>2437</v>
      </c>
      <c r="F149" s="21">
        <v>0.0</v>
      </c>
      <c r="G149" s="26">
        <v>45852.0</v>
      </c>
      <c r="H149" s="46" t="s">
        <v>2438</v>
      </c>
      <c r="I149" s="40" t="s">
        <v>46</v>
      </c>
      <c r="J149" s="26">
        <v>45924.0</v>
      </c>
      <c r="K149" s="21">
        <v>1.0229885E7</v>
      </c>
      <c r="L149" s="21" t="s">
        <v>113</v>
      </c>
      <c r="M149" s="24">
        <v>45961.0</v>
      </c>
      <c r="N149" s="24">
        <v>45961.0</v>
      </c>
      <c r="O149" s="24">
        <v>45961.0</v>
      </c>
      <c r="P149" s="28">
        <v>1.0</v>
      </c>
      <c r="Q149" s="47">
        <v>37583.13</v>
      </c>
      <c r="R149" s="30">
        <f t="shared" si="1"/>
        <v>421.193881</v>
      </c>
      <c r="S149" s="21" t="str">
        <f>IFERROR(VLOOKUP(L149,'Responsáveis'!$A$3:$B$136,2,FALSE),"NE")</f>
        <v>Rudnei</v>
      </c>
      <c r="T149" s="21">
        <v>7869.0</v>
      </c>
      <c r="U149" s="21" t="s">
        <v>48</v>
      </c>
      <c r="V149" s="31" t="s">
        <v>208</v>
      </c>
      <c r="W149" s="31"/>
      <c r="X149" s="12"/>
      <c r="Y149" s="12"/>
      <c r="Z149" s="12"/>
      <c r="AA149" s="12"/>
      <c r="AB149" s="12"/>
      <c r="AC149" s="12"/>
    </row>
    <row r="150" ht="18.75" customHeight="1">
      <c r="A150" s="21" t="s">
        <v>195</v>
      </c>
      <c r="B150" s="21" t="s">
        <v>196</v>
      </c>
      <c r="C150" s="21" t="s">
        <v>277</v>
      </c>
      <c r="D150" s="22" t="s">
        <v>567</v>
      </c>
      <c r="E150" s="23" t="s">
        <v>2439</v>
      </c>
      <c r="F150" s="21">
        <v>1.0</v>
      </c>
      <c r="G150" s="26">
        <v>45856.0</v>
      </c>
      <c r="H150" s="46" t="s">
        <v>2440</v>
      </c>
      <c r="I150" s="40" t="s">
        <v>37</v>
      </c>
      <c r="J150" s="26">
        <v>45910.0</v>
      </c>
      <c r="K150" s="58">
        <v>1.0229324E7</v>
      </c>
      <c r="L150" s="21" t="s">
        <v>2441</v>
      </c>
      <c r="M150" s="26">
        <v>45992.0</v>
      </c>
      <c r="N150" s="26">
        <v>45992.0</v>
      </c>
      <c r="O150" s="24">
        <v>46020.0</v>
      </c>
      <c r="P150" s="28">
        <v>1.0</v>
      </c>
      <c r="Q150" s="47">
        <v>579577.7</v>
      </c>
      <c r="R150" s="30">
        <f t="shared" si="1"/>
        <v>6495.323322</v>
      </c>
      <c r="S150" s="21" t="str">
        <f>IFERROR(VLOOKUP(L150,'Responsáveis'!$A$3:$B$136,2,FALSE),"NE")</f>
        <v>Rudnei</v>
      </c>
      <c r="T150" s="21" t="s">
        <v>2442</v>
      </c>
      <c r="U150" s="21" t="s">
        <v>39</v>
      </c>
      <c r="V150" s="31" t="s">
        <v>208</v>
      </c>
      <c r="W150" s="31" t="s">
        <v>41</v>
      </c>
      <c r="X150" s="12"/>
      <c r="Y150" s="12"/>
      <c r="Z150" s="12"/>
      <c r="AA150" s="12"/>
      <c r="AB150" s="12"/>
      <c r="AC150" s="12"/>
    </row>
    <row r="151" ht="18.75" customHeight="1">
      <c r="A151" s="21" t="s">
        <v>195</v>
      </c>
      <c r="B151" s="21" t="s">
        <v>196</v>
      </c>
      <c r="C151" s="21" t="s">
        <v>2443</v>
      </c>
      <c r="D151" s="22" t="s">
        <v>278</v>
      </c>
      <c r="E151" s="23" t="s">
        <v>2444</v>
      </c>
      <c r="F151" s="21">
        <v>0.0</v>
      </c>
      <c r="G151" s="26">
        <v>45916.0</v>
      </c>
      <c r="H151" s="46" t="s">
        <v>2445</v>
      </c>
      <c r="I151" s="40" t="s">
        <v>46</v>
      </c>
      <c r="J151" s="26">
        <v>45902.0</v>
      </c>
      <c r="K151" s="21">
        <v>1.0229416E7</v>
      </c>
      <c r="L151" s="21" t="s">
        <v>350</v>
      </c>
      <c r="M151" s="26">
        <v>45968.0</v>
      </c>
      <c r="N151" s="26">
        <v>46038.0</v>
      </c>
      <c r="O151" s="26">
        <v>45975.0</v>
      </c>
      <c r="P151" s="28">
        <v>1.0</v>
      </c>
      <c r="Q151" s="47">
        <v>37268.63</v>
      </c>
      <c r="R151" s="30">
        <f t="shared" si="1"/>
        <v>417.6692816</v>
      </c>
      <c r="S151" s="21" t="str">
        <f>IFERROR(VLOOKUP(L151,'Responsáveis'!$A$3:$B$136,2,FALSE),"NE")</f>
        <v>Rudnei</v>
      </c>
      <c r="T151" s="21" t="s">
        <v>2446</v>
      </c>
      <c r="U151" s="21" t="s">
        <v>48</v>
      </c>
      <c r="V151" s="31" t="s">
        <v>208</v>
      </c>
      <c r="W151" s="31" t="s">
        <v>41</v>
      </c>
      <c r="X151" s="12"/>
      <c r="Y151" s="12"/>
      <c r="Z151" s="12"/>
      <c r="AA151" s="12"/>
      <c r="AB151" s="12"/>
      <c r="AC151" s="12"/>
    </row>
    <row r="152" ht="18.75" customHeight="1">
      <c r="A152" s="21" t="s">
        <v>195</v>
      </c>
      <c r="B152" s="21" t="s">
        <v>196</v>
      </c>
      <c r="C152" s="22" t="s">
        <v>549</v>
      </c>
      <c r="D152" s="22" t="s">
        <v>2447</v>
      </c>
      <c r="E152" s="23" t="s">
        <v>2448</v>
      </c>
      <c r="F152" s="21">
        <v>0.0</v>
      </c>
      <c r="G152" s="26">
        <v>45922.0</v>
      </c>
      <c r="H152" s="46" t="s">
        <v>2449</v>
      </c>
      <c r="I152" s="21" t="s">
        <v>46</v>
      </c>
      <c r="J152" s="26">
        <v>45916.0</v>
      </c>
      <c r="K152" s="58">
        <v>1.0229714E7</v>
      </c>
      <c r="L152" s="21" t="s">
        <v>372</v>
      </c>
      <c r="M152" s="24">
        <v>45961.0</v>
      </c>
      <c r="N152" s="48">
        <v>46038.0</v>
      </c>
      <c r="O152" s="26">
        <v>45952.0</v>
      </c>
      <c r="P152" s="28">
        <v>1.0</v>
      </c>
      <c r="Q152" s="45">
        <v>119511.22</v>
      </c>
      <c r="R152" s="30">
        <f t="shared" si="1"/>
        <v>1339.361426</v>
      </c>
      <c r="S152" s="21" t="str">
        <f>IFERROR(VLOOKUP(L152,'Responsáveis'!$A$3:$B$136,2,FALSE),"NE")</f>
        <v>Rudnei</v>
      </c>
      <c r="T152" s="21">
        <v>2296.0</v>
      </c>
      <c r="U152" s="21" t="s">
        <v>48</v>
      </c>
      <c r="V152" s="31" t="s">
        <v>208</v>
      </c>
      <c r="W152" s="31" t="s">
        <v>41</v>
      </c>
      <c r="X152" s="12"/>
      <c r="Y152" s="12"/>
      <c r="Z152" s="12"/>
      <c r="AA152" s="12"/>
      <c r="AB152" s="12"/>
      <c r="AC152" s="12"/>
    </row>
    <row r="153" ht="18.75" customHeight="1">
      <c r="A153" s="21" t="s">
        <v>195</v>
      </c>
      <c r="B153" s="21" t="s">
        <v>196</v>
      </c>
      <c r="C153" s="22" t="s">
        <v>410</v>
      </c>
      <c r="D153" s="22" t="s">
        <v>1719</v>
      </c>
      <c r="E153" s="23" t="s">
        <v>2450</v>
      </c>
      <c r="F153" s="21">
        <v>0.0</v>
      </c>
      <c r="G153" s="26">
        <v>45887.0</v>
      </c>
      <c r="H153" s="44"/>
      <c r="I153" s="21" t="s">
        <v>37</v>
      </c>
      <c r="J153" s="26">
        <v>45924.0</v>
      </c>
      <c r="K153" s="21">
        <v>1.0230101E7</v>
      </c>
      <c r="L153" s="21" t="s">
        <v>1012</v>
      </c>
      <c r="M153" s="24">
        <v>45960.0</v>
      </c>
      <c r="N153" s="24">
        <v>45960.0</v>
      </c>
      <c r="O153" s="27"/>
      <c r="P153" s="28">
        <v>1.0</v>
      </c>
      <c r="Q153" s="45">
        <v>26711.92</v>
      </c>
      <c r="R153" s="30">
        <f t="shared" si="1"/>
        <v>299.3603048</v>
      </c>
      <c r="S153" s="21" t="str">
        <f>IFERROR(VLOOKUP(L153,'Responsáveis'!$A$3:$B$136,2,FALSE),"NE")</f>
        <v>Jadiel</v>
      </c>
      <c r="T153" s="27"/>
      <c r="U153" s="21" t="s">
        <v>48</v>
      </c>
      <c r="V153" s="31" t="s">
        <v>208</v>
      </c>
      <c r="W153" s="33"/>
      <c r="X153" s="12"/>
      <c r="Y153" s="12"/>
      <c r="Z153" s="12"/>
      <c r="AA153" s="12"/>
      <c r="AB153" s="12"/>
      <c r="AC153" s="12"/>
    </row>
    <row r="154" ht="18.75" customHeight="1">
      <c r="A154" s="21" t="s">
        <v>187</v>
      </c>
      <c r="B154" s="21" t="s">
        <v>747</v>
      </c>
      <c r="C154" s="21" t="s">
        <v>197</v>
      </c>
      <c r="D154" s="22" t="s">
        <v>2451</v>
      </c>
      <c r="E154" s="21" t="s">
        <v>2452</v>
      </c>
      <c r="F154" s="21">
        <v>0.0</v>
      </c>
      <c r="G154" s="24">
        <v>45982.0</v>
      </c>
      <c r="H154" s="46" t="s">
        <v>2453</v>
      </c>
      <c r="I154" s="40" t="s">
        <v>52</v>
      </c>
      <c r="J154" s="48">
        <v>45992.0</v>
      </c>
      <c r="K154" s="21" t="s">
        <v>53</v>
      </c>
      <c r="L154" s="21" t="s">
        <v>227</v>
      </c>
      <c r="M154" s="24">
        <v>46020.0</v>
      </c>
      <c r="N154" s="48">
        <v>46029.0</v>
      </c>
      <c r="O154" s="24">
        <v>46029.0</v>
      </c>
      <c r="P154" s="28">
        <v>1.0</v>
      </c>
      <c r="Q154" s="45">
        <v>30650.0</v>
      </c>
      <c r="R154" s="30">
        <f t="shared" si="1"/>
        <v>343.4943405</v>
      </c>
      <c r="S154" s="21" t="str">
        <f>IFERROR(VLOOKUP(L154,'Responsáveis'!$A$3:$B$136,2,FALSE),"NE")</f>
        <v>Ana</v>
      </c>
      <c r="T154" s="27"/>
      <c r="U154" s="21" t="s">
        <v>39</v>
      </c>
      <c r="V154" s="31" t="s">
        <v>208</v>
      </c>
      <c r="W154" s="31" t="s">
        <v>41</v>
      </c>
      <c r="X154" s="12"/>
      <c r="Y154" s="12"/>
      <c r="Z154" s="12"/>
      <c r="AA154" s="12"/>
      <c r="AB154" s="12"/>
      <c r="AC154" s="12"/>
    </row>
    <row r="155" ht="18.75" customHeight="1">
      <c r="A155" s="21" t="s">
        <v>195</v>
      </c>
      <c r="B155" s="21" t="s">
        <v>196</v>
      </c>
      <c r="C155" s="21" t="s">
        <v>277</v>
      </c>
      <c r="D155" s="22" t="s">
        <v>436</v>
      </c>
      <c r="E155" s="23" t="s">
        <v>2454</v>
      </c>
      <c r="F155" s="21">
        <v>0.0</v>
      </c>
      <c r="G155" s="26">
        <v>45913.0</v>
      </c>
      <c r="H155" s="46" t="s">
        <v>2455</v>
      </c>
      <c r="I155" s="40" t="s">
        <v>46</v>
      </c>
      <c r="J155" s="26">
        <v>45965.0</v>
      </c>
      <c r="K155" s="21">
        <v>1.0232078E7</v>
      </c>
      <c r="L155" s="21" t="s">
        <v>90</v>
      </c>
      <c r="M155" s="24">
        <v>46003.0</v>
      </c>
      <c r="N155" s="24">
        <v>46013.0</v>
      </c>
      <c r="O155" s="24">
        <v>46010.0</v>
      </c>
      <c r="P155" s="28">
        <v>1.0</v>
      </c>
      <c r="Q155" s="47">
        <v>12705.0</v>
      </c>
      <c r="R155" s="30">
        <f t="shared" si="1"/>
        <v>142.3848481</v>
      </c>
      <c r="S155" s="21" t="str">
        <f>IFERROR(VLOOKUP(L155,'Responsáveis'!$A$3:$B$136,2,FALSE),"NE")</f>
        <v>Ana</v>
      </c>
      <c r="T155" s="27"/>
      <c r="U155" s="21" t="s">
        <v>48</v>
      </c>
      <c r="V155" s="31" t="s">
        <v>208</v>
      </c>
      <c r="W155" s="31"/>
      <c r="X155" s="12"/>
      <c r="Y155" s="12"/>
      <c r="Z155" s="12"/>
      <c r="AA155" s="12"/>
      <c r="AB155" s="12"/>
      <c r="AC155" s="12"/>
    </row>
    <row r="156" ht="18.75" customHeight="1">
      <c r="A156" s="21" t="s">
        <v>195</v>
      </c>
      <c r="B156" s="21" t="s">
        <v>196</v>
      </c>
      <c r="C156" s="21" t="s">
        <v>277</v>
      </c>
      <c r="D156" s="22" t="s">
        <v>436</v>
      </c>
      <c r="E156" s="23" t="s">
        <v>2456</v>
      </c>
      <c r="F156" s="21">
        <v>0.0</v>
      </c>
      <c r="G156" s="26">
        <v>45913.0</v>
      </c>
      <c r="H156" s="46" t="s">
        <v>2457</v>
      </c>
      <c r="I156" s="40" t="s">
        <v>46</v>
      </c>
      <c r="J156" s="26">
        <v>45965.0</v>
      </c>
      <c r="K156" s="21">
        <v>1.0232078E7</v>
      </c>
      <c r="L156" s="21" t="s">
        <v>90</v>
      </c>
      <c r="M156" s="24">
        <v>46003.0</v>
      </c>
      <c r="N156" s="24">
        <v>46013.0</v>
      </c>
      <c r="O156" s="24">
        <v>46010.0</v>
      </c>
      <c r="P156" s="28">
        <v>1.0</v>
      </c>
      <c r="Q156" s="47">
        <v>11797.5</v>
      </c>
      <c r="R156" s="30">
        <f t="shared" si="1"/>
        <v>132.2145018</v>
      </c>
      <c r="S156" s="21" t="str">
        <f>IFERROR(VLOOKUP(L156,'Responsáveis'!$A$3:$B$136,2,FALSE),"NE")</f>
        <v>Ana</v>
      </c>
      <c r="T156" s="27"/>
      <c r="U156" s="21" t="s">
        <v>48</v>
      </c>
      <c r="V156" s="31" t="s">
        <v>208</v>
      </c>
      <c r="W156" s="31"/>
      <c r="X156" s="12"/>
      <c r="Y156" s="12"/>
      <c r="Z156" s="12"/>
      <c r="AA156" s="12"/>
      <c r="AB156" s="12"/>
      <c r="AC156" s="12"/>
    </row>
    <row r="157" ht="18.75" customHeight="1">
      <c r="A157" s="21" t="s">
        <v>195</v>
      </c>
      <c r="B157" s="21" t="s">
        <v>196</v>
      </c>
      <c r="C157" s="21" t="s">
        <v>277</v>
      </c>
      <c r="D157" s="22" t="s">
        <v>2458</v>
      </c>
      <c r="E157" s="23" t="s">
        <v>2459</v>
      </c>
      <c r="F157" s="21">
        <v>0.0</v>
      </c>
      <c r="G157" s="26">
        <v>45913.0</v>
      </c>
      <c r="H157" s="46" t="s">
        <v>2460</v>
      </c>
      <c r="I157" s="40" t="s">
        <v>46</v>
      </c>
      <c r="J157" s="24">
        <v>45943.0</v>
      </c>
      <c r="K157" s="21">
        <v>1.0231004E7</v>
      </c>
      <c r="L157" s="21" t="s">
        <v>372</v>
      </c>
      <c r="M157" s="24">
        <v>46008.0</v>
      </c>
      <c r="N157" s="24">
        <v>46008.0</v>
      </c>
      <c r="O157" s="24">
        <v>46008.0</v>
      </c>
      <c r="P157" s="28">
        <v>1.0</v>
      </c>
      <c r="Q157" s="47">
        <v>78621.66</v>
      </c>
      <c r="R157" s="30">
        <f t="shared" si="1"/>
        <v>881.1124061</v>
      </c>
      <c r="S157" s="21" t="str">
        <f>IFERROR(VLOOKUP(L157,'Responsáveis'!$A$3:$B$136,2,FALSE),"NE")</f>
        <v>Rudnei</v>
      </c>
      <c r="T157" s="82">
        <v>2311.0</v>
      </c>
      <c r="U157" s="21" t="s">
        <v>48</v>
      </c>
      <c r="V157" s="31" t="s">
        <v>208</v>
      </c>
      <c r="W157" s="31"/>
      <c r="X157" s="12"/>
      <c r="Y157" s="12"/>
      <c r="Z157" s="12"/>
      <c r="AA157" s="12"/>
      <c r="AB157" s="12"/>
      <c r="AC157" s="12"/>
    </row>
    <row r="158" ht="18.75" customHeight="1">
      <c r="A158" s="21" t="s">
        <v>195</v>
      </c>
      <c r="B158" s="21" t="s">
        <v>196</v>
      </c>
      <c r="C158" s="21" t="s">
        <v>2461</v>
      </c>
      <c r="D158" s="22" t="s">
        <v>2462</v>
      </c>
      <c r="E158" s="23" t="s">
        <v>2463</v>
      </c>
      <c r="F158" s="21">
        <v>0.0</v>
      </c>
      <c r="G158" s="26">
        <v>45913.0</v>
      </c>
      <c r="H158" s="46" t="s">
        <v>2464</v>
      </c>
      <c r="I158" s="40" t="s">
        <v>46</v>
      </c>
      <c r="J158" s="24">
        <v>45973.0</v>
      </c>
      <c r="K158" s="21">
        <v>1.0231004E7</v>
      </c>
      <c r="L158" s="21" t="s">
        <v>372</v>
      </c>
      <c r="M158" s="24">
        <v>45973.0</v>
      </c>
      <c r="N158" s="48">
        <v>46038.0</v>
      </c>
      <c r="O158" s="24">
        <v>45973.0</v>
      </c>
      <c r="P158" s="28">
        <v>1.0</v>
      </c>
      <c r="Q158" s="47">
        <v>20260.63</v>
      </c>
      <c r="R158" s="30">
        <f t="shared" si="1"/>
        <v>227.0607419</v>
      </c>
      <c r="S158" s="21" t="str">
        <f>IFERROR(VLOOKUP(L158,'Responsáveis'!$A$3:$B$136,2,FALSE),"NE")</f>
        <v>Rudnei</v>
      </c>
      <c r="T158" s="21">
        <v>2311.0</v>
      </c>
      <c r="U158" s="21" t="s">
        <v>48</v>
      </c>
      <c r="V158" s="31" t="s">
        <v>208</v>
      </c>
      <c r="W158" s="31"/>
      <c r="X158" s="12"/>
      <c r="Y158" s="12"/>
      <c r="Z158" s="12"/>
      <c r="AA158" s="12"/>
      <c r="AB158" s="12"/>
      <c r="AC158" s="12"/>
    </row>
    <row r="159" ht="18.75" customHeight="1">
      <c r="A159" s="21" t="s">
        <v>195</v>
      </c>
      <c r="B159" s="21" t="s">
        <v>196</v>
      </c>
      <c r="C159" s="21" t="s">
        <v>197</v>
      </c>
      <c r="D159" s="22" t="s">
        <v>2465</v>
      </c>
      <c r="E159" s="23" t="s">
        <v>2466</v>
      </c>
      <c r="F159" s="21">
        <v>0.0</v>
      </c>
      <c r="G159" s="24">
        <v>45985.0</v>
      </c>
      <c r="H159" s="46"/>
      <c r="I159" s="40" t="s">
        <v>52</v>
      </c>
      <c r="J159" s="26">
        <v>45999.0</v>
      </c>
      <c r="K159" s="21" t="s">
        <v>53</v>
      </c>
      <c r="L159" s="21" t="s">
        <v>95</v>
      </c>
      <c r="M159" s="26">
        <v>46030.0</v>
      </c>
      <c r="N159" s="26">
        <v>46037.0</v>
      </c>
      <c r="O159" s="26">
        <v>46030.0</v>
      </c>
      <c r="P159" s="28">
        <v>1.0</v>
      </c>
      <c r="Q159" s="45">
        <v>33160.0</v>
      </c>
      <c r="R159" s="30">
        <f t="shared" si="1"/>
        <v>371.6238933</v>
      </c>
      <c r="S159" s="21" t="str">
        <f>IFERROR(VLOOKUP(L159,'Responsáveis'!$A$3:$B$136,2,FALSE),"NE")</f>
        <v>Ana</v>
      </c>
      <c r="T159" s="27"/>
      <c r="U159" s="21" t="s">
        <v>48</v>
      </c>
      <c r="V159" s="31" t="s">
        <v>208</v>
      </c>
      <c r="W159" s="31" t="s">
        <v>41</v>
      </c>
      <c r="X159" s="12"/>
      <c r="Y159" s="12"/>
      <c r="Z159" s="12"/>
      <c r="AA159" s="12"/>
      <c r="AB159" s="12"/>
      <c r="AC159" s="12"/>
    </row>
    <row r="160" ht="18.75" customHeight="1">
      <c r="A160" s="21" t="s">
        <v>195</v>
      </c>
      <c r="B160" s="21" t="s">
        <v>196</v>
      </c>
      <c r="C160" s="21" t="s">
        <v>2467</v>
      </c>
      <c r="D160" s="22" t="s">
        <v>2468</v>
      </c>
      <c r="E160" s="23" t="s">
        <v>2469</v>
      </c>
      <c r="F160" s="21">
        <v>0.0</v>
      </c>
      <c r="G160" s="26">
        <v>45913.0</v>
      </c>
      <c r="H160" s="46" t="s">
        <v>2470</v>
      </c>
      <c r="I160" s="40" t="s">
        <v>46</v>
      </c>
      <c r="J160" s="24">
        <v>45943.0</v>
      </c>
      <c r="K160" s="21">
        <v>1.0231004E7</v>
      </c>
      <c r="L160" s="21" t="s">
        <v>372</v>
      </c>
      <c r="M160" s="24">
        <v>45978.0</v>
      </c>
      <c r="N160" s="48">
        <v>46038.0</v>
      </c>
      <c r="O160" s="24">
        <v>45978.0</v>
      </c>
      <c r="P160" s="28">
        <v>1.0</v>
      </c>
      <c r="Q160" s="47">
        <v>120669.91</v>
      </c>
      <c r="R160" s="30">
        <f t="shared" si="1"/>
        <v>1352.346856</v>
      </c>
      <c r="S160" s="21" t="str">
        <f>IFERROR(VLOOKUP(L160,'Responsáveis'!$A$3:$B$136,2,FALSE),"NE")</f>
        <v>Rudnei</v>
      </c>
      <c r="T160" s="21">
        <v>2311.0</v>
      </c>
      <c r="U160" s="21" t="s">
        <v>48</v>
      </c>
      <c r="V160" s="31" t="s">
        <v>208</v>
      </c>
      <c r="W160" s="31"/>
      <c r="X160" s="12"/>
      <c r="Y160" s="12"/>
      <c r="Z160" s="12"/>
      <c r="AA160" s="12"/>
      <c r="AB160" s="12"/>
      <c r="AC160" s="12"/>
    </row>
    <row r="161" ht="18.75" customHeight="1">
      <c r="A161" s="21" t="s">
        <v>195</v>
      </c>
      <c r="B161" s="21" t="s">
        <v>196</v>
      </c>
      <c r="C161" s="21" t="s">
        <v>277</v>
      </c>
      <c r="D161" s="22" t="s">
        <v>2471</v>
      </c>
      <c r="E161" s="23" t="s">
        <v>2472</v>
      </c>
      <c r="F161" s="21">
        <v>0.0</v>
      </c>
      <c r="G161" s="26">
        <v>45916.0</v>
      </c>
      <c r="H161" s="46" t="s">
        <v>2473</v>
      </c>
      <c r="I161" s="40" t="s">
        <v>46</v>
      </c>
      <c r="J161" s="24">
        <v>45961.0</v>
      </c>
      <c r="K161" s="21">
        <v>1.0231992E7</v>
      </c>
      <c r="L161" s="21" t="s">
        <v>372</v>
      </c>
      <c r="M161" s="26">
        <v>45996.0</v>
      </c>
      <c r="N161" s="26">
        <v>45996.0</v>
      </c>
      <c r="O161" s="26">
        <v>45996.0</v>
      </c>
      <c r="P161" s="28">
        <v>1.0</v>
      </c>
      <c r="Q161" s="47">
        <v>49658.4</v>
      </c>
      <c r="R161" s="30">
        <f t="shared" si="1"/>
        <v>556.5213493</v>
      </c>
      <c r="S161" s="21" t="str">
        <f>IFERROR(VLOOKUP(L161,'Responsáveis'!$A$3:$B$136,2,FALSE),"NE")</f>
        <v>Rudnei</v>
      </c>
      <c r="T161" s="21">
        <v>2316.0</v>
      </c>
      <c r="U161" s="21" t="s">
        <v>39</v>
      </c>
      <c r="V161" s="31" t="s">
        <v>208</v>
      </c>
      <c r="W161" s="31" t="s">
        <v>41</v>
      </c>
      <c r="X161" s="12"/>
      <c r="Y161" s="12"/>
      <c r="Z161" s="12"/>
      <c r="AA161" s="12"/>
      <c r="AB161" s="12"/>
      <c r="AC161" s="12"/>
    </row>
    <row r="162" ht="18.75" customHeight="1">
      <c r="A162" s="21" t="s">
        <v>195</v>
      </c>
      <c r="B162" s="21" t="s">
        <v>196</v>
      </c>
      <c r="C162" s="21" t="s">
        <v>277</v>
      </c>
      <c r="D162" s="22" t="s">
        <v>2471</v>
      </c>
      <c r="E162" s="23" t="s">
        <v>2474</v>
      </c>
      <c r="F162" s="21">
        <v>0.0</v>
      </c>
      <c r="G162" s="26">
        <v>45916.0</v>
      </c>
      <c r="H162" s="46" t="s">
        <v>2475</v>
      </c>
      <c r="I162" s="40" t="s">
        <v>46</v>
      </c>
      <c r="J162" s="24">
        <v>45961.0</v>
      </c>
      <c r="K162" s="21">
        <v>1.0231992E7</v>
      </c>
      <c r="L162" s="21" t="s">
        <v>372</v>
      </c>
      <c r="M162" s="26">
        <v>45996.0</v>
      </c>
      <c r="N162" s="26">
        <v>45996.0</v>
      </c>
      <c r="O162" s="26">
        <v>45996.0</v>
      </c>
      <c r="P162" s="28">
        <v>1.0</v>
      </c>
      <c r="Q162" s="47">
        <v>77177.45</v>
      </c>
      <c r="R162" s="30">
        <f t="shared" si="1"/>
        <v>864.9271545</v>
      </c>
      <c r="S162" s="21" t="str">
        <f>IFERROR(VLOOKUP(L162,'Responsáveis'!$A$3:$B$136,2,FALSE),"NE")</f>
        <v>Rudnei</v>
      </c>
      <c r="T162" s="21">
        <v>2316.0</v>
      </c>
      <c r="U162" s="21" t="s">
        <v>39</v>
      </c>
      <c r="V162" s="31" t="s">
        <v>208</v>
      </c>
      <c r="W162" s="31" t="s">
        <v>41</v>
      </c>
      <c r="X162" s="12"/>
      <c r="Y162" s="12"/>
      <c r="Z162" s="12"/>
      <c r="AA162" s="12"/>
      <c r="AB162" s="12"/>
      <c r="AC162" s="12"/>
    </row>
    <row r="163" ht="18.75" customHeight="1">
      <c r="A163" s="21" t="s">
        <v>195</v>
      </c>
      <c r="B163" s="21" t="s">
        <v>196</v>
      </c>
      <c r="C163" s="21" t="s">
        <v>197</v>
      </c>
      <c r="D163" s="22" t="s">
        <v>2476</v>
      </c>
      <c r="E163" s="23" t="s">
        <v>2477</v>
      </c>
      <c r="F163" s="21">
        <v>0.0</v>
      </c>
      <c r="G163" s="26">
        <v>45917.0</v>
      </c>
      <c r="H163" s="44"/>
      <c r="I163" s="40" t="s">
        <v>439</v>
      </c>
      <c r="J163" s="27"/>
      <c r="K163" s="27"/>
      <c r="L163" s="27"/>
      <c r="M163" s="27"/>
      <c r="N163" s="27"/>
      <c r="O163" s="27"/>
      <c r="P163" s="27"/>
      <c r="Q163" s="47"/>
      <c r="R163" s="30">
        <f t="shared" si="1"/>
        <v>0</v>
      </c>
      <c r="S163" s="21" t="str">
        <f>IFERROR(VLOOKUP(L163,'Responsáveis'!$A$3:$B$136,2,FALSE),"NE")</f>
        <v>NE</v>
      </c>
      <c r="T163" s="27"/>
      <c r="U163" s="21" t="s">
        <v>4</v>
      </c>
      <c r="V163" s="31" t="s">
        <v>439</v>
      </c>
      <c r="W163" s="31"/>
      <c r="X163" s="12"/>
      <c r="Y163" s="12"/>
      <c r="Z163" s="12"/>
      <c r="AA163" s="12"/>
      <c r="AB163" s="12"/>
      <c r="AC163" s="12"/>
    </row>
    <row r="164" ht="18.75" customHeight="1">
      <c r="A164" s="21" t="s">
        <v>195</v>
      </c>
      <c r="B164" s="21" t="s">
        <v>196</v>
      </c>
      <c r="C164" s="21" t="s">
        <v>197</v>
      </c>
      <c r="D164" s="22" t="s">
        <v>2476</v>
      </c>
      <c r="E164" s="23" t="s">
        <v>2478</v>
      </c>
      <c r="F164" s="21">
        <v>0.0</v>
      </c>
      <c r="G164" s="26">
        <v>45917.0</v>
      </c>
      <c r="H164" s="44"/>
      <c r="I164" s="40" t="s">
        <v>439</v>
      </c>
      <c r="J164" s="27"/>
      <c r="K164" s="27"/>
      <c r="L164" s="27"/>
      <c r="M164" s="27"/>
      <c r="N164" s="27"/>
      <c r="O164" s="27"/>
      <c r="P164" s="27"/>
      <c r="Q164" s="47"/>
      <c r="R164" s="30">
        <f t="shared" si="1"/>
        <v>0</v>
      </c>
      <c r="S164" s="21" t="str">
        <f>IFERROR(VLOOKUP(L164,'Responsáveis'!$A$3:$B$136,2,FALSE),"NE")</f>
        <v>NE</v>
      </c>
      <c r="T164" s="27"/>
      <c r="U164" s="21" t="s">
        <v>4</v>
      </c>
      <c r="V164" s="31" t="s">
        <v>439</v>
      </c>
      <c r="W164" s="31"/>
      <c r="X164" s="12"/>
      <c r="Y164" s="12"/>
      <c r="Z164" s="12"/>
      <c r="AA164" s="12"/>
      <c r="AB164" s="12"/>
      <c r="AC164" s="12"/>
    </row>
    <row r="165" ht="18.75" customHeight="1">
      <c r="A165" s="21" t="s">
        <v>195</v>
      </c>
      <c r="B165" s="21" t="s">
        <v>196</v>
      </c>
      <c r="C165" s="21" t="s">
        <v>197</v>
      </c>
      <c r="D165" s="22" t="s">
        <v>2479</v>
      </c>
      <c r="E165" s="23" t="s">
        <v>2480</v>
      </c>
      <c r="F165" s="21">
        <v>0.0</v>
      </c>
      <c r="G165" s="26">
        <v>45917.0</v>
      </c>
      <c r="H165" s="44"/>
      <c r="I165" s="40" t="s">
        <v>439</v>
      </c>
      <c r="J165" s="27"/>
      <c r="K165" s="27"/>
      <c r="L165" s="27"/>
      <c r="M165" s="27"/>
      <c r="N165" s="27"/>
      <c r="O165" s="27"/>
      <c r="P165" s="27"/>
      <c r="Q165" s="47"/>
      <c r="R165" s="30">
        <f t="shared" si="1"/>
        <v>0</v>
      </c>
      <c r="S165" s="21" t="str">
        <f>IFERROR(VLOOKUP(L165,'Responsáveis'!$A$3:$B$136,2,FALSE),"NE")</f>
        <v>NE</v>
      </c>
      <c r="T165" s="27"/>
      <c r="U165" s="21" t="s">
        <v>4</v>
      </c>
      <c r="V165" s="31" t="s">
        <v>439</v>
      </c>
      <c r="W165" s="31"/>
      <c r="X165" s="12"/>
      <c r="Y165" s="12"/>
      <c r="Z165" s="12"/>
      <c r="AA165" s="12"/>
      <c r="AB165" s="12"/>
      <c r="AC165" s="12"/>
    </row>
    <row r="166" ht="18.75" customHeight="1">
      <c r="A166" s="21" t="s">
        <v>195</v>
      </c>
      <c r="B166" s="21" t="s">
        <v>196</v>
      </c>
      <c r="C166" s="21" t="s">
        <v>2481</v>
      </c>
      <c r="D166" s="22" t="s">
        <v>2482</v>
      </c>
      <c r="E166" s="23" t="s">
        <v>2483</v>
      </c>
      <c r="F166" s="21">
        <v>0.0</v>
      </c>
      <c r="G166" s="26">
        <v>45917.0</v>
      </c>
      <c r="H166" s="44"/>
      <c r="I166" s="40" t="s">
        <v>439</v>
      </c>
      <c r="J166" s="27"/>
      <c r="K166" s="27"/>
      <c r="L166" s="27"/>
      <c r="M166" s="27"/>
      <c r="N166" s="27"/>
      <c r="O166" s="27"/>
      <c r="P166" s="27"/>
      <c r="Q166" s="47"/>
      <c r="R166" s="30">
        <f t="shared" si="1"/>
        <v>0</v>
      </c>
      <c r="S166" s="21" t="str">
        <f>IFERROR(VLOOKUP(L166,'Responsáveis'!$A$3:$B$136,2,FALSE),"NE")</f>
        <v>NE</v>
      </c>
      <c r="T166" s="27"/>
      <c r="U166" s="21" t="s">
        <v>4</v>
      </c>
      <c r="V166" s="31" t="s">
        <v>439</v>
      </c>
      <c r="W166" s="31"/>
      <c r="X166" s="12"/>
      <c r="Y166" s="12"/>
      <c r="Z166" s="12"/>
      <c r="AA166" s="12"/>
      <c r="AB166" s="12"/>
      <c r="AC166" s="12"/>
    </row>
    <row r="167" ht="18.75" customHeight="1">
      <c r="A167" s="21" t="s">
        <v>195</v>
      </c>
      <c r="B167" s="21" t="s">
        <v>196</v>
      </c>
      <c r="C167" s="21" t="s">
        <v>365</v>
      </c>
      <c r="D167" s="22" t="s">
        <v>2484</v>
      </c>
      <c r="E167" s="23" t="s">
        <v>2485</v>
      </c>
      <c r="F167" s="21">
        <v>0.0</v>
      </c>
      <c r="G167" s="26">
        <v>45923.0</v>
      </c>
      <c r="H167" s="46" t="s">
        <v>2486</v>
      </c>
      <c r="I167" s="40" t="s">
        <v>52</v>
      </c>
      <c r="J167" s="24">
        <v>6620312.0</v>
      </c>
      <c r="K167" s="21" t="s">
        <v>53</v>
      </c>
      <c r="L167" s="21" t="s">
        <v>95</v>
      </c>
      <c r="M167" s="24">
        <v>45988.0</v>
      </c>
      <c r="N167" s="24">
        <v>46007.0</v>
      </c>
      <c r="O167" s="24">
        <v>45988.0</v>
      </c>
      <c r="P167" s="28">
        <v>1.0</v>
      </c>
      <c r="Q167" s="47">
        <v>99912.99</v>
      </c>
      <c r="R167" s="30">
        <f t="shared" si="1"/>
        <v>1119.724196</v>
      </c>
      <c r="S167" s="21" t="str">
        <f>IFERROR(VLOOKUP(L167,'Responsáveis'!$A$3:$B$136,2,FALSE),"NE")</f>
        <v>Ana</v>
      </c>
      <c r="T167" s="27"/>
      <c r="U167" s="21" t="s">
        <v>48</v>
      </c>
      <c r="V167" s="31" t="s">
        <v>208</v>
      </c>
      <c r="W167" s="31"/>
      <c r="X167" s="12"/>
      <c r="Y167" s="12"/>
      <c r="Z167" s="12"/>
      <c r="AA167" s="12"/>
      <c r="AB167" s="12"/>
      <c r="AC167" s="12"/>
    </row>
    <row r="168" ht="18.75" customHeight="1">
      <c r="A168" s="21" t="s">
        <v>195</v>
      </c>
      <c r="B168" s="21" t="s">
        <v>196</v>
      </c>
      <c r="C168" s="21" t="s">
        <v>1350</v>
      </c>
      <c r="D168" s="22" t="s">
        <v>2487</v>
      </c>
      <c r="E168" s="23" t="s">
        <v>2488</v>
      </c>
      <c r="F168" s="21">
        <v>0.0</v>
      </c>
      <c r="G168" s="24">
        <v>45975.0</v>
      </c>
      <c r="H168" s="46" t="s">
        <v>2489</v>
      </c>
      <c r="I168" s="40" t="s">
        <v>37</v>
      </c>
      <c r="J168" s="24">
        <v>45978.0</v>
      </c>
      <c r="K168" s="21">
        <v>1.0232861E7</v>
      </c>
      <c r="L168" s="21" t="s">
        <v>787</v>
      </c>
      <c r="M168" s="24">
        <v>46007.0</v>
      </c>
      <c r="N168" s="24">
        <v>46007.0</v>
      </c>
      <c r="O168" s="24">
        <v>46007.0</v>
      </c>
      <c r="P168" s="28">
        <v>1.0</v>
      </c>
      <c r="Q168" s="45">
        <v>123294.43</v>
      </c>
      <c r="R168" s="30">
        <f t="shared" si="1"/>
        <v>1381.759834</v>
      </c>
      <c r="S168" s="21" t="str">
        <f>IFERROR(VLOOKUP(L168,'Responsáveis'!$A$3:$B$136,2,FALSE),"NE")</f>
        <v>Rudnei</v>
      </c>
      <c r="T168" s="21">
        <v>12373.0</v>
      </c>
      <c r="U168" s="21" t="s">
        <v>48</v>
      </c>
      <c r="V168" s="31" t="s">
        <v>208</v>
      </c>
      <c r="W168" s="31" t="s">
        <v>41</v>
      </c>
      <c r="X168" s="12"/>
      <c r="Y168" s="12"/>
      <c r="Z168" s="12"/>
      <c r="AA168" s="12"/>
      <c r="AB168" s="12"/>
      <c r="AC168" s="12"/>
    </row>
    <row r="169" ht="18.75" customHeight="1">
      <c r="A169" s="21" t="s">
        <v>195</v>
      </c>
      <c r="B169" s="21" t="s">
        <v>196</v>
      </c>
      <c r="C169" s="21" t="s">
        <v>2490</v>
      </c>
      <c r="D169" s="22" t="s">
        <v>2491</v>
      </c>
      <c r="E169" s="23" t="s">
        <v>2492</v>
      </c>
      <c r="F169" s="21">
        <v>0.0</v>
      </c>
      <c r="G169" s="26">
        <v>45929.0</v>
      </c>
      <c r="H169" s="46" t="s">
        <v>2493</v>
      </c>
      <c r="I169" s="40" t="s">
        <v>46</v>
      </c>
      <c r="J169" s="24">
        <v>45950.0</v>
      </c>
      <c r="K169" s="21">
        <v>1.0231176E7</v>
      </c>
      <c r="L169" s="21" t="s">
        <v>2494</v>
      </c>
      <c r="M169" s="24">
        <v>46006.0</v>
      </c>
      <c r="N169" s="24">
        <v>46006.0</v>
      </c>
      <c r="O169" s="24">
        <v>46014.0</v>
      </c>
      <c r="P169" s="28">
        <v>1.0</v>
      </c>
      <c r="Q169" s="47">
        <v>6157.64</v>
      </c>
      <c r="R169" s="30">
        <f t="shared" si="1"/>
        <v>69.00862938</v>
      </c>
      <c r="S169" s="21" t="str">
        <f>IFERROR(VLOOKUP(L169,'Responsáveis'!$A$3:$B$136,2,FALSE),"NE")</f>
        <v>jadiel</v>
      </c>
      <c r="T169" s="21">
        <v>4105.0</v>
      </c>
      <c r="U169" s="21" t="s">
        <v>48</v>
      </c>
      <c r="V169" s="31" t="s">
        <v>208</v>
      </c>
      <c r="W169" s="31" t="s">
        <v>41</v>
      </c>
      <c r="X169" s="12"/>
      <c r="Y169" s="12"/>
      <c r="Z169" s="12"/>
      <c r="AA169" s="12"/>
      <c r="AB169" s="12"/>
      <c r="AC169" s="12"/>
    </row>
    <row r="170" ht="18.75" customHeight="1">
      <c r="A170" s="21" t="s">
        <v>195</v>
      </c>
      <c r="B170" s="21" t="s">
        <v>196</v>
      </c>
      <c r="C170" s="21" t="s">
        <v>1463</v>
      </c>
      <c r="D170" s="22" t="s">
        <v>2495</v>
      </c>
      <c r="E170" s="23" t="s">
        <v>2496</v>
      </c>
      <c r="F170" s="21">
        <v>0.0</v>
      </c>
      <c r="G170" s="26">
        <v>45925.0</v>
      </c>
      <c r="H170" s="46" t="s">
        <v>2497</v>
      </c>
      <c r="I170" s="40" t="s">
        <v>37</v>
      </c>
      <c r="J170" s="24">
        <v>45961.0</v>
      </c>
      <c r="K170" s="21">
        <v>1.0231835E7</v>
      </c>
      <c r="L170" s="21" t="s">
        <v>903</v>
      </c>
      <c r="M170" s="24">
        <v>46001.0</v>
      </c>
      <c r="N170" s="24">
        <v>46001.0</v>
      </c>
      <c r="O170" s="24">
        <v>46001.0</v>
      </c>
      <c r="P170" s="28">
        <v>1.0</v>
      </c>
      <c r="Q170" s="47">
        <v>59096.4</v>
      </c>
      <c r="R170" s="30">
        <f t="shared" si="1"/>
        <v>662.2929508</v>
      </c>
      <c r="S170" s="21" t="str">
        <f>IFERROR(VLOOKUP(L170,'Responsáveis'!$A$3:$B$136,2,FALSE),"NE")</f>
        <v>Rudnei</v>
      </c>
      <c r="T170" s="21">
        <v>157.0</v>
      </c>
      <c r="U170" s="21" t="s">
        <v>48</v>
      </c>
      <c r="V170" s="31" t="s">
        <v>208</v>
      </c>
      <c r="W170" s="31" t="s">
        <v>41</v>
      </c>
      <c r="X170" s="12"/>
      <c r="Y170" s="12"/>
      <c r="Z170" s="12"/>
      <c r="AA170" s="12"/>
      <c r="AB170" s="12"/>
      <c r="AC170" s="12"/>
    </row>
    <row r="171" ht="18.75" customHeight="1">
      <c r="A171" s="21" t="s">
        <v>195</v>
      </c>
      <c r="B171" s="21" t="s">
        <v>196</v>
      </c>
      <c r="C171" s="58" t="s">
        <v>523</v>
      </c>
      <c r="D171" s="127" t="s">
        <v>2498</v>
      </c>
      <c r="E171" s="23" t="s">
        <v>2499</v>
      </c>
      <c r="F171" s="21">
        <v>0.0</v>
      </c>
      <c r="G171" s="26">
        <v>45933.0</v>
      </c>
      <c r="H171" s="46" t="s">
        <v>2500</v>
      </c>
      <c r="I171" s="40" t="s">
        <v>37</v>
      </c>
      <c r="J171" s="24">
        <v>45972.0</v>
      </c>
      <c r="K171" s="21">
        <v>1.0232281E7</v>
      </c>
      <c r="L171" s="21" t="s">
        <v>276</v>
      </c>
      <c r="M171" s="26">
        <v>46007.0</v>
      </c>
      <c r="N171" s="26">
        <v>45996.0</v>
      </c>
      <c r="O171" s="26">
        <v>45996.0</v>
      </c>
      <c r="P171" s="28">
        <v>1.0</v>
      </c>
      <c r="Q171" s="45">
        <v>10890.0</v>
      </c>
      <c r="R171" s="30">
        <f t="shared" si="1"/>
        <v>122.0441556</v>
      </c>
      <c r="S171" s="21" t="str">
        <f>IFERROR(VLOOKUP(L171,'Responsáveis'!$A$3:$B$136,2,FALSE),"NE")</f>
        <v>jadiel</v>
      </c>
      <c r="T171" s="21">
        <v>23215.0</v>
      </c>
      <c r="U171" s="21" t="s">
        <v>39</v>
      </c>
      <c r="V171" s="31" t="s">
        <v>208</v>
      </c>
      <c r="W171" s="31" t="s">
        <v>41</v>
      </c>
      <c r="X171" s="12"/>
      <c r="Y171" s="12"/>
      <c r="Z171" s="12"/>
      <c r="AA171" s="12"/>
      <c r="AB171" s="12"/>
      <c r="AC171" s="12"/>
    </row>
    <row r="172" ht="18.75" customHeight="1">
      <c r="A172" s="21" t="s">
        <v>195</v>
      </c>
      <c r="B172" s="21" t="s">
        <v>196</v>
      </c>
      <c r="C172" s="58" t="s">
        <v>277</v>
      </c>
      <c r="D172" s="127" t="s">
        <v>2501</v>
      </c>
      <c r="E172" s="23" t="s">
        <v>2502</v>
      </c>
      <c r="F172" s="21">
        <v>0.0</v>
      </c>
      <c r="G172" s="26">
        <v>45937.0</v>
      </c>
      <c r="H172" s="46" t="s">
        <v>2503</v>
      </c>
      <c r="I172" s="40" t="s">
        <v>46</v>
      </c>
      <c r="J172" s="26">
        <v>45968.0</v>
      </c>
      <c r="K172" s="21">
        <v>1.0232458E7</v>
      </c>
      <c r="L172" s="21" t="s">
        <v>59</v>
      </c>
      <c r="M172" s="128">
        <v>46007.0</v>
      </c>
      <c r="N172" s="128">
        <v>46007.0</v>
      </c>
      <c r="O172" s="24">
        <v>46007.0</v>
      </c>
      <c r="P172" s="28">
        <v>1.0</v>
      </c>
      <c r="Q172" s="45">
        <v>15645.84</v>
      </c>
      <c r="R172" s="30">
        <f t="shared" si="1"/>
        <v>175.3428219</v>
      </c>
      <c r="S172" s="21" t="str">
        <f>IFERROR(VLOOKUP(L172,'Responsáveis'!$A$3:$B$136,2,FALSE),"NE")</f>
        <v>Rudnei</v>
      </c>
      <c r="T172" s="21">
        <v>436.0</v>
      </c>
      <c r="U172" s="21" t="s">
        <v>48</v>
      </c>
      <c r="V172" s="31" t="s">
        <v>208</v>
      </c>
      <c r="W172" s="31" t="s">
        <v>41</v>
      </c>
      <c r="X172" s="12"/>
      <c r="Y172" s="12"/>
      <c r="Z172" s="12"/>
      <c r="AA172" s="12"/>
      <c r="AB172" s="12"/>
      <c r="AC172" s="12"/>
    </row>
    <row r="173" ht="18.75" customHeight="1">
      <c r="A173" s="21" t="s">
        <v>195</v>
      </c>
      <c r="B173" s="21" t="s">
        <v>196</v>
      </c>
      <c r="C173" s="58" t="s">
        <v>277</v>
      </c>
      <c r="D173" s="127" t="s">
        <v>2504</v>
      </c>
      <c r="E173" s="23" t="s">
        <v>2505</v>
      </c>
      <c r="F173" s="21">
        <v>0.0</v>
      </c>
      <c r="G173" s="26">
        <v>45937.0</v>
      </c>
      <c r="H173" s="46" t="s">
        <v>2506</v>
      </c>
      <c r="I173" s="40" t="s">
        <v>46</v>
      </c>
      <c r="J173" s="24">
        <v>45978.0</v>
      </c>
      <c r="K173" s="21">
        <v>1.0232845E7</v>
      </c>
      <c r="L173" s="21" t="s">
        <v>227</v>
      </c>
      <c r="M173" s="128">
        <v>46002.0</v>
      </c>
      <c r="N173" s="128">
        <v>46006.0</v>
      </c>
      <c r="O173" s="24">
        <v>46009.0</v>
      </c>
      <c r="P173" s="28">
        <v>1.0</v>
      </c>
      <c r="Q173" s="45">
        <v>141570.0</v>
      </c>
      <c r="R173" s="30">
        <f t="shared" si="1"/>
        <v>1586.574022</v>
      </c>
      <c r="S173" s="21" t="str">
        <f>IFERROR(VLOOKUP(L173,'Responsáveis'!$A$3:$B$136,2,FALSE),"NE")</f>
        <v>Ana</v>
      </c>
      <c r="T173" s="27"/>
      <c r="U173" s="21" t="s">
        <v>48</v>
      </c>
      <c r="V173" s="31" t="s">
        <v>208</v>
      </c>
      <c r="W173" s="31" t="s">
        <v>41</v>
      </c>
      <c r="X173" s="12"/>
      <c r="Y173" s="12"/>
      <c r="Z173" s="12"/>
      <c r="AA173" s="12"/>
      <c r="AB173" s="12"/>
      <c r="AC173" s="12"/>
    </row>
    <row r="174" ht="18.75" customHeight="1">
      <c r="A174" s="21" t="s">
        <v>195</v>
      </c>
      <c r="B174" s="58" t="s">
        <v>196</v>
      </c>
      <c r="C174" s="21" t="s">
        <v>544</v>
      </c>
      <c r="D174" s="127" t="s">
        <v>483</v>
      </c>
      <c r="E174" s="129" t="s">
        <v>2507</v>
      </c>
      <c r="F174" s="21">
        <v>0.0</v>
      </c>
      <c r="G174" s="26">
        <v>45939.0</v>
      </c>
      <c r="H174" s="46" t="s">
        <v>2508</v>
      </c>
      <c r="I174" s="40" t="s">
        <v>46</v>
      </c>
      <c r="J174" s="26">
        <v>45985.0</v>
      </c>
      <c r="K174" s="21" t="s">
        <v>53</v>
      </c>
      <c r="L174" s="21" t="s">
        <v>95</v>
      </c>
      <c r="M174" s="24">
        <v>46007.0</v>
      </c>
      <c r="N174" s="24">
        <v>46015.0</v>
      </c>
      <c r="O174" s="24">
        <v>46001.0</v>
      </c>
      <c r="P174" s="28">
        <v>1.0</v>
      </c>
      <c r="Q174" s="45">
        <v>119250.0</v>
      </c>
      <c r="R174" s="30">
        <f t="shared" si="1"/>
        <v>1336.433935</v>
      </c>
      <c r="S174" s="21" t="str">
        <f>IFERROR(VLOOKUP(L174,'Responsáveis'!$A$3:$B$136,2,FALSE),"NE")</f>
        <v>Ana</v>
      </c>
      <c r="T174" s="27"/>
      <c r="U174" s="21" t="s">
        <v>48</v>
      </c>
      <c r="V174" s="31" t="s">
        <v>208</v>
      </c>
      <c r="W174" s="31" t="s">
        <v>41</v>
      </c>
      <c r="X174" s="12"/>
      <c r="Y174" s="12"/>
      <c r="Z174" s="12"/>
      <c r="AA174" s="12"/>
      <c r="AB174" s="12"/>
      <c r="AC174" s="12"/>
    </row>
    <row r="175" ht="18.75" customHeight="1">
      <c r="A175" s="21" t="s">
        <v>195</v>
      </c>
      <c r="B175" s="58" t="s">
        <v>196</v>
      </c>
      <c r="C175" s="21" t="s">
        <v>277</v>
      </c>
      <c r="D175" s="22" t="s">
        <v>2509</v>
      </c>
      <c r="E175" s="129" t="s">
        <v>2510</v>
      </c>
      <c r="F175" s="21">
        <v>0.0</v>
      </c>
      <c r="G175" s="24">
        <v>45945.0</v>
      </c>
      <c r="H175" s="46" t="s">
        <v>2511</v>
      </c>
      <c r="I175" s="40" t="s">
        <v>46</v>
      </c>
      <c r="J175" s="26">
        <v>45968.0</v>
      </c>
      <c r="K175" s="21">
        <v>1.0232475E7</v>
      </c>
      <c r="L175" s="21" t="s">
        <v>431</v>
      </c>
      <c r="M175" s="24">
        <v>46007.0</v>
      </c>
      <c r="N175" s="24">
        <v>46007.0</v>
      </c>
      <c r="O175" s="24">
        <v>46010.0</v>
      </c>
      <c r="P175" s="28">
        <v>1.0</v>
      </c>
      <c r="Q175" s="45">
        <v>17812.47</v>
      </c>
      <c r="R175" s="30">
        <f t="shared" si="1"/>
        <v>199.6242295</v>
      </c>
      <c r="S175" s="21" t="str">
        <f>IFERROR(VLOOKUP(L175,'Responsáveis'!$A$3:$B$136,2,FALSE),"NE")</f>
        <v>Rudnei</v>
      </c>
      <c r="T175" s="21">
        <v>6746.0</v>
      </c>
      <c r="U175" s="21" t="s">
        <v>48</v>
      </c>
      <c r="V175" s="31" t="s">
        <v>208</v>
      </c>
      <c r="W175" s="31" t="s">
        <v>41</v>
      </c>
      <c r="X175" s="12"/>
      <c r="Y175" s="12"/>
      <c r="Z175" s="12"/>
      <c r="AA175" s="12"/>
      <c r="AB175" s="12"/>
      <c r="AC175" s="12"/>
    </row>
    <row r="176" ht="18.75" customHeight="1">
      <c r="A176" s="21" t="s">
        <v>195</v>
      </c>
      <c r="B176" s="58" t="s">
        <v>196</v>
      </c>
      <c r="C176" s="58" t="s">
        <v>277</v>
      </c>
      <c r="D176" s="22" t="s">
        <v>2509</v>
      </c>
      <c r="E176" s="23" t="s">
        <v>2512</v>
      </c>
      <c r="F176" s="21">
        <v>2.0</v>
      </c>
      <c r="G176" s="24">
        <v>45946.0</v>
      </c>
      <c r="H176" s="46" t="s">
        <v>2513</v>
      </c>
      <c r="I176" s="40" t="s">
        <v>46</v>
      </c>
      <c r="J176" s="26">
        <v>45968.0</v>
      </c>
      <c r="K176" s="21">
        <v>1.0232475E7</v>
      </c>
      <c r="L176" s="21" t="s">
        <v>431</v>
      </c>
      <c r="M176" s="24">
        <v>46007.0</v>
      </c>
      <c r="N176" s="24">
        <v>46007.0</v>
      </c>
      <c r="O176" s="24">
        <v>46010.0</v>
      </c>
      <c r="P176" s="28">
        <v>1.0</v>
      </c>
      <c r="Q176" s="45">
        <v>16794.47</v>
      </c>
      <c r="R176" s="30">
        <f t="shared" si="1"/>
        <v>188.2155105</v>
      </c>
      <c r="S176" s="21" t="str">
        <f>IFERROR(VLOOKUP(L176,'Responsáveis'!$A$3:$B$136,2,FALSE),"NE")</f>
        <v>Rudnei</v>
      </c>
      <c r="T176" s="21">
        <v>6747.0</v>
      </c>
      <c r="U176" s="21" t="s">
        <v>48</v>
      </c>
      <c r="V176" s="31" t="s">
        <v>208</v>
      </c>
      <c r="W176" s="31" t="s">
        <v>41</v>
      </c>
      <c r="X176" s="12"/>
      <c r="Y176" s="12"/>
      <c r="Z176" s="12"/>
      <c r="AA176" s="12"/>
      <c r="AB176" s="12"/>
      <c r="AC176" s="12"/>
    </row>
    <row r="177" ht="18.75" customHeight="1">
      <c r="A177" s="21" t="s">
        <v>195</v>
      </c>
      <c r="B177" s="21" t="s">
        <v>196</v>
      </c>
      <c r="C177" s="21" t="s">
        <v>197</v>
      </c>
      <c r="D177" s="22" t="s">
        <v>2514</v>
      </c>
      <c r="E177" s="23" t="s">
        <v>2515</v>
      </c>
      <c r="F177" s="21">
        <v>0.0</v>
      </c>
      <c r="G177" s="24">
        <v>45957.0</v>
      </c>
      <c r="H177" s="46" t="s">
        <v>2516</v>
      </c>
      <c r="I177" s="40" t="s">
        <v>37</v>
      </c>
      <c r="J177" s="24">
        <v>45989.0</v>
      </c>
      <c r="K177" s="21">
        <v>1.0233303E7</v>
      </c>
      <c r="L177" s="80" t="s">
        <v>787</v>
      </c>
      <c r="M177" s="24">
        <v>46003.0</v>
      </c>
      <c r="N177" s="24">
        <v>46003.0</v>
      </c>
      <c r="O177" s="24">
        <v>46007.0</v>
      </c>
      <c r="P177" s="28">
        <v>1.0</v>
      </c>
      <c r="Q177" s="45">
        <v>47406.49</v>
      </c>
      <c r="R177" s="30">
        <f t="shared" si="1"/>
        <v>531.2842093</v>
      </c>
      <c r="S177" s="21" t="str">
        <f>IFERROR(VLOOKUP(L177,'Responsáveis'!$A$3:$B$136,2,FALSE),"NE")</f>
        <v>Rudnei</v>
      </c>
      <c r="T177" s="21">
        <v>12372.0</v>
      </c>
      <c r="U177" s="21" t="s">
        <v>39</v>
      </c>
      <c r="V177" s="31" t="s">
        <v>208</v>
      </c>
      <c r="W177" s="31" t="s">
        <v>41</v>
      </c>
      <c r="X177" s="12"/>
      <c r="Y177" s="12"/>
      <c r="Z177" s="12"/>
      <c r="AA177" s="12"/>
      <c r="AB177" s="12"/>
      <c r="AC177" s="12"/>
    </row>
    <row r="178" ht="18.75" customHeight="1">
      <c r="A178" s="21" t="s">
        <v>195</v>
      </c>
      <c r="B178" s="21" t="s">
        <v>196</v>
      </c>
      <c r="C178" s="41" t="s">
        <v>2517</v>
      </c>
      <c r="D178" s="119" t="s">
        <v>2518</v>
      </c>
      <c r="E178" s="23" t="s">
        <v>2519</v>
      </c>
      <c r="F178" s="21">
        <v>0.0</v>
      </c>
      <c r="G178" s="26">
        <v>45968.0</v>
      </c>
      <c r="H178" s="46" t="s">
        <v>2520</v>
      </c>
      <c r="I178" s="40" t="s">
        <v>52</v>
      </c>
      <c r="J178" s="24">
        <v>45971.0</v>
      </c>
      <c r="K178" s="21" t="s">
        <v>53</v>
      </c>
      <c r="L178" s="21" t="s">
        <v>38</v>
      </c>
      <c r="M178" s="24">
        <v>46008.0</v>
      </c>
      <c r="N178" s="24">
        <v>46007.0</v>
      </c>
      <c r="O178" s="24">
        <v>46005.0</v>
      </c>
      <c r="P178" s="28">
        <v>1.0</v>
      </c>
      <c r="Q178" s="45">
        <v>3335.24</v>
      </c>
      <c r="R178" s="30">
        <f t="shared" si="1"/>
        <v>37.37801188</v>
      </c>
      <c r="S178" s="21" t="str">
        <f>IFERROR(VLOOKUP(L178,'Responsáveis'!$A$3:$B$136,2,FALSE),"NE")</f>
        <v>jadiel</v>
      </c>
      <c r="T178" s="27"/>
      <c r="U178" s="21" t="s">
        <v>39</v>
      </c>
      <c r="V178" s="31" t="s">
        <v>208</v>
      </c>
      <c r="W178" s="31" t="s">
        <v>41</v>
      </c>
      <c r="X178" s="12"/>
      <c r="Y178" s="12"/>
      <c r="Z178" s="12"/>
      <c r="AA178" s="12"/>
      <c r="AB178" s="12"/>
      <c r="AC178" s="12"/>
    </row>
    <row r="179" ht="18.75" customHeight="1">
      <c r="A179" s="21" t="s">
        <v>195</v>
      </c>
      <c r="B179" s="21" t="s">
        <v>196</v>
      </c>
      <c r="C179" s="21" t="s">
        <v>2521</v>
      </c>
      <c r="D179" s="22" t="s">
        <v>2522</v>
      </c>
      <c r="E179" s="23" t="s">
        <v>2523</v>
      </c>
      <c r="F179" s="21">
        <v>0.0</v>
      </c>
      <c r="G179" s="24">
        <v>45971.0</v>
      </c>
      <c r="H179" s="46" t="s">
        <v>2524</v>
      </c>
      <c r="I179" s="40" t="s">
        <v>52</v>
      </c>
      <c r="J179" s="24">
        <v>45973.0</v>
      </c>
      <c r="K179" s="21" t="s">
        <v>53</v>
      </c>
      <c r="L179" s="21" t="s">
        <v>64</v>
      </c>
      <c r="M179" s="24">
        <v>46004.0</v>
      </c>
      <c r="N179" s="24">
        <v>46008.0</v>
      </c>
      <c r="O179" s="24">
        <v>46004.0</v>
      </c>
      <c r="P179" s="28">
        <v>1.0</v>
      </c>
      <c r="Q179" s="45">
        <v>16218.35</v>
      </c>
      <c r="R179" s="30">
        <f t="shared" si="1"/>
        <v>181.7589376</v>
      </c>
      <c r="S179" s="21" t="str">
        <f>IFERROR(VLOOKUP(L179,'Responsáveis'!$A$3:$B$136,2,FALSE),"NE")</f>
        <v>Jadiel</v>
      </c>
      <c r="T179" s="27"/>
      <c r="U179" s="21" t="s">
        <v>48</v>
      </c>
      <c r="V179" s="31" t="s">
        <v>208</v>
      </c>
      <c r="W179" s="31" t="s">
        <v>41</v>
      </c>
      <c r="X179" s="12"/>
      <c r="Y179" s="12"/>
      <c r="Z179" s="12"/>
      <c r="AA179" s="12"/>
      <c r="AB179" s="12"/>
      <c r="AC179" s="12"/>
    </row>
    <row r="180" ht="18.75" customHeight="1">
      <c r="A180" s="21" t="s">
        <v>219</v>
      </c>
      <c r="B180" s="58" t="s">
        <v>220</v>
      </c>
      <c r="C180" s="21" t="s">
        <v>197</v>
      </c>
      <c r="D180" s="22" t="s">
        <v>2228</v>
      </c>
      <c r="E180" s="21" t="s">
        <v>2525</v>
      </c>
      <c r="F180" s="21">
        <v>0.0</v>
      </c>
      <c r="G180" s="24">
        <v>45979.0</v>
      </c>
      <c r="H180" s="46" t="s">
        <v>2526</v>
      </c>
      <c r="I180" s="40" t="s">
        <v>52</v>
      </c>
      <c r="J180" s="24">
        <v>45979.0</v>
      </c>
      <c r="K180" s="21" t="s">
        <v>53</v>
      </c>
      <c r="L180" s="21" t="s">
        <v>227</v>
      </c>
      <c r="M180" s="26">
        <v>46032.0</v>
      </c>
      <c r="N180" s="26">
        <v>46033.0</v>
      </c>
      <c r="O180" s="26">
        <v>46032.0</v>
      </c>
      <c r="P180" s="28">
        <v>1.0</v>
      </c>
      <c r="Q180" s="45">
        <v>7800.0</v>
      </c>
      <c r="R180" s="30">
        <f t="shared" si="1"/>
        <v>87.41454668</v>
      </c>
      <c r="S180" s="21" t="str">
        <f>IFERROR(VLOOKUP(L180,'Responsáveis'!$A$3:$B$136,2,FALSE),"NE")</f>
        <v>Ana</v>
      </c>
      <c r="T180" s="27"/>
      <c r="U180" s="21" t="s">
        <v>39</v>
      </c>
      <c r="V180" s="31" t="s">
        <v>208</v>
      </c>
      <c r="W180" s="31" t="s">
        <v>41</v>
      </c>
      <c r="X180" s="12"/>
      <c r="Y180" s="12"/>
      <c r="Z180" s="12"/>
      <c r="AA180" s="12"/>
      <c r="AB180" s="12"/>
      <c r="AC180" s="12"/>
    </row>
    <row r="181" ht="18.75" customHeight="1">
      <c r="A181" s="21" t="s">
        <v>195</v>
      </c>
      <c r="B181" s="21" t="s">
        <v>196</v>
      </c>
      <c r="C181" s="21" t="s">
        <v>2527</v>
      </c>
      <c r="D181" s="22" t="s">
        <v>2528</v>
      </c>
      <c r="E181" s="23" t="s">
        <v>2529</v>
      </c>
      <c r="F181" s="21">
        <v>1.0</v>
      </c>
      <c r="G181" s="26">
        <v>45994.0</v>
      </c>
      <c r="H181" s="46" t="s">
        <v>2530</v>
      </c>
      <c r="I181" s="40" t="s">
        <v>52</v>
      </c>
      <c r="J181" s="26">
        <v>45997.0</v>
      </c>
      <c r="K181" s="21" t="s">
        <v>53</v>
      </c>
      <c r="L181" s="21" t="s">
        <v>95</v>
      </c>
      <c r="M181" s="24">
        <v>46014.0</v>
      </c>
      <c r="N181" s="24">
        <v>46014.0</v>
      </c>
      <c r="O181" s="24">
        <v>46013.0</v>
      </c>
      <c r="P181" s="28">
        <v>1.0</v>
      </c>
      <c r="Q181" s="45">
        <v>16919.5</v>
      </c>
      <c r="R181" s="30">
        <f t="shared" si="1"/>
        <v>189.6167208</v>
      </c>
      <c r="S181" s="21" t="str">
        <f>IFERROR(VLOOKUP(L181,'Responsáveis'!$A$3:$B$136,2,FALSE),"NE")</f>
        <v>Ana</v>
      </c>
      <c r="T181" s="27"/>
      <c r="U181" s="21" t="s">
        <v>39</v>
      </c>
      <c r="V181" s="31" t="s">
        <v>208</v>
      </c>
      <c r="W181" s="31" t="s">
        <v>41</v>
      </c>
      <c r="X181" s="12"/>
      <c r="Y181" s="12"/>
      <c r="Z181" s="12"/>
      <c r="AA181" s="12"/>
      <c r="AB181" s="12"/>
      <c r="AC181" s="12"/>
    </row>
    <row r="182" ht="18.75" customHeight="1">
      <c r="A182" s="21" t="s">
        <v>187</v>
      </c>
      <c r="B182" s="58" t="s">
        <v>234</v>
      </c>
      <c r="C182" s="21" t="s">
        <v>809</v>
      </c>
      <c r="D182" s="22" t="s">
        <v>2531</v>
      </c>
      <c r="E182" s="23" t="s">
        <v>2532</v>
      </c>
      <c r="F182" s="21">
        <v>0.0</v>
      </c>
      <c r="G182" s="24">
        <v>45958.0</v>
      </c>
      <c r="H182" s="46"/>
      <c r="I182" s="40" t="s">
        <v>52</v>
      </c>
      <c r="J182" s="24">
        <v>45958.0</v>
      </c>
      <c r="K182" s="21" t="s">
        <v>53</v>
      </c>
      <c r="L182" s="21" t="s">
        <v>227</v>
      </c>
      <c r="M182" s="26">
        <v>45995.0</v>
      </c>
      <c r="N182" s="26">
        <v>45995.0</v>
      </c>
      <c r="O182" s="26">
        <v>45995.0</v>
      </c>
      <c r="P182" s="28">
        <v>1.0</v>
      </c>
      <c r="Q182" s="130">
        <v>36000.0</v>
      </c>
      <c r="R182" s="30">
        <f t="shared" si="1"/>
        <v>403.4517539</v>
      </c>
      <c r="S182" s="21" t="str">
        <f>IFERROR(VLOOKUP(L182,'Responsáveis'!$A$3:$B$136,2,FALSE),"NE")</f>
        <v>Ana</v>
      </c>
      <c r="T182" s="27"/>
      <c r="U182" s="21" t="s">
        <v>39</v>
      </c>
      <c r="V182" s="31" t="s">
        <v>208</v>
      </c>
      <c r="W182" s="31" t="s">
        <v>41</v>
      </c>
      <c r="X182" s="12"/>
      <c r="Y182" s="12"/>
      <c r="Z182" s="12"/>
      <c r="AA182" s="12"/>
      <c r="AB182" s="12"/>
      <c r="AC182" s="12"/>
    </row>
    <row r="183" ht="18.75" customHeight="1">
      <c r="A183" s="21" t="s">
        <v>219</v>
      </c>
      <c r="B183" s="21" t="s">
        <v>220</v>
      </c>
      <c r="C183" s="21" t="s">
        <v>2533</v>
      </c>
      <c r="D183" s="22" t="s">
        <v>2010</v>
      </c>
      <c r="E183" s="23" t="s">
        <v>2534</v>
      </c>
      <c r="F183" s="21">
        <v>0.0</v>
      </c>
      <c r="G183" s="26">
        <v>45931.0</v>
      </c>
      <c r="H183" s="74"/>
      <c r="I183" s="40" t="s">
        <v>52</v>
      </c>
      <c r="J183" s="26">
        <v>45933.0</v>
      </c>
      <c r="K183" s="21" t="s">
        <v>53</v>
      </c>
      <c r="L183" s="21" t="s">
        <v>38</v>
      </c>
      <c r="M183" s="26">
        <v>45969.0</v>
      </c>
      <c r="N183" s="24">
        <v>45972.0</v>
      </c>
      <c r="O183" s="26">
        <v>45971.0</v>
      </c>
      <c r="P183" s="28">
        <v>1.0</v>
      </c>
      <c r="Q183" s="47">
        <v>7680.59</v>
      </c>
      <c r="R183" s="30">
        <f t="shared" si="1"/>
        <v>86.07631962</v>
      </c>
      <c r="S183" s="21" t="str">
        <f>IFERROR(VLOOKUP(L183,'Responsáveis'!$A$3:$B$136,2,FALSE),"NE")</f>
        <v>jadiel</v>
      </c>
      <c r="T183" s="21">
        <v>34233.0</v>
      </c>
      <c r="U183" s="21" t="s">
        <v>39</v>
      </c>
      <c r="V183" s="31" t="s">
        <v>208</v>
      </c>
      <c r="W183" s="31"/>
      <c r="X183" s="12"/>
      <c r="Y183" s="12"/>
      <c r="Z183" s="12"/>
      <c r="AA183" s="12"/>
      <c r="AB183" s="12"/>
      <c r="AC183" s="12"/>
    </row>
    <row r="184" ht="18.75" customHeight="1">
      <c r="A184" s="21" t="s">
        <v>219</v>
      </c>
      <c r="B184" s="21" t="s">
        <v>220</v>
      </c>
      <c r="C184" s="21" t="s">
        <v>343</v>
      </c>
      <c r="D184" s="22" t="s">
        <v>1806</v>
      </c>
      <c r="E184" s="23" t="s">
        <v>2535</v>
      </c>
      <c r="F184" s="21">
        <v>0.0</v>
      </c>
      <c r="G184" s="24">
        <v>45960.0</v>
      </c>
      <c r="H184" s="44"/>
      <c r="I184" s="40" t="s">
        <v>52</v>
      </c>
      <c r="J184" s="21" t="s">
        <v>2536</v>
      </c>
      <c r="K184" s="21" t="s">
        <v>53</v>
      </c>
      <c r="L184" s="21" t="s">
        <v>227</v>
      </c>
      <c r="M184" s="26">
        <v>45997.0</v>
      </c>
      <c r="N184" s="26">
        <v>45999.0</v>
      </c>
      <c r="O184" s="26">
        <v>45999.0</v>
      </c>
      <c r="P184" s="28">
        <v>1.0</v>
      </c>
      <c r="Q184" s="45">
        <v>3680.0</v>
      </c>
      <c r="R184" s="30">
        <f t="shared" si="1"/>
        <v>41.24173484</v>
      </c>
      <c r="S184" s="21" t="str">
        <f>IFERROR(VLOOKUP(L184,'Responsáveis'!$A$3:$B$136,2,FALSE),"NE")</f>
        <v>Ana</v>
      </c>
      <c r="T184" s="27"/>
      <c r="U184" s="21" t="s">
        <v>39</v>
      </c>
      <c r="V184" s="31" t="s">
        <v>208</v>
      </c>
      <c r="W184" s="31" t="s">
        <v>41</v>
      </c>
      <c r="X184" s="12"/>
      <c r="Y184" s="12"/>
      <c r="Z184" s="12"/>
      <c r="AA184" s="12"/>
      <c r="AB184" s="12"/>
      <c r="AC184" s="12"/>
    </row>
    <row r="185" ht="18.75" customHeight="1">
      <c r="A185" s="21" t="s">
        <v>219</v>
      </c>
      <c r="B185" s="21" t="s">
        <v>220</v>
      </c>
      <c r="C185" s="21" t="s">
        <v>1019</v>
      </c>
      <c r="D185" s="22" t="s">
        <v>366</v>
      </c>
      <c r="E185" s="23" t="s">
        <v>2537</v>
      </c>
      <c r="F185" s="21">
        <v>1.0</v>
      </c>
      <c r="G185" s="26">
        <v>45905.0</v>
      </c>
      <c r="H185" s="46" t="s">
        <v>2538</v>
      </c>
      <c r="I185" s="40" t="s">
        <v>52</v>
      </c>
      <c r="J185" s="24">
        <v>45951.0</v>
      </c>
      <c r="K185" s="21" t="s">
        <v>53</v>
      </c>
      <c r="L185" s="21" t="s">
        <v>95</v>
      </c>
      <c r="M185" s="24">
        <v>45985.0</v>
      </c>
      <c r="N185" s="24">
        <v>45991.0</v>
      </c>
      <c r="O185" s="24">
        <v>45985.0</v>
      </c>
      <c r="P185" s="28">
        <v>1.0</v>
      </c>
      <c r="Q185" s="47">
        <v>94810.0</v>
      </c>
      <c r="R185" s="30">
        <f t="shared" si="1"/>
        <v>1062.535022</v>
      </c>
      <c r="S185" s="21" t="str">
        <f>IFERROR(VLOOKUP(L185,'Responsáveis'!$A$3:$B$136,2,FALSE),"NE")</f>
        <v>Ana</v>
      </c>
      <c r="T185" s="27"/>
      <c r="U185" s="21" t="s">
        <v>39</v>
      </c>
      <c r="V185" s="31" t="s">
        <v>208</v>
      </c>
      <c r="W185" s="31"/>
      <c r="X185" s="12"/>
      <c r="Y185" s="12"/>
      <c r="Z185" s="12"/>
      <c r="AA185" s="12"/>
      <c r="AB185" s="12"/>
      <c r="AC185" s="12"/>
    </row>
    <row r="186" ht="18.75" customHeight="1">
      <c r="A186" s="21" t="s">
        <v>219</v>
      </c>
      <c r="B186" s="58" t="s">
        <v>220</v>
      </c>
      <c r="C186" s="21" t="s">
        <v>1019</v>
      </c>
      <c r="D186" s="22" t="s">
        <v>2539</v>
      </c>
      <c r="E186" s="23" t="s">
        <v>2540</v>
      </c>
      <c r="F186" s="21">
        <v>1.0</v>
      </c>
      <c r="G186" s="26">
        <v>45933.0</v>
      </c>
      <c r="H186" s="44"/>
      <c r="I186" s="40" t="s">
        <v>99</v>
      </c>
      <c r="J186" s="24">
        <v>45944.0</v>
      </c>
      <c r="K186" s="21" t="s">
        <v>53</v>
      </c>
      <c r="L186" s="21" t="s">
        <v>205</v>
      </c>
      <c r="M186" s="26">
        <v>45989.0</v>
      </c>
      <c r="N186" s="26">
        <v>45989.0</v>
      </c>
      <c r="O186" s="26">
        <v>45989.0</v>
      </c>
      <c r="P186" s="28">
        <v>1.0</v>
      </c>
      <c r="Q186" s="47">
        <v>21517.0</v>
      </c>
      <c r="R186" s="30">
        <f t="shared" si="1"/>
        <v>241.1408719</v>
      </c>
      <c r="S186" s="21" t="str">
        <f>IFERROR(VLOOKUP(L186,'Responsáveis'!$A$3:$B$136,2,FALSE),"NE")</f>
        <v>Ana</v>
      </c>
      <c r="T186" s="27"/>
      <c r="U186" s="21" t="s">
        <v>39</v>
      </c>
      <c r="V186" s="31" t="s">
        <v>208</v>
      </c>
      <c r="W186" s="31"/>
      <c r="X186" s="12"/>
      <c r="Y186" s="12"/>
      <c r="Z186" s="12"/>
      <c r="AA186" s="12"/>
      <c r="AB186" s="12"/>
      <c r="AC186" s="12"/>
    </row>
    <row r="187" ht="18.75" customHeight="1">
      <c r="A187" s="21" t="s">
        <v>219</v>
      </c>
      <c r="B187" s="58" t="s">
        <v>220</v>
      </c>
      <c r="C187" s="21" t="s">
        <v>2541</v>
      </c>
      <c r="D187" s="22" t="s">
        <v>366</v>
      </c>
      <c r="E187" s="23" t="s">
        <v>2542</v>
      </c>
      <c r="F187" s="21">
        <v>0.0</v>
      </c>
      <c r="G187" s="24">
        <v>45950.0</v>
      </c>
      <c r="H187" s="46" t="s">
        <v>2543</v>
      </c>
      <c r="I187" s="40" t="s">
        <v>52</v>
      </c>
      <c r="J187" s="24">
        <v>45950.0</v>
      </c>
      <c r="K187" s="21" t="s">
        <v>53</v>
      </c>
      <c r="L187" s="21" t="s">
        <v>95</v>
      </c>
      <c r="M187" s="24">
        <v>45981.0</v>
      </c>
      <c r="N187" s="24">
        <v>45981.0</v>
      </c>
      <c r="O187" s="24">
        <v>45981.0</v>
      </c>
      <c r="P187" s="28">
        <v>1.0</v>
      </c>
      <c r="Q187" s="47">
        <v>320.0</v>
      </c>
      <c r="R187" s="30">
        <f t="shared" si="1"/>
        <v>3.586237812</v>
      </c>
      <c r="S187" s="21" t="str">
        <f>IFERROR(VLOOKUP(L187,'Responsáveis'!$A$3:$B$136,2,FALSE),"NE")</f>
        <v>Ana</v>
      </c>
      <c r="T187" s="27"/>
      <c r="U187" s="21" t="s">
        <v>39</v>
      </c>
      <c r="V187" s="31" t="s">
        <v>208</v>
      </c>
      <c r="W187" s="31"/>
      <c r="X187" s="12"/>
      <c r="Y187" s="12"/>
      <c r="Z187" s="12"/>
      <c r="AA187" s="12"/>
      <c r="AB187" s="12"/>
      <c r="AC187" s="12"/>
    </row>
    <row r="188" ht="18.75" customHeight="1">
      <c r="A188" s="21" t="s">
        <v>219</v>
      </c>
      <c r="B188" s="58" t="s">
        <v>220</v>
      </c>
      <c r="C188" s="21" t="s">
        <v>2544</v>
      </c>
      <c r="D188" s="22" t="s">
        <v>2545</v>
      </c>
      <c r="E188" s="23" t="s">
        <v>2546</v>
      </c>
      <c r="F188" s="21">
        <v>0.0</v>
      </c>
      <c r="G188" s="24">
        <v>45951.0</v>
      </c>
      <c r="H188" s="44"/>
      <c r="I188" s="40" t="s">
        <v>52</v>
      </c>
      <c r="J188" s="24">
        <v>45958.0</v>
      </c>
      <c r="K188" s="21" t="s">
        <v>53</v>
      </c>
      <c r="L188" s="21" t="s">
        <v>227</v>
      </c>
      <c r="M188" s="24">
        <v>45975.0</v>
      </c>
      <c r="N188" s="24">
        <v>45976.0</v>
      </c>
      <c r="O188" s="24">
        <v>45975.0</v>
      </c>
      <c r="P188" s="28">
        <v>1.0</v>
      </c>
      <c r="Q188" s="47">
        <v>7480.0</v>
      </c>
      <c r="R188" s="30">
        <f t="shared" si="1"/>
        <v>83.82830886</v>
      </c>
      <c r="S188" s="21" t="str">
        <f>IFERROR(VLOOKUP(L188,'Responsáveis'!$A$3:$B$136,2,FALSE),"NE")</f>
        <v>Ana</v>
      </c>
      <c r="T188" s="27"/>
      <c r="U188" s="21" t="s">
        <v>48</v>
      </c>
      <c r="V188" s="31" t="s">
        <v>208</v>
      </c>
      <c r="W188" s="31"/>
      <c r="X188" s="12"/>
      <c r="Y188" s="12"/>
      <c r="Z188" s="12"/>
      <c r="AA188" s="12"/>
      <c r="AB188" s="12"/>
      <c r="AC188" s="12"/>
    </row>
    <row r="189" ht="18.75" customHeight="1">
      <c r="A189" s="21" t="s">
        <v>219</v>
      </c>
      <c r="B189" s="21" t="s">
        <v>220</v>
      </c>
      <c r="C189" s="21" t="s">
        <v>2547</v>
      </c>
      <c r="D189" s="22" t="s">
        <v>2548</v>
      </c>
      <c r="E189" s="23" t="s">
        <v>2549</v>
      </c>
      <c r="F189" s="21">
        <v>0.0</v>
      </c>
      <c r="G189" s="24">
        <v>45951.0</v>
      </c>
      <c r="H189" s="46" t="s">
        <v>2543</v>
      </c>
      <c r="I189" s="40" t="s">
        <v>37</v>
      </c>
      <c r="J189" s="24">
        <v>45953.0</v>
      </c>
      <c r="K189" s="21" t="s">
        <v>53</v>
      </c>
      <c r="L189" s="21" t="s">
        <v>95</v>
      </c>
      <c r="M189" s="24">
        <v>45982.0</v>
      </c>
      <c r="N189" s="24">
        <v>45984.0</v>
      </c>
      <c r="O189" s="24">
        <v>45982.0</v>
      </c>
      <c r="P189" s="28">
        <v>1.0</v>
      </c>
      <c r="Q189" s="47">
        <v>8189.0</v>
      </c>
      <c r="R189" s="30">
        <f t="shared" si="1"/>
        <v>91.77406702</v>
      </c>
      <c r="S189" s="21" t="str">
        <f>IFERROR(VLOOKUP(L189,'Responsáveis'!$A$3:$B$136,2,FALSE),"NE")</f>
        <v>Ana</v>
      </c>
      <c r="T189" s="27"/>
      <c r="U189" s="21" t="s">
        <v>48</v>
      </c>
      <c r="V189" s="31" t="s">
        <v>208</v>
      </c>
      <c r="W189" s="31"/>
      <c r="X189" s="12"/>
      <c r="Y189" s="12"/>
      <c r="Z189" s="12"/>
      <c r="AA189" s="12"/>
      <c r="AB189" s="12"/>
      <c r="AC189" s="12"/>
    </row>
    <row r="190" ht="18.75" customHeight="1">
      <c r="A190" s="21" t="s">
        <v>219</v>
      </c>
      <c r="B190" s="58" t="s">
        <v>220</v>
      </c>
      <c r="C190" s="21" t="s">
        <v>2550</v>
      </c>
      <c r="D190" s="22" t="s">
        <v>366</v>
      </c>
      <c r="E190" s="23" t="s">
        <v>2551</v>
      </c>
      <c r="F190" s="21">
        <v>0.0</v>
      </c>
      <c r="G190" s="26">
        <v>45969.0</v>
      </c>
      <c r="H190" s="46" t="s">
        <v>2552</v>
      </c>
      <c r="I190" s="40" t="s">
        <v>52</v>
      </c>
      <c r="J190" s="26">
        <v>45971.0</v>
      </c>
      <c r="K190" s="21" t="s">
        <v>53</v>
      </c>
      <c r="L190" s="21" t="s">
        <v>95</v>
      </c>
      <c r="M190" s="24">
        <v>45982.0</v>
      </c>
      <c r="N190" s="24">
        <v>45982.0</v>
      </c>
      <c r="O190" s="24">
        <v>45982.0</v>
      </c>
      <c r="P190" s="28">
        <v>1.0</v>
      </c>
      <c r="Q190" s="45">
        <v>3476.0</v>
      </c>
      <c r="R190" s="30">
        <f t="shared" si="1"/>
        <v>38.95550824</v>
      </c>
      <c r="S190" s="21" t="str">
        <f>IFERROR(VLOOKUP(L190,'Responsáveis'!$A$3:$B$136,2,FALSE),"NE")</f>
        <v>Ana</v>
      </c>
      <c r="T190" s="27"/>
      <c r="U190" s="21" t="s">
        <v>39</v>
      </c>
      <c r="V190" s="31" t="s">
        <v>208</v>
      </c>
      <c r="W190" s="31"/>
      <c r="X190" s="12"/>
      <c r="Y190" s="12"/>
      <c r="Z190" s="12"/>
      <c r="AA190" s="12"/>
      <c r="AB190" s="12"/>
      <c r="AC190" s="12"/>
    </row>
    <row r="191" ht="18.75" customHeight="1">
      <c r="A191" s="21" t="s">
        <v>219</v>
      </c>
      <c r="B191" s="21" t="s">
        <v>220</v>
      </c>
      <c r="C191" s="21" t="s">
        <v>2553</v>
      </c>
      <c r="D191" s="22" t="s">
        <v>2554</v>
      </c>
      <c r="E191" s="23" t="s">
        <v>2555</v>
      </c>
      <c r="F191" s="21">
        <v>2.0</v>
      </c>
      <c r="G191" s="26">
        <v>45936.0</v>
      </c>
      <c r="H191" s="46" t="s">
        <v>2520</v>
      </c>
      <c r="I191" s="40" t="s">
        <v>52</v>
      </c>
      <c r="J191" s="27"/>
      <c r="K191" s="21" t="s">
        <v>53</v>
      </c>
      <c r="L191" s="21" t="s">
        <v>38</v>
      </c>
      <c r="M191" s="131">
        <v>46009.0</v>
      </c>
      <c r="N191" s="131">
        <v>46014.0</v>
      </c>
      <c r="O191" s="96">
        <v>46009.0</v>
      </c>
      <c r="P191" s="95">
        <v>1.0</v>
      </c>
      <c r="Q191" s="45">
        <v>5608.82</v>
      </c>
      <c r="R191" s="30">
        <f t="shared" si="1"/>
        <v>62.8580074</v>
      </c>
      <c r="S191" s="21" t="str">
        <f>IFERROR(VLOOKUP(L191,'Responsáveis'!$A$3:$B$136,2,FALSE),"NE")</f>
        <v>jadiel</v>
      </c>
      <c r="T191" s="21">
        <v>34493.0</v>
      </c>
      <c r="U191" s="21" t="s">
        <v>39</v>
      </c>
      <c r="V191" s="31" t="s">
        <v>208</v>
      </c>
      <c r="W191" s="31" t="s">
        <v>41</v>
      </c>
      <c r="X191" s="12"/>
      <c r="Y191" s="12"/>
      <c r="Z191" s="12"/>
      <c r="AA191" s="12"/>
      <c r="AB191" s="12"/>
      <c r="AC191" s="12"/>
    </row>
    <row r="192" ht="18.75" customHeight="1">
      <c r="A192" s="21" t="s">
        <v>219</v>
      </c>
      <c r="B192" s="58" t="s">
        <v>220</v>
      </c>
      <c r="C192" s="21" t="s">
        <v>197</v>
      </c>
      <c r="D192" s="22" t="s">
        <v>2556</v>
      </c>
      <c r="E192" s="23" t="s">
        <v>2557</v>
      </c>
      <c r="F192" s="21">
        <v>0.0</v>
      </c>
      <c r="G192" s="24">
        <v>45986.0</v>
      </c>
      <c r="H192" s="46" t="s">
        <v>2558</v>
      </c>
      <c r="I192" s="40" t="s">
        <v>52</v>
      </c>
      <c r="J192" s="24">
        <v>45986.0</v>
      </c>
      <c r="K192" s="21" t="s">
        <v>53</v>
      </c>
      <c r="L192" s="21" t="s">
        <v>227</v>
      </c>
      <c r="M192" s="26">
        <v>45994.0</v>
      </c>
      <c r="N192" s="26">
        <v>45994.0</v>
      </c>
      <c r="O192" s="24">
        <v>45995.0</v>
      </c>
      <c r="P192" s="28">
        <v>1.0</v>
      </c>
      <c r="Q192" s="45">
        <v>13350.0</v>
      </c>
      <c r="R192" s="30">
        <f t="shared" si="1"/>
        <v>149.6133587</v>
      </c>
      <c r="S192" s="21" t="str">
        <f>IFERROR(VLOOKUP(L192,'Responsáveis'!$A$3:$B$136,2,FALSE),"NE")</f>
        <v>Ana</v>
      </c>
      <c r="T192" s="27"/>
      <c r="U192" s="21" t="s">
        <v>39</v>
      </c>
      <c r="V192" s="31" t="s">
        <v>208</v>
      </c>
      <c r="W192" s="31" t="s">
        <v>41</v>
      </c>
      <c r="X192" s="12"/>
      <c r="Y192" s="12"/>
      <c r="Z192" s="12"/>
      <c r="AA192" s="12"/>
      <c r="AB192" s="12"/>
      <c r="AC192" s="12"/>
    </row>
    <row r="193" ht="18.75" customHeight="1">
      <c r="A193" s="21" t="s">
        <v>219</v>
      </c>
      <c r="B193" s="21" t="s">
        <v>220</v>
      </c>
      <c r="C193" s="21" t="s">
        <v>2559</v>
      </c>
      <c r="D193" s="22" t="s">
        <v>2560</v>
      </c>
      <c r="E193" s="23" t="s">
        <v>2561</v>
      </c>
      <c r="F193" s="21">
        <v>0.0</v>
      </c>
      <c r="G193" s="24">
        <v>45988.0</v>
      </c>
      <c r="H193" s="46" t="s">
        <v>2562</v>
      </c>
      <c r="I193" s="40" t="s">
        <v>52</v>
      </c>
      <c r="J193" s="24">
        <v>46020.0</v>
      </c>
      <c r="K193" s="21" t="s">
        <v>53</v>
      </c>
      <c r="L193" s="21" t="s">
        <v>95</v>
      </c>
      <c r="M193" s="24">
        <v>46009.0</v>
      </c>
      <c r="N193" s="24">
        <v>46011.0</v>
      </c>
      <c r="O193" s="24">
        <v>46009.0</v>
      </c>
      <c r="P193" s="28">
        <v>1.0</v>
      </c>
      <c r="Q193" s="45">
        <v>19712.0</v>
      </c>
      <c r="R193" s="30">
        <f t="shared" si="1"/>
        <v>220.9122492</v>
      </c>
      <c r="S193" s="21" t="str">
        <f>IFERROR(VLOOKUP(L193,'Responsáveis'!$A$3:$B$136,2,FALSE),"NE")</f>
        <v>Ana</v>
      </c>
      <c r="T193" s="27"/>
      <c r="U193" s="21" t="s">
        <v>48</v>
      </c>
      <c r="V193" s="31" t="s">
        <v>208</v>
      </c>
      <c r="W193" s="31" t="s">
        <v>41</v>
      </c>
      <c r="X193" s="12"/>
      <c r="Y193" s="12"/>
      <c r="Z193" s="12"/>
      <c r="AA193" s="12"/>
      <c r="AB193" s="12"/>
      <c r="AC193" s="12"/>
    </row>
    <row r="194" ht="18.75" customHeight="1">
      <c r="A194" s="21" t="s">
        <v>219</v>
      </c>
      <c r="B194" s="21" t="s">
        <v>220</v>
      </c>
      <c r="C194" s="21" t="s">
        <v>2563</v>
      </c>
      <c r="D194" s="22" t="s">
        <v>2564</v>
      </c>
      <c r="E194" s="23" t="s">
        <v>2565</v>
      </c>
      <c r="F194" s="21">
        <v>0.0</v>
      </c>
      <c r="G194" s="26">
        <v>45996.0</v>
      </c>
      <c r="H194" s="46" t="s">
        <v>2566</v>
      </c>
      <c r="I194" s="40" t="s">
        <v>52</v>
      </c>
      <c r="J194" s="24">
        <v>46002.0</v>
      </c>
      <c r="K194" s="21" t="s">
        <v>53</v>
      </c>
      <c r="L194" s="21" t="s">
        <v>227</v>
      </c>
      <c r="M194" s="24">
        <v>46010.0</v>
      </c>
      <c r="N194" s="27"/>
      <c r="O194" s="24">
        <v>46010.0</v>
      </c>
      <c r="P194" s="28">
        <v>1.0</v>
      </c>
      <c r="Q194" s="45">
        <v>5480.0</v>
      </c>
      <c r="R194" s="30">
        <f t="shared" si="1"/>
        <v>61.41432254</v>
      </c>
      <c r="S194" s="21" t="str">
        <f>IFERROR(VLOOKUP(L194,'Responsáveis'!$A$3:$B$136,2,FALSE),"NE")</f>
        <v>Ana</v>
      </c>
      <c r="T194" s="27"/>
      <c r="U194" s="21" t="s">
        <v>39</v>
      </c>
      <c r="V194" s="31" t="s">
        <v>208</v>
      </c>
      <c r="W194" s="31" t="s">
        <v>41</v>
      </c>
      <c r="X194" s="12"/>
      <c r="Y194" s="12"/>
      <c r="Z194" s="12"/>
      <c r="AA194" s="12"/>
      <c r="AB194" s="12"/>
      <c r="AC194" s="12"/>
    </row>
    <row r="195" ht="18.75" customHeight="1">
      <c r="A195" s="21" t="s">
        <v>219</v>
      </c>
      <c r="B195" s="21" t="s">
        <v>220</v>
      </c>
      <c r="C195" s="21" t="s">
        <v>653</v>
      </c>
      <c r="D195" s="22" t="s">
        <v>2567</v>
      </c>
      <c r="E195" s="23" t="s">
        <v>2568</v>
      </c>
      <c r="F195" s="21">
        <v>1.0</v>
      </c>
      <c r="G195" s="26">
        <v>45441.0</v>
      </c>
      <c r="H195" s="44" t="s">
        <v>2569</v>
      </c>
      <c r="I195" s="40" t="s">
        <v>37</v>
      </c>
      <c r="J195" s="26">
        <v>45898.0</v>
      </c>
      <c r="K195" s="21">
        <v>1.0228938E7</v>
      </c>
      <c r="L195" s="21" t="s">
        <v>2570</v>
      </c>
      <c r="M195" s="24">
        <v>45989.0</v>
      </c>
      <c r="N195" s="24">
        <v>45989.0</v>
      </c>
      <c r="O195" s="24">
        <v>45989.0</v>
      </c>
      <c r="P195" s="28">
        <v>1.0</v>
      </c>
      <c r="Q195" s="47">
        <v>289260.18</v>
      </c>
      <c r="R195" s="30">
        <f t="shared" si="1"/>
        <v>3241.73686</v>
      </c>
      <c r="S195" s="21" t="str">
        <f>IFERROR(VLOOKUP(L195,'Responsáveis'!$A$3:$B$136,2,FALSE),"NE")</f>
        <v>Ana</v>
      </c>
      <c r="T195" s="21" t="s">
        <v>2571</v>
      </c>
      <c r="U195" s="21" t="s">
        <v>39</v>
      </c>
      <c r="V195" s="31" t="s">
        <v>208</v>
      </c>
      <c r="W195" s="31"/>
      <c r="X195" s="12"/>
      <c r="Y195" s="12"/>
      <c r="Z195" s="12"/>
      <c r="AA195" s="12"/>
      <c r="AB195" s="12"/>
      <c r="AC195" s="12"/>
    </row>
    <row r="196" ht="18.75" customHeight="1">
      <c r="A196" s="21" t="s">
        <v>219</v>
      </c>
      <c r="B196" s="21" t="s">
        <v>220</v>
      </c>
      <c r="C196" s="21" t="s">
        <v>2572</v>
      </c>
      <c r="D196" s="22" t="s">
        <v>831</v>
      </c>
      <c r="E196" s="23" t="s">
        <v>2573</v>
      </c>
      <c r="F196" s="21">
        <v>1.0</v>
      </c>
      <c r="G196" s="26">
        <v>45845.0</v>
      </c>
      <c r="H196" s="44" t="s">
        <v>2574</v>
      </c>
      <c r="I196" s="40" t="s">
        <v>37</v>
      </c>
      <c r="J196" s="26">
        <v>45845.0</v>
      </c>
      <c r="K196" s="21">
        <v>1.0229523E7</v>
      </c>
      <c r="L196" s="21" t="s">
        <v>903</v>
      </c>
      <c r="M196" s="24">
        <v>45951.0</v>
      </c>
      <c r="N196" s="24">
        <v>45951.0</v>
      </c>
      <c r="O196" s="26">
        <v>46000.0</v>
      </c>
      <c r="P196" s="28">
        <v>1.0</v>
      </c>
      <c r="Q196" s="47">
        <v>69917.43</v>
      </c>
      <c r="R196" s="30">
        <f t="shared" si="1"/>
        <v>783.56416</v>
      </c>
      <c r="S196" s="21" t="str">
        <f>IFERROR(VLOOKUP(L196,'Responsáveis'!$A$3:$B$136,2,FALSE),"NE")</f>
        <v>Rudnei</v>
      </c>
      <c r="T196" s="21">
        <v>156.0</v>
      </c>
      <c r="U196" s="21" t="s">
        <v>39</v>
      </c>
      <c r="V196" s="31" t="s">
        <v>208</v>
      </c>
      <c r="W196" s="31" t="s">
        <v>41</v>
      </c>
      <c r="X196" s="12"/>
      <c r="Y196" s="12"/>
      <c r="Z196" s="12"/>
      <c r="AA196" s="12"/>
      <c r="AB196" s="12"/>
      <c r="AC196" s="12"/>
    </row>
    <row r="197" ht="18.75" customHeight="1">
      <c r="A197" s="21" t="s">
        <v>219</v>
      </c>
      <c r="B197" s="58" t="s">
        <v>220</v>
      </c>
      <c r="C197" s="21" t="s">
        <v>2575</v>
      </c>
      <c r="D197" s="22" t="s">
        <v>637</v>
      </c>
      <c r="E197" s="23" t="s">
        <v>2576</v>
      </c>
      <c r="F197" s="21">
        <v>0.0</v>
      </c>
      <c r="G197" s="24">
        <v>45979.0</v>
      </c>
      <c r="H197" s="52"/>
      <c r="I197" s="40" t="s">
        <v>52</v>
      </c>
      <c r="J197" s="24">
        <v>45979.0</v>
      </c>
      <c r="K197" s="21" t="s">
        <v>53</v>
      </c>
      <c r="L197" s="21" t="s">
        <v>227</v>
      </c>
      <c r="M197" s="24">
        <v>45983.0</v>
      </c>
      <c r="N197" s="24">
        <v>45983.0</v>
      </c>
      <c r="O197" s="24">
        <v>45983.0</v>
      </c>
      <c r="P197" s="28">
        <v>1.0</v>
      </c>
      <c r="Q197" s="45">
        <v>1460.0</v>
      </c>
      <c r="R197" s="30">
        <f t="shared" si="1"/>
        <v>16.36221002</v>
      </c>
      <c r="S197" s="21" t="str">
        <f>IFERROR(VLOOKUP(L197,'Responsáveis'!$A$3:$B$136,2,FALSE),"NE")</f>
        <v>Ana</v>
      </c>
      <c r="T197" s="27"/>
      <c r="U197" s="21" t="s">
        <v>48</v>
      </c>
      <c r="V197" s="31" t="s">
        <v>208</v>
      </c>
      <c r="W197" s="31"/>
      <c r="X197" s="12"/>
      <c r="Y197" s="12"/>
      <c r="Z197" s="12"/>
      <c r="AA197" s="12"/>
      <c r="AB197" s="12"/>
      <c r="AC197" s="12"/>
    </row>
    <row r="198" ht="18.75" customHeight="1">
      <c r="A198" s="21" t="s">
        <v>219</v>
      </c>
      <c r="B198" s="21" t="s">
        <v>225</v>
      </c>
      <c r="C198" s="21" t="s">
        <v>197</v>
      </c>
      <c r="D198" s="22" t="s">
        <v>2577</v>
      </c>
      <c r="E198" s="23" t="s">
        <v>2578</v>
      </c>
      <c r="F198" s="21">
        <v>0.0</v>
      </c>
      <c r="G198" s="26">
        <v>45426.0</v>
      </c>
      <c r="H198" s="46" t="s">
        <v>2579</v>
      </c>
      <c r="I198" s="40" t="s">
        <v>37</v>
      </c>
      <c r="J198" s="27"/>
      <c r="K198" s="21">
        <v>1.0210597E7</v>
      </c>
      <c r="L198" s="21" t="s">
        <v>903</v>
      </c>
      <c r="M198" s="26">
        <v>45923.0</v>
      </c>
      <c r="N198" s="26">
        <v>45923.0</v>
      </c>
      <c r="O198" s="26">
        <v>45923.0</v>
      </c>
      <c r="P198" s="28">
        <v>1.0</v>
      </c>
      <c r="Q198" s="45">
        <v>169622.64</v>
      </c>
      <c r="R198" s="30">
        <f t="shared" si="1"/>
        <v>1900.959767</v>
      </c>
      <c r="S198" s="21" t="str">
        <f>IFERROR(VLOOKUP(L198,'Responsáveis'!$A$3:$B$136,2,FALSE),"NE")</f>
        <v>Rudnei</v>
      </c>
      <c r="T198" s="27"/>
      <c r="U198" s="21" t="s">
        <v>39</v>
      </c>
      <c r="V198" s="31" t="s">
        <v>208</v>
      </c>
      <c r="W198" s="31"/>
      <c r="X198" s="12"/>
      <c r="Y198" s="12"/>
      <c r="Z198" s="12"/>
      <c r="AA198" s="12"/>
      <c r="AB198" s="12"/>
      <c r="AC198" s="12"/>
    </row>
    <row r="199" ht="18.75" customHeight="1">
      <c r="A199" s="21" t="s">
        <v>219</v>
      </c>
      <c r="B199" s="21" t="s">
        <v>225</v>
      </c>
      <c r="C199" s="21" t="s">
        <v>725</v>
      </c>
      <c r="D199" s="22" t="s">
        <v>2580</v>
      </c>
      <c r="E199" s="23" t="s">
        <v>2581</v>
      </c>
      <c r="F199" s="21">
        <v>1.0</v>
      </c>
      <c r="G199" s="26">
        <v>45916.0</v>
      </c>
      <c r="H199" s="44" t="s">
        <v>2582</v>
      </c>
      <c r="I199" s="40" t="s">
        <v>46</v>
      </c>
      <c r="J199" s="26">
        <v>45930.0</v>
      </c>
      <c r="K199" s="21">
        <v>1.0230414E7</v>
      </c>
      <c r="L199" s="21" t="s">
        <v>2583</v>
      </c>
      <c r="M199" s="24">
        <v>45978.0</v>
      </c>
      <c r="N199" s="24">
        <v>45978.0</v>
      </c>
      <c r="O199" s="24">
        <v>45978.0</v>
      </c>
      <c r="P199" s="28">
        <v>1.0</v>
      </c>
      <c r="Q199" s="47">
        <v>217497.8</v>
      </c>
      <c r="R199" s="30">
        <f t="shared" si="1"/>
        <v>2437.496358</v>
      </c>
      <c r="S199" s="21" t="str">
        <f>IFERROR(VLOOKUP(L199,'Responsáveis'!$A$3:$B$136,2,FALSE),"NE")</f>
        <v>Ana</v>
      </c>
      <c r="T199" s="27"/>
      <c r="U199" s="21" t="s">
        <v>48</v>
      </c>
      <c r="V199" s="31" t="s">
        <v>208</v>
      </c>
      <c r="W199" s="31"/>
      <c r="X199" s="12"/>
      <c r="Y199" s="12"/>
      <c r="Z199" s="12"/>
      <c r="AA199" s="12"/>
      <c r="AB199" s="12"/>
      <c r="AC199" s="12"/>
    </row>
    <row r="200" ht="18.75" customHeight="1">
      <c r="A200" s="21" t="s">
        <v>219</v>
      </c>
      <c r="B200" s="21" t="s">
        <v>225</v>
      </c>
      <c r="C200" s="22" t="s">
        <v>221</v>
      </c>
      <c r="D200" s="22" t="s">
        <v>628</v>
      </c>
      <c r="E200" s="23" t="s">
        <v>2584</v>
      </c>
      <c r="F200" s="21">
        <v>0.0</v>
      </c>
      <c r="G200" s="24">
        <v>45953.0</v>
      </c>
      <c r="H200" s="52"/>
      <c r="I200" s="40" t="s">
        <v>52</v>
      </c>
      <c r="J200" s="24">
        <v>45953.0</v>
      </c>
      <c r="K200" s="21" t="s">
        <v>53</v>
      </c>
      <c r="L200" s="21" t="s">
        <v>95</v>
      </c>
      <c r="M200" s="26">
        <v>45967.0</v>
      </c>
      <c r="N200" s="26">
        <v>45969.0</v>
      </c>
      <c r="O200" s="26">
        <v>45967.0</v>
      </c>
      <c r="P200" s="28">
        <v>1.0</v>
      </c>
      <c r="Q200" s="45">
        <v>2252.03</v>
      </c>
      <c r="R200" s="30">
        <f t="shared" si="1"/>
        <v>25.23848481</v>
      </c>
      <c r="S200" s="21" t="str">
        <f>IFERROR(VLOOKUP(L200,'Responsáveis'!$A$3:$B$136,2,FALSE),"NE")</f>
        <v>Ana</v>
      </c>
      <c r="T200" s="27"/>
      <c r="U200" s="21" t="s">
        <v>48</v>
      </c>
      <c r="V200" s="31" t="s">
        <v>208</v>
      </c>
      <c r="W200" s="31"/>
      <c r="X200" s="12"/>
      <c r="Y200" s="12"/>
      <c r="Z200" s="12"/>
      <c r="AA200" s="12"/>
      <c r="AB200" s="12"/>
      <c r="AC200" s="12"/>
    </row>
    <row r="201" ht="18.75" customHeight="1">
      <c r="A201" s="21" t="s">
        <v>219</v>
      </c>
      <c r="B201" s="21" t="s">
        <v>225</v>
      </c>
      <c r="C201" s="21" t="s">
        <v>2234</v>
      </c>
      <c r="D201" s="22" t="s">
        <v>2585</v>
      </c>
      <c r="E201" s="23" t="s">
        <v>2586</v>
      </c>
      <c r="F201" s="21">
        <v>0.0</v>
      </c>
      <c r="G201" s="24">
        <v>45954.0</v>
      </c>
      <c r="H201" s="46" t="s">
        <v>2587</v>
      </c>
      <c r="I201" s="40" t="s">
        <v>52</v>
      </c>
      <c r="J201" s="24">
        <v>45958.0</v>
      </c>
      <c r="K201" s="21" t="s">
        <v>53</v>
      </c>
      <c r="L201" s="21" t="s">
        <v>95</v>
      </c>
      <c r="M201" s="24">
        <v>45972.0</v>
      </c>
      <c r="N201" s="24">
        <v>45972.0</v>
      </c>
      <c r="O201" s="24">
        <v>45972.0</v>
      </c>
      <c r="P201" s="28">
        <v>1.0</v>
      </c>
      <c r="Q201" s="47">
        <v>9310.0</v>
      </c>
      <c r="R201" s="30">
        <f t="shared" si="1"/>
        <v>104.3371064</v>
      </c>
      <c r="S201" s="21" t="str">
        <f>IFERROR(VLOOKUP(L201,'Responsáveis'!$A$3:$B$136,2,FALSE),"NE")</f>
        <v>Ana</v>
      </c>
      <c r="T201" s="27"/>
      <c r="U201" s="21" t="s">
        <v>39</v>
      </c>
      <c r="V201" s="31" t="s">
        <v>208</v>
      </c>
      <c r="W201" s="31"/>
      <c r="X201" s="12"/>
      <c r="Y201" s="12"/>
      <c r="Z201" s="12"/>
      <c r="AA201" s="12"/>
      <c r="AB201" s="12"/>
      <c r="AC201" s="12"/>
    </row>
    <row r="202" ht="18.75" customHeight="1">
      <c r="A202" s="58" t="s">
        <v>219</v>
      </c>
      <c r="B202" s="21" t="s">
        <v>225</v>
      </c>
      <c r="C202" s="21" t="s">
        <v>2234</v>
      </c>
      <c r="D202" s="22" t="s">
        <v>2588</v>
      </c>
      <c r="E202" s="23" t="s">
        <v>2589</v>
      </c>
      <c r="F202" s="21">
        <v>0.0</v>
      </c>
      <c r="G202" s="24">
        <v>45954.0</v>
      </c>
      <c r="H202" s="46" t="s">
        <v>2116</v>
      </c>
      <c r="I202" s="40" t="s">
        <v>52</v>
      </c>
      <c r="J202" s="24">
        <v>45958.0</v>
      </c>
      <c r="K202" s="21" t="s">
        <v>53</v>
      </c>
      <c r="L202" s="21" t="s">
        <v>95</v>
      </c>
      <c r="M202" s="24">
        <v>45972.0</v>
      </c>
      <c r="N202" s="24">
        <v>45972.0</v>
      </c>
      <c r="O202" s="24">
        <v>45972.0</v>
      </c>
      <c r="P202" s="28">
        <v>1.0</v>
      </c>
      <c r="Q202" s="47">
        <v>1871.5</v>
      </c>
      <c r="R202" s="30">
        <f t="shared" si="1"/>
        <v>20.97388771</v>
      </c>
      <c r="S202" s="21" t="str">
        <f>IFERROR(VLOOKUP(L202,'Responsáveis'!$A$3:$B$136,2,FALSE),"NE")</f>
        <v>Ana</v>
      </c>
      <c r="T202" s="27"/>
      <c r="U202" s="21" t="s">
        <v>48</v>
      </c>
      <c r="V202" s="31" t="s">
        <v>208</v>
      </c>
      <c r="W202" s="31"/>
      <c r="X202" s="12"/>
      <c r="Y202" s="12"/>
      <c r="Z202" s="12"/>
      <c r="AA202" s="12"/>
      <c r="AB202" s="12"/>
      <c r="AC202" s="12"/>
    </row>
    <row r="203" ht="18.75" customHeight="1">
      <c r="A203" s="21" t="s">
        <v>219</v>
      </c>
      <c r="B203" s="21" t="s">
        <v>225</v>
      </c>
      <c r="C203" s="21" t="s">
        <v>197</v>
      </c>
      <c r="D203" s="22" t="s">
        <v>2590</v>
      </c>
      <c r="E203" s="23" t="s">
        <v>2591</v>
      </c>
      <c r="F203" s="21">
        <v>0.0</v>
      </c>
      <c r="G203" s="24">
        <v>45954.0</v>
      </c>
      <c r="H203" s="46"/>
      <c r="I203" s="40" t="s">
        <v>52</v>
      </c>
      <c r="J203" s="24">
        <v>45958.0</v>
      </c>
      <c r="K203" s="21" t="s">
        <v>53</v>
      </c>
      <c r="L203" s="21" t="s">
        <v>95</v>
      </c>
      <c r="M203" s="24">
        <v>45972.0</v>
      </c>
      <c r="N203" s="24">
        <v>45972.0</v>
      </c>
      <c r="O203" s="24">
        <v>45972.0</v>
      </c>
      <c r="P203" s="28">
        <v>1.0</v>
      </c>
      <c r="Q203" s="45">
        <v>6156.0</v>
      </c>
      <c r="R203" s="30">
        <f t="shared" si="1"/>
        <v>68.99024992</v>
      </c>
      <c r="S203" s="21" t="str">
        <f>IFERROR(VLOOKUP(L203,'Responsáveis'!$A$3:$B$136,2,FALSE),"NE")</f>
        <v>Ana</v>
      </c>
      <c r="T203" s="27"/>
      <c r="U203" s="21" t="s">
        <v>48</v>
      </c>
      <c r="V203" s="31" t="s">
        <v>208</v>
      </c>
      <c r="W203" s="31"/>
      <c r="X203" s="12"/>
      <c r="Y203" s="12"/>
      <c r="Z203" s="12"/>
      <c r="AA203" s="12"/>
      <c r="AB203" s="12"/>
      <c r="AC203" s="12"/>
    </row>
    <row r="204" ht="18.75" customHeight="1">
      <c r="A204" s="21" t="s">
        <v>219</v>
      </c>
      <c r="B204" s="21" t="s">
        <v>225</v>
      </c>
      <c r="C204" s="21" t="s">
        <v>2592</v>
      </c>
      <c r="D204" s="22" t="s">
        <v>2593</v>
      </c>
      <c r="E204" s="23" t="s">
        <v>2594</v>
      </c>
      <c r="F204" s="21">
        <v>0.0</v>
      </c>
      <c r="G204" s="24">
        <v>45961.0</v>
      </c>
      <c r="H204" s="46" t="s">
        <v>2595</v>
      </c>
      <c r="I204" s="40" t="s">
        <v>52</v>
      </c>
      <c r="J204" s="26">
        <v>45964.0</v>
      </c>
      <c r="K204" s="21" t="s">
        <v>53</v>
      </c>
      <c r="L204" s="21" t="s">
        <v>227</v>
      </c>
      <c r="M204" s="24">
        <v>45973.0</v>
      </c>
      <c r="N204" s="24">
        <v>45973.0</v>
      </c>
      <c r="O204" s="24">
        <v>45973.0</v>
      </c>
      <c r="P204" s="28">
        <v>1.0</v>
      </c>
      <c r="Q204" s="47">
        <v>21600.0</v>
      </c>
      <c r="R204" s="30">
        <f t="shared" si="1"/>
        <v>242.0710523</v>
      </c>
      <c r="S204" s="21" t="str">
        <f>IFERROR(VLOOKUP(L204,'Responsáveis'!$A$3:$B$136,2,FALSE),"NE")</f>
        <v>Ana</v>
      </c>
      <c r="T204" s="27"/>
      <c r="U204" s="21" t="s">
        <v>39</v>
      </c>
      <c r="V204" s="31" t="s">
        <v>208</v>
      </c>
      <c r="W204" s="31"/>
      <c r="X204" s="12"/>
      <c r="Y204" s="12"/>
      <c r="Z204" s="12"/>
      <c r="AA204" s="12"/>
      <c r="AB204" s="12"/>
      <c r="AC204" s="12"/>
    </row>
    <row r="205" ht="18.75" customHeight="1">
      <c r="A205" s="21" t="s">
        <v>219</v>
      </c>
      <c r="B205" s="21" t="s">
        <v>225</v>
      </c>
      <c r="C205" s="21" t="s">
        <v>2234</v>
      </c>
      <c r="D205" s="22" t="s">
        <v>2596</v>
      </c>
      <c r="E205" s="23" t="s">
        <v>2597</v>
      </c>
      <c r="F205" s="21">
        <v>0.0</v>
      </c>
      <c r="G205" s="26">
        <v>45965.0</v>
      </c>
      <c r="H205" s="44"/>
      <c r="I205" s="40" t="s">
        <v>52</v>
      </c>
      <c r="J205" s="26">
        <v>45966.0</v>
      </c>
      <c r="K205" s="21" t="s">
        <v>53</v>
      </c>
      <c r="L205" s="21" t="s">
        <v>227</v>
      </c>
      <c r="M205" s="24">
        <v>45981.0</v>
      </c>
      <c r="N205" s="24">
        <v>45981.0</v>
      </c>
      <c r="O205" s="24">
        <v>45981.0</v>
      </c>
      <c r="P205" s="28">
        <v>1.0</v>
      </c>
      <c r="Q205" s="130">
        <v>6840.0</v>
      </c>
      <c r="R205" s="30">
        <f t="shared" si="1"/>
        <v>76.65583324</v>
      </c>
      <c r="S205" s="21" t="str">
        <f>IFERROR(VLOOKUP(L205,'Responsáveis'!$A$3:$B$136,2,FALSE),"NE")</f>
        <v>Ana</v>
      </c>
      <c r="T205" s="27"/>
      <c r="U205" s="21" t="s">
        <v>39</v>
      </c>
      <c r="V205" s="31" t="s">
        <v>208</v>
      </c>
      <c r="W205" s="31"/>
      <c r="X205" s="12"/>
      <c r="Y205" s="12"/>
      <c r="Z205" s="12"/>
      <c r="AA205" s="12"/>
      <c r="AB205" s="12"/>
      <c r="AC205" s="12"/>
    </row>
    <row r="206" ht="18.75" customHeight="1">
      <c r="A206" s="21" t="s">
        <v>219</v>
      </c>
      <c r="B206" s="21" t="s">
        <v>225</v>
      </c>
      <c r="C206" s="22" t="s">
        <v>2598</v>
      </c>
      <c r="D206" s="22" t="s">
        <v>2599</v>
      </c>
      <c r="E206" s="23" t="s">
        <v>2600</v>
      </c>
      <c r="F206" s="21">
        <v>0.0</v>
      </c>
      <c r="G206" s="24">
        <v>45979.0</v>
      </c>
      <c r="H206" s="52"/>
      <c r="I206" s="40" t="s">
        <v>439</v>
      </c>
      <c r="J206" s="27"/>
      <c r="K206" s="27"/>
      <c r="L206" s="27"/>
      <c r="M206" s="27"/>
      <c r="N206" s="27"/>
      <c r="O206" s="27"/>
      <c r="P206" s="28"/>
      <c r="Q206" s="47"/>
      <c r="R206" s="30">
        <f t="shared" si="1"/>
        <v>0</v>
      </c>
      <c r="S206" s="21" t="str">
        <f>IFERROR(VLOOKUP(L206,'Responsáveis'!$A$3:$B$136,2,FALSE),"NE")</f>
        <v>NE</v>
      </c>
      <c r="T206" s="27"/>
      <c r="U206" s="21" t="s">
        <v>39</v>
      </c>
      <c r="V206" s="31" t="s">
        <v>439</v>
      </c>
      <c r="W206" s="31"/>
      <c r="X206" s="12"/>
      <c r="Y206" s="12"/>
      <c r="Z206" s="12"/>
      <c r="AA206" s="12"/>
      <c r="AB206" s="12"/>
      <c r="AC206" s="12"/>
    </row>
    <row r="207" ht="18.75" customHeight="1">
      <c r="A207" s="21" t="s">
        <v>219</v>
      </c>
      <c r="B207" s="21" t="s">
        <v>225</v>
      </c>
      <c r="C207" s="21" t="s">
        <v>2601</v>
      </c>
      <c r="D207" s="22" t="s">
        <v>366</v>
      </c>
      <c r="E207" s="132" t="s">
        <v>2602</v>
      </c>
      <c r="F207" s="21">
        <v>0.0</v>
      </c>
      <c r="G207" s="24">
        <v>45980.0</v>
      </c>
      <c r="H207" s="52"/>
      <c r="I207" s="40" t="s">
        <v>52</v>
      </c>
      <c r="J207" s="24">
        <v>45985.0</v>
      </c>
      <c r="K207" s="21" t="s">
        <v>53</v>
      </c>
      <c r="L207" s="21" t="s">
        <v>95</v>
      </c>
      <c r="M207" s="24">
        <v>46009.0</v>
      </c>
      <c r="N207" s="24">
        <v>46036.0</v>
      </c>
      <c r="O207" s="24">
        <v>46009.0</v>
      </c>
      <c r="P207" s="28">
        <v>1.0</v>
      </c>
      <c r="Q207" s="45">
        <v>16810.0</v>
      </c>
      <c r="R207" s="30">
        <f t="shared" si="1"/>
        <v>188.3895551</v>
      </c>
      <c r="S207" s="21" t="str">
        <f>IFERROR(VLOOKUP(L207,'Responsáveis'!$A$3:$B$136,2,FALSE),"NE")</f>
        <v>Ana</v>
      </c>
      <c r="T207" s="27"/>
      <c r="U207" s="21" t="s">
        <v>1013</v>
      </c>
      <c r="V207" s="31" t="s">
        <v>208</v>
      </c>
      <c r="W207" s="31" t="s">
        <v>41</v>
      </c>
      <c r="X207" s="12"/>
      <c r="Y207" s="12"/>
      <c r="Z207" s="12"/>
      <c r="AA207" s="12"/>
      <c r="AB207" s="12"/>
      <c r="AC207" s="12"/>
    </row>
    <row r="208" ht="18.75" customHeight="1">
      <c r="A208" s="21" t="s">
        <v>219</v>
      </c>
      <c r="B208" s="21" t="s">
        <v>225</v>
      </c>
      <c r="C208" s="21" t="s">
        <v>2603</v>
      </c>
      <c r="D208" s="22" t="s">
        <v>2604</v>
      </c>
      <c r="E208" s="23" t="s">
        <v>2605</v>
      </c>
      <c r="F208" s="21">
        <v>0.0</v>
      </c>
      <c r="G208" s="26">
        <v>45962.0</v>
      </c>
      <c r="H208" s="44"/>
      <c r="I208" s="40" t="s">
        <v>52</v>
      </c>
      <c r="J208" s="26">
        <v>45966.0</v>
      </c>
      <c r="K208" s="61" t="s">
        <v>53</v>
      </c>
      <c r="L208" s="21" t="s">
        <v>227</v>
      </c>
      <c r="M208" s="24">
        <v>45978.0</v>
      </c>
      <c r="N208" s="24">
        <v>45979.0</v>
      </c>
      <c r="O208" s="24">
        <v>45978.0</v>
      </c>
      <c r="P208" s="28">
        <v>1.0</v>
      </c>
      <c r="Q208" s="45">
        <v>1980.0</v>
      </c>
      <c r="R208" s="30">
        <f t="shared" si="1"/>
        <v>22.18984646</v>
      </c>
      <c r="S208" s="21" t="str">
        <f>IFERROR(VLOOKUP(L208,'Responsáveis'!$A$3:$B$136,2,FALSE),"NE")</f>
        <v>Ana</v>
      </c>
      <c r="T208" s="27"/>
      <c r="U208" s="21" t="s">
        <v>39</v>
      </c>
      <c r="V208" s="31" t="s">
        <v>208</v>
      </c>
      <c r="W208" s="31"/>
      <c r="X208" s="12"/>
      <c r="Y208" s="12"/>
      <c r="Z208" s="12"/>
      <c r="AA208" s="12"/>
      <c r="AB208" s="12"/>
      <c r="AC208" s="12"/>
    </row>
    <row r="209" ht="18.75" customHeight="1">
      <c r="A209" s="21" t="s">
        <v>219</v>
      </c>
      <c r="B209" s="21" t="s">
        <v>734</v>
      </c>
      <c r="C209" s="21" t="s">
        <v>197</v>
      </c>
      <c r="D209" s="22" t="s">
        <v>2606</v>
      </c>
      <c r="E209" s="23" t="s">
        <v>2607</v>
      </c>
      <c r="F209" s="21">
        <v>0.0</v>
      </c>
      <c r="G209" s="26">
        <v>45800.0</v>
      </c>
      <c r="H209" s="74"/>
      <c r="I209" s="40" t="s">
        <v>37</v>
      </c>
      <c r="J209" s="26">
        <v>45848.0</v>
      </c>
      <c r="K209" s="21">
        <v>1.0226742E7</v>
      </c>
      <c r="L209" s="21" t="s">
        <v>2608</v>
      </c>
      <c r="M209" s="26">
        <v>45687.0</v>
      </c>
      <c r="N209" s="26">
        <v>45687.0</v>
      </c>
      <c r="O209" s="24">
        <v>46031.0</v>
      </c>
      <c r="P209" s="28">
        <v>1.0</v>
      </c>
      <c r="Q209" s="47">
        <v>361045.15</v>
      </c>
      <c r="R209" s="30">
        <f t="shared" si="1"/>
        <v>4046.230528</v>
      </c>
      <c r="S209" s="21" t="str">
        <f>IFERROR(VLOOKUP(L209,'Responsáveis'!$A$3:$B$136,2,FALSE),"NE")</f>
        <v>Rudnei</v>
      </c>
      <c r="T209" s="21">
        <v>310502.0</v>
      </c>
      <c r="U209" s="21" t="s">
        <v>39</v>
      </c>
      <c r="V209" s="31" t="s">
        <v>208</v>
      </c>
      <c r="W209" s="31" t="s">
        <v>41</v>
      </c>
      <c r="X209" s="12"/>
      <c r="Y209" s="12"/>
      <c r="Z209" s="12"/>
      <c r="AA209" s="12"/>
      <c r="AB209" s="12"/>
      <c r="AC209" s="12"/>
    </row>
    <row r="210" ht="18.75" customHeight="1">
      <c r="A210" s="21" t="s">
        <v>187</v>
      </c>
      <c r="B210" s="21" t="s">
        <v>747</v>
      </c>
      <c r="C210" s="21" t="s">
        <v>2609</v>
      </c>
      <c r="D210" s="22" t="s">
        <v>198</v>
      </c>
      <c r="E210" s="23" t="s">
        <v>2610</v>
      </c>
      <c r="F210" s="21">
        <v>0.0</v>
      </c>
      <c r="G210" s="26">
        <v>45763.0</v>
      </c>
      <c r="H210" s="44"/>
      <c r="I210" s="21" t="s">
        <v>46</v>
      </c>
      <c r="J210" s="27"/>
      <c r="K210" s="21"/>
      <c r="L210" s="21" t="s">
        <v>2611</v>
      </c>
      <c r="M210" s="24"/>
      <c r="N210" s="26">
        <v>45808.0</v>
      </c>
      <c r="O210" s="27"/>
      <c r="P210" s="28">
        <v>1.0</v>
      </c>
      <c r="Q210" s="47"/>
      <c r="R210" s="30">
        <f t="shared" si="1"/>
        <v>0</v>
      </c>
      <c r="S210" s="21" t="str">
        <f>IFERROR(VLOOKUP(L210,'Responsáveis'!$A$3:$B$136,2,FALSE),"NE")</f>
        <v>Rudnei</v>
      </c>
      <c r="T210" s="27"/>
      <c r="U210" s="21" t="s">
        <v>48</v>
      </c>
      <c r="V210" s="31" t="s">
        <v>208</v>
      </c>
      <c r="W210" s="31" t="s">
        <v>41</v>
      </c>
      <c r="X210" s="12"/>
      <c r="Y210" s="12"/>
      <c r="Z210" s="12"/>
      <c r="AA210" s="12"/>
      <c r="AB210" s="12"/>
      <c r="AC210" s="12"/>
    </row>
    <row r="211" ht="18.75" customHeight="1">
      <c r="A211" s="21" t="s">
        <v>187</v>
      </c>
      <c r="B211" s="21" t="s">
        <v>747</v>
      </c>
      <c r="C211" s="21" t="s">
        <v>749</v>
      </c>
      <c r="D211" s="22" t="s">
        <v>198</v>
      </c>
      <c r="E211" s="23" t="s">
        <v>2612</v>
      </c>
      <c r="F211" s="21">
        <v>0.0</v>
      </c>
      <c r="G211" s="26">
        <v>45898.0</v>
      </c>
      <c r="H211" s="46" t="s">
        <v>2613</v>
      </c>
      <c r="I211" s="40" t="s">
        <v>52</v>
      </c>
      <c r="J211" s="26">
        <v>45924.0</v>
      </c>
      <c r="K211" s="21" t="s">
        <v>53</v>
      </c>
      <c r="L211" s="21" t="s">
        <v>1253</v>
      </c>
      <c r="M211" s="24">
        <v>45984.0</v>
      </c>
      <c r="N211" s="24">
        <v>45984.0</v>
      </c>
      <c r="O211" s="24">
        <v>45985.0</v>
      </c>
      <c r="P211" s="28">
        <v>1.0</v>
      </c>
      <c r="Q211" s="47">
        <v>95546.0</v>
      </c>
      <c r="R211" s="30">
        <f t="shared" si="1"/>
        <v>1070.783369</v>
      </c>
      <c r="S211" s="21" t="str">
        <f>IFERROR(VLOOKUP(L211,'Responsáveis'!$A$3:$B$136,2,FALSE),"NE")</f>
        <v>Rudnei</v>
      </c>
      <c r="T211" s="21">
        <v>7764.0</v>
      </c>
      <c r="U211" s="21" t="s">
        <v>48</v>
      </c>
      <c r="V211" s="31" t="s">
        <v>208</v>
      </c>
      <c r="W211" s="31" t="s">
        <v>41</v>
      </c>
      <c r="X211" s="12"/>
      <c r="Y211" s="12"/>
      <c r="Z211" s="12"/>
      <c r="AA211" s="12"/>
      <c r="AB211" s="12"/>
      <c r="AC211" s="12"/>
    </row>
    <row r="212" ht="18.75" customHeight="1">
      <c r="A212" s="21" t="s">
        <v>271</v>
      </c>
      <c r="B212" s="21" t="s">
        <v>272</v>
      </c>
      <c r="C212" s="21" t="s">
        <v>255</v>
      </c>
      <c r="D212" s="22" t="s">
        <v>2614</v>
      </c>
      <c r="E212" s="23" t="s">
        <v>2615</v>
      </c>
      <c r="F212" s="21">
        <v>1.0</v>
      </c>
      <c r="G212" s="26">
        <v>45918.0</v>
      </c>
      <c r="H212" s="44" t="s">
        <v>2616</v>
      </c>
      <c r="I212" s="40" t="s">
        <v>52</v>
      </c>
      <c r="J212" s="24">
        <v>45959.0</v>
      </c>
      <c r="K212" s="21" t="s">
        <v>53</v>
      </c>
      <c r="L212" s="21" t="s">
        <v>95</v>
      </c>
      <c r="M212" s="24">
        <v>45988.0</v>
      </c>
      <c r="N212" s="24">
        <v>45988.0</v>
      </c>
      <c r="O212" s="24">
        <v>45988.0</v>
      </c>
      <c r="P212" s="28">
        <v>1.0</v>
      </c>
      <c r="Q212" s="47">
        <v>30280.0</v>
      </c>
      <c r="R212" s="30">
        <f t="shared" si="1"/>
        <v>339.347753</v>
      </c>
      <c r="S212" s="21" t="str">
        <f>IFERROR(VLOOKUP(L212,'Responsáveis'!$A$3:$B$136,2,FALSE),"NE")</f>
        <v>Ana</v>
      </c>
      <c r="T212" s="27"/>
      <c r="U212" s="21" t="s">
        <v>48</v>
      </c>
      <c r="V212" s="31" t="s">
        <v>208</v>
      </c>
      <c r="W212" s="31"/>
      <c r="X212" s="12"/>
      <c r="Y212" s="12"/>
      <c r="Z212" s="12"/>
      <c r="AA212" s="12"/>
      <c r="AB212" s="12"/>
      <c r="AC212" s="12"/>
    </row>
    <row r="213" ht="18.75" customHeight="1">
      <c r="A213" s="21" t="s">
        <v>271</v>
      </c>
      <c r="B213" s="58" t="s">
        <v>272</v>
      </c>
      <c r="C213" s="21" t="s">
        <v>2617</v>
      </c>
      <c r="D213" s="22" t="s">
        <v>96</v>
      </c>
      <c r="E213" s="23" t="s">
        <v>2618</v>
      </c>
      <c r="F213" s="21">
        <v>0.0</v>
      </c>
      <c r="G213" s="26">
        <v>45918.0</v>
      </c>
      <c r="H213" s="46" t="s">
        <v>2619</v>
      </c>
      <c r="I213" s="40" t="s">
        <v>52</v>
      </c>
      <c r="J213" s="24">
        <v>45949.0</v>
      </c>
      <c r="K213" s="21" t="s">
        <v>53</v>
      </c>
      <c r="L213" s="21" t="s">
        <v>64</v>
      </c>
      <c r="M213" s="24">
        <v>45990.0</v>
      </c>
      <c r="N213" s="26">
        <v>45995.0</v>
      </c>
      <c r="O213" s="24">
        <v>45990.0</v>
      </c>
      <c r="P213" s="28">
        <v>1.0</v>
      </c>
      <c r="Q213" s="47">
        <v>22013.5</v>
      </c>
      <c r="R213" s="30">
        <f t="shared" si="1"/>
        <v>246.705144</v>
      </c>
      <c r="S213" s="21" t="str">
        <f>IFERROR(VLOOKUP(L213,'Responsáveis'!$A$3:$B$136,2,FALSE),"NE")</f>
        <v>Jadiel</v>
      </c>
      <c r="T213" s="27"/>
      <c r="U213" s="21" t="s">
        <v>48</v>
      </c>
      <c r="V213" s="31" t="s">
        <v>208</v>
      </c>
      <c r="W213" s="31" t="s">
        <v>41</v>
      </c>
      <c r="X213" s="12"/>
      <c r="Y213" s="12"/>
      <c r="Z213" s="12"/>
      <c r="AA213" s="12"/>
      <c r="AB213" s="12"/>
      <c r="AC213" s="12"/>
    </row>
    <row r="214" ht="18.75" customHeight="1">
      <c r="A214" s="21" t="s">
        <v>271</v>
      </c>
      <c r="B214" s="58" t="s">
        <v>272</v>
      </c>
      <c r="C214" s="21" t="s">
        <v>779</v>
      </c>
      <c r="D214" s="22" t="s">
        <v>2620</v>
      </c>
      <c r="E214" s="23" t="s">
        <v>2621</v>
      </c>
      <c r="F214" s="21">
        <v>0.0</v>
      </c>
      <c r="G214" s="26">
        <v>45926.0</v>
      </c>
      <c r="H214" s="44" t="s">
        <v>2616</v>
      </c>
      <c r="I214" s="40" t="s">
        <v>52</v>
      </c>
      <c r="J214" s="24">
        <v>45959.0</v>
      </c>
      <c r="K214" s="21" t="s">
        <v>53</v>
      </c>
      <c r="L214" s="21" t="s">
        <v>95</v>
      </c>
      <c r="M214" s="24">
        <v>45990.0</v>
      </c>
      <c r="N214" s="24">
        <v>45990.0</v>
      </c>
      <c r="O214" s="24">
        <v>45990.0</v>
      </c>
      <c r="P214" s="28">
        <v>1.0</v>
      </c>
      <c r="Q214" s="47">
        <v>31966.0</v>
      </c>
      <c r="R214" s="30">
        <f t="shared" si="1"/>
        <v>358.2427435</v>
      </c>
      <c r="S214" s="21" t="str">
        <f>IFERROR(VLOOKUP(L214,'Responsáveis'!$A$3:$B$136,2,FALSE),"NE")</f>
        <v>Ana</v>
      </c>
      <c r="T214" s="27"/>
      <c r="U214" s="21" t="s">
        <v>48</v>
      </c>
      <c r="V214" s="31" t="s">
        <v>208</v>
      </c>
      <c r="W214" s="31"/>
      <c r="X214" s="12"/>
      <c r="Y214" s="12"/>
      <c r="Z214" s="12"/>
      <c r="AA214" s="12"/>
      <c r="AB214" s="12"/>
      <c r="AC214" s="12"/>
    </row>
    <row r="215" ht="18.75" customHeight="1">
      <c r="A215" s="21" t="s">
        <v>271</v>
      </c>
      <c r="B215" s="58" t="s">
        <v>272</v>
      </c>
      <c r="C215" s="21" t="s">
        <v>2622</v>
      </c>
      <c r="D215" s="22" t="s">
        <v>842</v>
      </c>
      <c r="E215" s="23" t="s">
        <v>2623</v>
      </c>
      <c r="F215" s="21">
        <v>0.0</v>
      </c>
      <c r="G215" s="26">
        <v>45931.0</v>
      </c>
      <c r="H215" s="46" t="s">
        <v>2624</v>
      </c>
      <c r="I215" s="40" t="s">
        <v>52</v>
      </c>
      <c r="J215" s="24">
        <v>45979.0</v>
      </c>
      <c r="K215" s="21" t="s">
        <v>53</v>
      </c>
      <c r="L215" s="21" t="s">
        <v>95</v>
      </c>
      <c r="M215" s="24">
        <v>46004.0</v>
      </c>
      <c r="N215" s="24">
        <v>46004.0</v>
      </c>
      <c r="O215" s="24">
        <v>46004.0</v>
      </c>
      <c r="P215" s="28">
        <v>1.0</v>
      </c>
      <c r="Q215" s="45">
        <v>26222.0</v>
      </c>
      <c r="R215" s="30">
        <f t="shared" si="1"/>
        <v>293.8697747</v>
      </c>
      <c r="S215" s="21" t="str">
        <f>IFERROR(VLOOKUP(L215,'Responsáveis'!$A$3:$B$136,2,FALSE),"NE")</f>
        <v>Ana</v>
      </c>
      <c r="T215" s="27"/>
      <c r="U215" s="21" t="s">
        <v>39</v>
      </c>
      <c r="V215" s="31" t="s">
        <v>208</v>
      </c>
      <c r="W215" s="31" t="s">
        <v>41</v>
      </c>
      <c r="X215" s="12"/>
      <c r="Y215" s="12"/>
      <c r="Z215" s="12"/>
      <c r="AA215" s="12"/>
      <c r="AB215" s="12"/>
      <c r="AC215" s="12"/>
    </row>
    <row r="216" ht="18.75" customHeight="1">
      <c r="A216" s="21" t="s">
        <v>271</v>
      </c>
      <c r="B216" s="21" t="s">
        <v>272</v>
      </c>
      <c r="C216" s="21" t="s">
        <v>2625</v>
      </c>
      <c r="D216" s="22" t="s">
        <v>637</v>
      </c>
      <c r="E216" s="23" t="s">
        <v>2626</v>
      </c>
      <c r="F216" s="21">
        <v>0.0</v>
      </c>
      <c r="G216" s="24">
        <v>45954.0</v>
      </c>
      <c r="H216" s="46" t="s">
        <v>2627</v>
      </c>
      <c r="I216" s="40" t="s">
        <v>52</v>
      </c>
      <c r="J216" s="24">
        <v>45955.0</v>
      </c>
      <c r="K216" s="21" t="s">
        <v>53</v>
      </c>
      <c r="L216" s="21" t="s">
        <v>64</v>
      </c>
      <c r="M216" s="24">
        <v>46001.0</v>
      </c>
      <c r="N216" s="24">
        <v>46003.0</v>
      </c>
      <c r="O216" s="24">
        <v>46001.0</v>
      </c>
      <c r="P216" s="28">
        <v>1.0</v>
      </c>
      <c r="Q216" s="45">
        <v>17840.31</v>
      </c>
      <c r="R216" s="30">
        <f t="shared" si="1"/>
        <v>199.9362322</v>
      </c>
      <c r="S216" s="21" t="str">
        <f>IFERROR(VLOOKUP(L216,'Responsáveis'!$A$3:$B$136,2,FALSE),"NE")</f>
        <v>Jadiel</v>
      </c>
      <c r="T216" s="27"/>
      <c r="U216" s="21" t="s">
        <v>48</v>
      </c>
      <c r="V216" s="31" t="s">
        <v>208</v>
      </c>
      <c r="W216" s="31" t="s">
        <v>41</v>
      </c>
      <c r="X216" s="12"/>
      <c r="Y216" s="12"/>
      <c r="Z216" s="12"/>
      <c r="AA216" s="12"/>
      <c r="AB216" s="12"/>
      <c r="AC216" s="12"/>
    </row>
    <row r="217" ht="18.75" customHeight="1">
      <c r="A217" s="21" t="s">
        <v>271</v>
      </c>
      <c r="B217" s="21" t="s">
        <v>272</v>
      </c>
      <c r="C217" s="21" t="s">
        <v>343</v>
      </c>
      <c r="D217" s="22" t="s">
        <v>1806</v>
      </c>
      <c r="E217" s="23" t="s">
        <v>2628</v>
      </c>
      <c r="F217" s="21">
        <v>0.0</v>
      </c>
      <c r="G217" s="24">
        <v>45960.0</v>
      </c>
      <c r="H217" s="46" t="s">
        <v>2629</v>
      </c>
      <c r="I217" s="40" t="s">
        <v>52</v>
      </c>
      <c r="J217" s="24">
        <v>45961.0</v>
      </c>
      <c r="K217" s="21" t="s">
        <v>53</v>
      </c>
      <c r="L217" s="21" t="s">
        <v>227</v>
      </c>
      <c r="M217" s="24">
        <v>45971.0</v>
      </c>
      <c r="N217" s="24">
        <v>45971.0</v>
      </c>
      <c r="O217" s="24">
        <v>45971.0</v>
      </c>
      <c r="P217" s="28">
        <v>1.0</v>
      </c>
      <c r="Q217" s="47">
        <v>1500.0</v>
      </c>
      <c r="R217" s="30">
        <f t="shared" si="1"/>
        <v>16.81048975</v>
      </c>
      <c r="S217" s="21" t="str">
        <f>IFERROR(VLOOKUP(L217,'Responsáveis'!$A$3:$B$136,2,FALSE),"NE")</f>
        <v>Ana</v>
      </c>
      <c r="T217" s="27"/>
      <c r="U217" s="21" t="s">
        <v>39</v>
      </c>
      <c r="V217" s="31" t="s">
        <v>208</v>
      </c>
      <c r="W217" s="31"/>
      <c r="X217" s="12"/>
      <c r="Y217" s="12"/>
      <c r="Z217" s="12"/>
      <c r="AA217" s="12"/>
      <c r="AB217" s="12"/>
      <c r="AC217" s="12"/>
    </row>
    <row r="218" ht="18.75" customHeight="1">
      <c r="A218" s="21" t="s">
        <v>271</v>
      </c>
      <c r="B218" s="21" t="s">
        <v>272</v>
      </c>
      <c r="C218" s="21" t="s">
        <v>2630</v>
      </c>
      <c r="D218" s="22" t="s">
        <v>2631</v>
      </c>
      <c r="E218" s="23" t="s">
        <v>2632</v>
      </c>
      <c r="F218" s="21">
        <v>0.0</v>
      </c>
      <c r="G218" s="26">
        <v>45992.0</v>
      </c>
      <c r="H218" s="46" t="s">
        <v>2633</v>
      </c>
      <c r="I218" s="40" t="s">
        <v>52</v>
      </c>
      <c r="J218" s="26">
        <v>45993.0</v>
      </c>
      <c r="K218" s="21" t="s">
        <v>53</v>
      </c>
      <c r="L218" s="21" t="s">
        <v>95</v>
      </c>
      <c r="M218" s="24">
        <v>46005.0</v>
      </c>
      <c r="N218" s="24">
        <v>46006.0</v>
      </c>
      <c r="O218" s="24">
        <v>46006.0</v>
      </c>
      <c r="P218" s="28">
        <v>1.0</v>
      </c>
      <c r="Q218" s="45">
        <v>4128.0</v>
      </c>
      <c r="R218" s="30">
        <f t="shared" si="1"/>
        <v>46.26246778</v>
      </c>
      <c r="S218" s="21" t="str">
        <f>IFERROR(VLOOKUP(L218,'Responsáveis'!$A$3:$B$136,2,FALSE),"NE")</f>
        <v>Ana</v>
      </c>
      <c r="T218" s="27"/>
      <c r="U218" s="21" t="s">
        <v>48</v>
      </c>
      <c r="V218" s="31" t="s">
        <v>208</v>
      </c>
      <c r="W218" s="31" t="s">
        <v>41</v>
      </c>
      <c r="X218" s="12"/>
      <c r="Y218" s="12"/>
      <c r="Z218" s="12"/>
      <c r="AA218" s="12"/>
      <c r="AB218" s="12"/>
      <c r="AC218" s="12"/>
    </row>
    <row r="219" ht="18.75" customHeight="1">
      <c r="A219" s="21" t="s">
        <v>271</v>
      </c>
      <c r="B219" s="21" t="s">
        <v>272</v>
      </c>
      <c r="C219" s="21" t="s">
        <v>798</v>
      </c>
      <c r="D219" s="22" t="s">
        <v>620</v>
      </c>
      <c r="E219" s="23" t="s">
        <v>2634</v>
      </c>
      <c r="F219" s="21">
        <v>0.0</v>
      </c>
      <c r="G219" s="21" t="s">
        <v>2635</v>
      </c>
      <c r="H219" s="46" t="s">
        <v>2636</v>
      </c>
      <c r="I219" s="40" t="s">
        <v>52</v>
      </c>
      <c r="J219" s="24">
        <v>46001.0</v>
      </c>
      <c r="K219" s="21" t="s">
        <v>53</v>
      </c>
      <c r="L219" s="21" t="s">
        <v>227</v>
      </c>
      <c r="M219" s="24">
        <v>46009.0</v>
      </c>
      <c r="N219" s="24">
        <v>46010.0</v>
      </c>
      <c r="O219" s="24">
        <v>46009.0</v>
      </c>
      <c r="P219" s="28">
        <v>1.0</v>
      </c>
      <c r="Q219" s="45">
        <v>8750.0</v>
      </c>
      <c r="R219" s="30">
        <f t="shared" si="1"/>
        <v>98.06119018</v>
      </c>
      <c r="S219" s="21" t="str">
        <f>IFERROR(VLOOKUP(L219,'Responsáveis'!$A$3:$B$136,2,FALSE),"NE")</f>
        <v>Ana</v>
      </c>
      <c r="T219" s="27"/>
      <c r="U219" s="21" t="s">
        <v>48</v>
      </c>
      <c r="V219" s="31" t="s">
        <v>208</v>
      </c>
      <c r="W219" s="33"/>
      <c r="X219" s="12"/>
      <c r="Y219" s="12"/>
      <c r="Z219" s="12"/>
      <c r="AA219" s="12"/>
      <c r="AB219" s="12"/>
      <c r="AC219" s="12"/>
    </row>
    <row r="220" ht="18.75" customHeight="1">
      <c r="A220" s="21" t="s">
        <v>271</v>
      </c>
      <c r="B220" s="58" t="s">
        <v>272</v>
      </c>
      <c r="C220" s="21" t="s">
        <v>2637</v>
      </c>
      <c r="D220" s="22" t="s">
        <v>620</v>
      </c>
      <c r="E220" s="23" t="s">
        <v>2638</v>
      </c>
      <c r="F220" s="21">
        <v>0.0</v>
      </c>
      <c r="G220" s="26">
        <v>45999.0</v>
      </c>
      <c r="H220" s="44"/>
      <c r="I220" s="40" t="s">
        <v>52</v>
      </c>
      <c r="J220" s="26">
        <v>46000.0</v>
      </c>
      <c r="K220" s="21" t="s">
        <v>53</v>
      </c>
      <c r="L220" s="21" t="s">
        <v>548</v>
      </c>
      <c r="M220" s="26">
        <v>46000.0</v>
      </c>
      <c r="N220" s="24">
        <v>46010.0</v>
      </c>
      <c r="O220" s="24">
        <v>46010.0</v>
      </c>
      <c r="P220" s="28">
        <v>1.0</v>
      </c>
      <c r="Q220" s="45">
        <v>1300.0</v>
      </c>
      <c r="R220" s="30">
        <f t="shared" si="1"/>
        <v>14.56909111</v>
      </c>
      <c r="S220" s="21" t="str">
        <f>IFERROR(VLOOKUP(L220,'Responsáveis'!$A$3:$B$136,2,FALSE),"NE")</f>
        <v>Jadiel</v>
      </c>
      <c r="T220" s="27"/>
      <c r="U220" s="21" t="s">
        <v>39</v>
      </c>
      <c r="V220" s="31" t="s">
        <v>208</v>
      </c>
      <c r="W220" s="31" t="s">
        <v>41</v>
      </c>
      <c r="X220" s="12"/>
      <c r="Y220" s="12"/>
      <c r="Z220" s="12"/>
      <c r="AA220" s="12"/>
      <c r="AB220" s="12"/>
      <c r="AC220" s="12"/>
    </row>
    <row r="221" ht="18.75" customHeight="1">
      <c r="A221" s="21" t="s">
        <v>271</v>
      </c>
      <c r="B221" s="21" t="s">
        <v>879</v>
      </c>
      <c r="C221" s="21" t="s">
        <v>2639</v>
      </c>
      <c r="D221" s="22" t="s">
        <v>2640</v>
      </c>
      <c r="E221" s="23" t="s">
        <v>2641</v>
      </c>
      <c r="F221" s="21">
        <v>0.0</v>
      </c>
      <c r="G221" s="26">
        <v>45887.0</v>
      </c>
      <c r="H221" s="52"/>
      <c r="I221" s="40" t="s">
        <v>37</v>
      </c>
      <c r="J221" s="26">
        <v>45891.0</v>
      </c>
      <c r="K221" s="21">
        <v>1.0228609E7</v>
      </c>
      <c r="L221" s="21" t="s">
        <v>581</v>
      </c>
      <c r="M221" s="27"/>
      <c r="N221" s="27"/>
      <c r="O221" s="27"/>
      <c r="P221" s="28">
        <v>1.0</v>
      </c>
      <c r="Q221" s="47"/>
      <c r="R221" s="30">
        <f t="shared" si="1"/>
        <v>0</v>
      </c>
      <c r="S221" s="21" t="str">
        <f>IFERROR(VLOOKUP(L221,'Responsáveis'!$A$3:$B$136,2,FALSE),"NE")</f>
        <v>NA</v>
      </c>
      <c r="T221" s="27"/>
      <c r="U221" s="21" t="s">
        <v>48</v>
      </c>
      <c r="V221" s="31" t="s">
        <v>208</v>
      </c>
      <c r="W221" s="31"/>
      <c r="X221" s="12"/>
      <c r="Y221" s="12"/>
      <c r="Z221" s="12"/>
      <c r="AA221" s="12"/>
      <c r="AB221" s="12"/>
      <c r="AC221" s="12"/>
    </row>
    <row r="222" ht="18.75" customHeight="1">
      <c r="A222" s="21" t="s">
        <v>271</v>
      </c>
      <c r="B222" s="21" t="s">
        <v>272</v>
      </c>
      <c r="C222" s="21" t="s">
        <v>806</v>
      </c>
      <c r="D222" s="22" t="s">
        <v>2642</v>
      </c>
      <c r="E222" s="23" t="s">
        <v>2643</v>
      </c>
      <c r="F222" s="21">
        <v>3.0</v>
      </c>
      <c r="G222" s="24">
        <v>45639.0</v>
      </c>
      <c r="H222" s="46" t="s">
        <v>2644</v>
      </c>
      <c r="I222" s="40" t="s">
        <v>37</v>
      </c>
      <c r="J222" s="26">
        <v>45734.0</v>
      </c>
      <c r="K222" s="21">
        <v>1.0222717E7</v>
      </c>
      <c r="L222" s="21" t="s">
        <v>2645</v>
      </c>
      <c r="M222" s="26">
        <v>45859.0</v>
      </c>
      <c r="N222" s="26">
        <v>45859.0</v>
      </c>
      <c r="O222" s="24">
        <v>46003.0</v>
      </c>
      <c r="P222" s="28">
        <v>1.0</v>
      </c>
      <c r="Q222" s="47">
        <v>1804053.25</v>
      </c>
      <c r="R222" s="30">
        <f t="shared" si="1"/>
        <v>20218.01244</v>
      </c>
      <c r="S222" s="21" t="str">
        <f>IFERROR(VLOOKUP(L222,'Responsáveis'!$A$3:$B$136,2,FALSE),"NE")</f>
        <v>Rudnei</v>
      </c>
      <c r="T222" s="21">
        <v>12563.0</v>
      </c>
      <c r="U222" s="21" t="s">
        <v>39</v>
      </c>
      <c r="V222" s="31" t="s">
        <v>208</v>
      </c>
      <c r="W222" s="31" t="s">
        <v>41</v>
      </c>
      <c r="X222" s="12"/>
      <c r="Y222" s="12"/>
      <c r="Z222" s="12"/>
      <c r="AA222" s="12"/>
      <c r="AB222" s="12"/>
      <c r="AC222" s="12"/>
    </row>
    <row r="223" ht="18.75" customHeight="1">
      <c r="A223" s="21" t="s">
        <v>271</v>
      </c>
      <c r="B223" s="58" t="s">
        <v>272</v>
      </c>
      <c r="C223" s="21" t="s">
        <v>197</v>
      </c>
      <c r="D223" s="22" t="s">
        <v>2646</v>
      </c>
      <c r="E223" s="23" t="s">
        <v>2647</v>
      </c>
      <c r="F223" s="21">
        <v>0.0</v>
      </c>
      <c r="G223" s="26">
        <v>45924.0</v>
      </c>
      <c r="H223" s="46" t="s">
        <v>2648</v>
      </c>
      <c r="I223" s="40" t="s">
        <v>37</v>
      </c>
      <c r="J223" s="26">
        <v>45965.0</v>
      </c>
      <c r="K223" s="21">
        <v>1.0232027E7</v>
      </c>
      <c r="L223" s="21" t="s">
        <v>1012</v>
      </c>
      <c r="M223" s="24">
        <v>45990.0</v>
      </c>
      <c r="N223" s="24">
        <v>46022.0</v>
      </c>
      <c r="O223" s="24">
        <v>46021.0</v>
      </c>
      <c r="P223" s="28">
        <v>1.0</v>
      </c>
      <c r="Q223" s="47">
        <v>25923.83</v>
      </c>
      <c r="R223" s="30">
        <f t="shared" si="1"/>
        <v>290.5281856</v>
      </c>
      <c r="S223" s="21" t="str">
        <f>IFERROR(VLOOKUP(L223,'Responsáveis'!$A$3:$B$136,2,FALSE),"NE")</f>
        <v>Jadiel</v>
      </c>
      <c r="T223" s="21">
        <v>7150.0</v>
      </c>
      <c r="U223" s="21" t="s">
        <v>1013</v>
      </c>
      <c r="V223" s="31" t="s">
        <v>208</v>
      </c>
      <c r="W223" s="31" t="s">
        <v>41</v>
      </c>
      <c r="X223" s="12"/>
      <c r="Y223" s="12"/>
      <c r="Z223" s="12"/>
      <c r="AA223" s="12"/>
      <c r="AB223" s="12"/>
      <c r="AC223" s="12"/>
    </row>
    <row r="224" ht="18.75" customHeight="1">
      <c r="A224" s="21" t="s">
        <v>271</v>
      </c>
      <c r="B224" s="21" t="s">
        <v>272</v>
      </c>
      <c r="C224" s="21" t="s">
        <v>588</v>
      </c>
      <c r="D224" s="22" t="s">
        <v>278</v>
      </c>
      <c r="E224" s="23" t="s">
        <v>2649</v>
      </c>
      <c r="F224" s="21">
        <v>0.0</v>
      </c>
      <c r="G224" s="26">
        <v>45715.0</v>
      </c>
      <c r="H224" s="44" t="s">
        <v>2650</v>
      </c>
      <c r="I224" s="40" t="s">
        <v>37</v>
      </c>
      <c r="J224" s="26">
        <v>45890.0</v>
      </c>
      <c r="K224" s="21">
        <v>1.0228561E7</v>
      </c>
      <c r="L224" s="21" t="s">
        <v>581</v>
      </c>
      <c r="M224" s="27"/>
      <c r="N224" s="27"/>
      <c r="O224" s="27"/>
      <c r="P224" s="28">
        <v>1.0</v>
      </c>
      <c r="Q224" s="47">
        <v>6777.4</v>
      </c>
      <c r="R224" s="30">
        <f t="shared" si="1"/>
        <v>75.95427547</v>
      </c>
      <c r="S224" s="21" t="str">
        <f>IFERROR(VLOOKUP(L224,'Responsáveis'!$A$3:$B$136,2,FALSE),"NE")</f>
        <v>NA</v>
      </c>
      <c r="T224" s="27"/>
      <c r="U224" s="21" t="s">
        <v>48</v>
      </c>
      <c r="V224" s="31" t="s">
        <v>208</v>
      </c>
      <c r="W224" s="31"/>
      <c r="X224" s="12"/>
      <c r="Y224" s="12"/>
      <c r="Z224" s="12"/>
      <c r="AA224" s="12"/>
      <c r="AB224" s="12"/>
      <c r="AC224" s="12"/>
    </row>
    <row r="225" ht="18.75" customHeight="1">
      <c r="A225" s="21" t="s">
        <v>271</v>
      </c>
      <c r="B225" s="21" t="s">
        <v>272</v>
      </c>
      <c r="C225" s="21" t="s">
        <v>2630</v>
      </c>
      <c r="D225" s="22" t="s">
        <v>815</v>
      </c>
      <c r="E225" s="23" t="s">
        <v>2651</v>
      </c>
      <c r="F225" s="21">
        <v>0.0</v>
      </c>
      <c r="G225" s="26">
        <v>45821.0</v>
      </c>
      <c r="H225" s="74"/>
      <c r="I225" s="40" t="s">
        <v>46</v>
      </c>
      <c r="J225" s="26">
        <v>45891.0</v>
      </c>
      <c r="K225" s="21">
        <v>1.0228615E7</v>
      </c>
      <c r="L225" s="21" t="s">
        <v>581</v>
      </c>
      <c r="M225" s="26">
        <v>45901.0</v>
      </c>
      <c r="N225" s="27"/>
      <c r="O225" s="27"/>
      <c r="P225" s="28">
        <v>1.0</v>
      </c>
      <c r="Q225" s="45">
        <v>5110.2</v>
      </c>
      <c r="R225" s="30">
        <f t="shared" si="1"/>
        <v>57.26997647</v>
      </c>
      <c r="S225" s="21" t="str">
        <f>IFERROR(VLOOKUP(L225,'Responsáveis'!$A$3:$B$136,2,FALSE),"NE")</f>
        <v>NA</v>
      </c>
      <c r="T225" s="27"/>
      <c r="U225" s="21" t="s">
        <v>48</v>
      </c>
      <c r="V225" s="31" t="s">
        <v>208</v>
      </c>
      <c r="W225" s="31"/>
      <c r="X225" s="12"/>
      <c r="Y225" s="12"/>
      <c r="Z225" s="12"/>
      <c r="AA225" s="12"/>
      <c r="AB225" s="12"/>
      <c r="AC225" s="12"/>
    </row>
    <row r="226" ht="18.75" customHeight="1">
      <c r="A226" s="21" t="s">
        <v>271</v>
      </c>
      <c r="B226" s="21" t="s">
        <v>272</v>
      </c>
      <c r="C226" s="21" t="s">
        <v>828</v>
      </c>
      <c r="D226" s="22" t="s">
        <v>628</v>
      </c>
      <c r="E226" s="23" t="s">
        <v>2652</v>
      </c>
      <c r="F226" s="21">
        <v>0.0</v>
      </c>
      <c r="G226" s="26">
        <v>45964.0</v>
      </c>
      <c r="H226" s="46" t="s">
        <v>2653</v>
      </c>
      <c r="I226" s="40" t="s">
        <v>52</v>
      </c>
      <c r="J226" s="24">
        <v>45980.0</v>
      </c>
      <c r="K226" s="61" t="s">
        <v>53</v>
      </c>
      <c r="L226" s="21" t="s">
        <v>95</v>
      </c>
      <c r="M226" s="26">
        <v>46000.0</v>
      </c>
      <c r="N226" s="24">
        <v>46000.0</v>
      </c>
      <c r="O226" s="24">
        <v>46001.0</v>
      </c>
      <c r="P226" s="28">
        <v>1.0</v>
      </c>
      <c r="Q226" s="45">
        <v>2888.0</v>
      </c>
      <c r="R226" s="30">
        <f t="shared" si="1"/>
        <v>32.36579626</v>
      </c>
      <c r="S226" s="21" t="str">
        <f>IFERROR(VLOOKUP(L226,'Responsáveis'!$A$3:$B$136,2,FALSE),"NE")</f>
        <v>Ana</v>
      </c>
      <c r="T226" s="27"/>
      <c r="U226" s="21" t="s">
        <v>39</v>
      </c>
      <c r="V226" s="31" t="s">
        <v>208</v>
      </c>
      <c r="W226" s="31"/>
      <c r="X226" s="12"/>
      <c r="Y226" s="12"/>
      <c r="Z226" s="12"/>
      <c r="AA226" s="12"/>
      <c r="AB226" s="12"/>
      <c r="AC226" s="12"/>
    </row>
    <row r="227" ht="18.75" customHeight="1">
      <c r="A227" s="21" t="s">
        <v>271</v>
      </c>
      <c r="B227" s="21" t="s">
        <v>272</v>
      </c>
      <c r="C227" s="21" t="s">
        <v>197</v>
      </c>
      <c r="D227" s="22" t="s">
        <v>703</v>
      </c>
      <c r="E227" s="23" t="s">
        <v>2654</v>
      </c>
      <c r="F227" s="21">
        <v>0.0</v>
      </c>
      <c r="G227" s="24">
        <v>45961.0</v>
      </c>
      <c r="H227" s="46" t="s">
        <v>2655</v>
      </c>
      <c r="I227" s="40" t="s">
        <v>37</v>
      </c>
      <c r="J227" s="26">
        <v>45965.0</v>
      </c>
      <c r="K227" s="21">
        <v>1.0232075E7</v>
      </c>
      <c r="L227" s="21" t="s">
        <v>54</v>
      </c>
      <c r="M227" s="26">
        <v>45966.0</v>
      </c>
      <c r="N227" s="26">
        <v>45966.0</v>
      </c>
      <c r="O227" s="26">
        <v>45966.0</v>
      </c>
      <c r="P227" s="28">
        <v>1.0</v>
      </c>
      <c r="Q227" s="47">
        <v>9061.24</v>
      </c>
      <c r="R227" s="30">
        <f t="shared" si="1"/>
        <v>101.5492547</v>
      </c>
      <c r="S227" s="21" t="str">
        <f>IFERROR(VLOOKUP(L227,'Responsáveis'!$A$3:$B$136,2,FALSE),"NE")</f>
        <v>Rudnei</v>
      </c>
      <c r="T227" s="21">
        <v>3707.0</v>
      </c>
      <c r="U227" s="21" t="s">
        <v>48</v>
      </c>
      <c r="V227" s="31" t="s">
        <v>208</v>
      </c>
      <c r="W227" s="31"/>
      <c r="X227" s="12"/>
      <c r="Y227" s="12"/>
      <c r="Z227" s="12"/>
      <c r="AA227" s="12"/>
      <c r="AB227" s="12"/>
      <c r="AC227" s="12"/>
    </row>
    <row r="228" ht="18.75" customHeight="1">
      <c r="A228" s="21" t="s">
        <v>271</v>
      </c>
      <c r="B228" s="21" t="s">
        <v>879</v>
      </c>
      <c r="C228" s="21" t="s">
        <v>2656</v>
      </c>
      <c r="D228" s="22" t="s">
        <v>2657</v>
      </c>
      <c r="E228" s="23" t="s">
        <v>2658</v>
      </c>
      <c r="F228" s="21">
        <v>1.0</v>
      </c>
      <c r="G228" s="26">
        <v>45800.0</v>
      </c>
      <c r="H228" s="44" t="s">
        <v>2659</v>
      </c>
      <c r="I228" s="40" t="s">
        <v>46</v>
      </c>
      <c r="J228" s="26">
        <v>45891.0</v>
      </c>
      <c r="K228" s="21">
        <v>1.0228609E7</v>
      </c>
      <c r="L228" s="21" t="s">
        <v>581</v>
      </c>
      <c r="M228" s="24">
        <v>45977.0</v>
      </c>
      <c r="N228" s="24">
        <v>45977.0</v>
      </c>
      <c r="O228" s="27"/>
      <c r="P228" s="28">
        <v>1.0</v>
      </c>
      <c r="Q228" s="47">
        <v>3563.7</v>
      </c>
      <c r="R228" s="30">
        <f t="shared" si="1"/>
        <v>39.93836154</v>
      </c>
      <c r="S228" s="21" t="str">
        <f>IFERROR(VLOOKUP(L228,'Responsáveis'!$A$3:$B$136,2,FALSE),"NE")</f>
        <v>NA</v>
      </c>
      <c r="T228" s="27"/>
      <c r="U228" s="21" t="s">
        <v>48</v>
      </c>
      <c r="V228" s="31" t="s">
        <v>208</v>
      </c>
      <c r="W228" s="31"/>
      <c r="X228" s="12"/>
      <c r="Y228" s="12"/>
      <c r="Z228" s="12"/>
      <c r="AA228" s="12"/>
      <c r="AB228" s="12"/>
      <c r="AC228" s="12"/>
    </row>
    <row r="229" ht="18.75" customHeight="1">
      <c r="A229" s="21" t="s">
        <v>271</v>
      </c>
      <c r="B229" s="21" t="s">
        <v>879</v>
      </c>
      <c r="C229" s="21" t="s">
        <v>2660</v>
      </c>
      <c r="D229" s="22" t="s">
        <v>815</v>
      </c>
      <c r="E229" s="23" t="s">
        <v>2661</v>
      </c>
      <c r="F229" s="21">
        <v>1.0</v>
      </c>
      <c r="G229" s="26">
        <v>45803.0</v>
      </c>
      <c r="H229" s="44" t="s">
        <v>2662</v>
      </c>
      <c r="I229" s="40" t="s">
        <v>46</v>
      </c>
      <c r="J229" s="26">
        <v>45891.0</v>
      </c>
      <c r="K229" s="21">
        <v>1.0228611E7</v>
      </c>
      <c r="L229" s="21" t="s">
        <v>581</v>
      </c>
      <c r="M229" s="24">
        <v>45977.0</v>
      </c>
      <c r="N229" s="24">
        <v>45977.0</v>
      </c>
      <c r="O229" s="27"/>
      <c r="P229" s="28">
        <v>1.0</v>
      </c>
      <c r="Q229" s="47">
        <v>3347.9</v>
      </c>
      <c r="R229" s="30">
        <f t="shared" si="1"/>
        <v>37.51989241</v>
      </c>
      <c r="S229" s="21" t="str">
        <f>IFERROR(VLOOKUP(L229,'Responsáveis'!$A$3:$B$136,2,FALSE),"NE")</f>
        <v>NA</v>
      </c>
      <c r="T229" s="27"/>
      <c r="U229" s="21" t="s">
        <v>48</v>
      </c>
      <c r="V229" s="31" t="s">
        <v>208</v>
      </c>
      <c r="W229" s="31"/>
      <c r="X229" s="12"/>
      <c r="Y229" s="12"/>
      <c r="Z229" s="12"/>
      <c r="AA229" s="12"/>
      <c r="AB229" s="12"/>
      <c r="AC229" s="12"/>
    </row>
    <row r="230" ht="18.75" customHeight="1">
      <c r="A230" s="21" t="s">
        <v>271</v>
      </c>
      <c r="B230" s="58" t="s">
        <v>879</v>
      </c>
      <c r="C230" s="21" t="s">
        <v>2663</v>
      </c>
      <c r="D230" s="22" t="s">
        <v>815</v>
      </c>
      <c r="E230" s="23" t="s">
        <v>2664</v>
      </c>
      <c r="F230" s="21">
        <v>1.0</v>
      </c>
      <c r="G230" s="26">
        <v>45806.0</v>
      </c>
      <c r="H230" s="44" t="s">
        <v>2665</v>
      </c>
      <c r="I230" s="40" t="s">
        <v>46</v>
      </c>
      <c r="J230" s="26">
        <v>45891.0</v>
      </c>
      <c r="K230" s="21">
        <v>1.0228612E7</v>
      </c>
      <c r="L230" s="21" t="s">
        <v>581</v>
      </c>
      <c r="M230" s="24">
        <v>45977.0</v>
      </c>
      <c r="N230" s="24">
        <v>45977.0</v>
      </c>
      <c r="O230" s="27"/>
      <c r="P230" s="28">
        <v>1.0</v>
      </c>
      <c r="Q230" s="47">
        <v>3194.1</v>
      </c>
      <c r="R230" s="30">
        <f t="shared" si="1"/>
        <v>35.79625686</v>
      </c>
      <c r="S230" s="21" t="str">
        <f>IFERROR(VLOOKUP(L230,'Responsáveis'!$A$3:$B$136,2,FALSE),"NE")</f>
        <v>NA</v>
      </c>
      <c r="T230" s="27"/>
      <c r="U230" s="21" t="s">
        <v>48</v>
      </c>
      <c r="V230" s="31" t="s">
        <v>208</v>
      </c>
      <c r="W230" s="31"/>
      <c r="X230" s="12"/>
      <c r="Y230" s="12"/>
      <c r="Z230" s="12"/>
      <c r="AA230" s="12"/>
      <c r="AB230" s="12"/>
      <c r="AC230" s="12"/>
    </row>
    <row r="231" ht="18.75" customHeight="1">
      <c r="A231" s="21" t="s">
        <v>271</v>
      </c>
      <c r="B231" s="21" t="s">
        <v>879</v>
      </c>
      <c r="C231" s="21" t="s">
        <v>2666</v>
      </c>
      <c r="D231" s="22" t="s">
        <v>2667</v>
      </c>
      <c r="E231" s="23" t="s">
        <v>2668</v>
      </c>
      <c r="F231" s="21">
        <v>0.0</v>
      </c>
      <c r="G231" s="26">
        <v>45891.0</v>
      </c>
      <c r="H231" s="46" t="s">
        <v>2669</v>
      </c>
      <c r="I231" s="40" t="s">
        <v>46</v>
      </c>
      <c r="J231" s="26">
        <v>45891.0</v>
      </c>
      <c r="K231" s="21">
        <v>1.0228613E7</v>
      </c>
      <c r="L231" s="21" t="s">
        <v>581</v>
      </c>
      <c r="M231" s="24">
        <v>45977.0</v>
      </c>
      <c r="N231" s="24">
        <v>45977.0</v>
      </c>
      <c r="O231" s="27"/>
      <c r="P231" s="28">
        <v>1.0</v>
      </c>
      <c r="Q231" s="45">
        <v>3225.17</v>
      </c>
      <c r="R231" s="30">
        <f t="shared" si="1"/>
        <v>36.14445814</v>
      </c>
      <c r="S231" s="21" t="str">
        <f>IFERROR(VLOOKUP(L231,'Responsáveis'!$A$3:$B$136,2,FALSE),"NE")</f>
        <v>NA</v>
      </c>
      <c r="T231" s="27"/>
      <c r="U231" s="21" t="s">
        <v>48</v>
      </c>
      <c r="V231" s="31" t="s">
        <v>208</v>
      </c>
      <c r="W231" s="31"/>
      <c r="X231" s="12"/>
      <c r="Y231" s="12"/>
      <c r="Z231" s="12"/>
      <c r="AA231" s="12"/>
      <c r="AB231" s="12"/>
      <c r="AC231" s="12"/>
    </row>
    <row r="232" ht="18.75" customHeight="1">
      <c r="A232" s="21" t="s">
        <v>271</v>
      </c>
      <c r="B232" s="21" t="s">
        <v>879</v>
      </c>
      <c r="C232" s="21" t="s">
        <v>1866</v>
      </c>
      <c r="D232" s="22" t="s">
        <v>539</v>
      </c>
      <c r="E232" s="23" t="s">
        <v>2670</v>
      </c>
      <c r="F232" s="21">
        <v>0.0</v>
      </c>
      <c r="G232" s="26">
        <v>45833.0</v>
      </c>
      <c r="H232" s="46" t="s">
        <v>2671</v>
      </c>
      <c r="I232" s="40" t="s">
        <v>37</v>
      </c>
      <c r="J232" s="24">
        <v>45952.0</v>
      </c>
      <c r="K232" s="21">
        <v>1.0231466E7</v>
      </c>
      <c r="L232" s="21" t="s">
        <v>1012</v>
      </c>
      <c r="M232" s="26">
        <v>45966.0</v>
      </c>
      <c r="N232" s="26">
        <v>45966.0</v>
      </c>
      <c r="O232" s="26">
        <v>45978.0</v>
      </c>
      <c r="P232" s="28">
        <v>1.0</v>
      </c>
      <c r="Q232" s="47">
        <v>17247.29</v>
      </c>
      <c r="R232" s="30">
        <f t="shared" si="1"/>
        <v>193.2902611</v>
      </c>
      <c r="S232" s="21" t="str">
        <f>IFERROR(VLOOKUP(L232,'Responsáveis'!$A$3:$B$136,2,FALSE),"NE")</f>
        <v>Jadiel</v>
      </c>
      <c r="T232" s="21">
        <v>7132.0</v>
      </c>
      <c r="U232" s="21" t="s">
        <v>1013</v>
      </c>
      <c r="V232" s="31" t="s">
        <v>208</v>
      </c>
      <c r="W232" s="31"/>
      <c r="X232" s="12"/>
      <c r="Y232" s="12"/>
      <c r="Z232" s="12"/>
      <c r="AA232" s="12"/>
      <c r="AB232" s="12"/>
      <c r="AC232" s="12"/>
    </row>
    <row r="233" ht="18.75" customHeight="1">
      <c r="A233" s="21" t="s">
        <v>271</v>
      </c>
      <c r="B233" s="21" t="s">
        <v>272</v>
      </c>
      <c r="C233" s="22" t="s">
        <v>2672</v>
      </c>
      <c r="D233" s="22" t="s">
        <v>2673</v>
      </c>
      <c r="E233" s="23" t="s">
        <v>2674</v>
      </c>
      <c r="F233" s="21">
        <v>0.0</v>
      </c>
      <c r="G233" s="24">
        <v>45979.0</v>
      </c>
      <c r="H233" s="46" t="s">
        <v>2675</v>
      </c>
      <c r="I233" s="40" t="s">
        <v>52</v>
      </c>
      <c r="J233" s="24">
        <v>45987.0</v>
      </c>
      <c r="K233" s="21" t="s">
        <v>53</v>
      </c>
      <c r="L233" s="21" t="s">
        <v>227</v>
      </c>
      <c r="M233" s="26">
        <v>45996.0</v>
      </c>
      <c r="N233" s="26">
        <v>45996.0</v>
      </c>
      <c r="O233" s="24">
        <v>45995.0</v>
      </c>
      <c r="P233" s="28">
        <v>1.0</v>
      </c>
      <c r="Q233" s="45">
        <v>4200.0</v>
      </c>
      <c r="R233" s="30">
        <f t="shared" si="1"/>
        <v>47.06937129</v>
      </c>
      <c r="S233" s="21" t="str">
        <f>IFERROR(VLOOKUP(L233,'Responsáveis'!$A$3:$B$136,2,FALSE),"NE")</f>
        <v>Ana</v>
      </c>
      <c r="T233" s="27"/>
      <c r="U233" s="21" t="s">
        <v>39</v>
      </c>
      <c r="V233" s="31" t="s">
        <v>208</v>
      </c>
      <c r="W233" s="31" t="s">
        <v>41</v>
      </c>
      <c r="X233" s="12"/>
      <c r="Y233" s="12"/>
      <c r="Z233" s="12"/>
      <c r="AA233" s="12"/>
      <c r="AB233" s="12"/>
      <c r="AC233" s="12"/>
    </row>
    <row r="234" ht="18.75" customHeight="1">
      <c r="A234" s="21" t="s">
        <v>271</v>
      </c>
      <c r="B234" s="21" t="s">
        <v>879</v>
      </c>
      <c r="C234" s="21" t="s">
        <v>2676</v>
      </c>
      <c r="D234" s="22" t="s">
        <v>2677</v>
      </c>
      <c r="E234" s="23" t="s">
        <v>2678</v>
      </c>
      <c r="F234" s="21">
        <v>0.0</v>
      </c>
      <c r="G234" s="24">
        <v>45980.0</v>
      </c>
      <c r="H234" s="44"/>
      <c r="I234" s="21" t="s">
        <v>46</v>
      </c>
      <c r="J234" s="24">
        <v>45982.0</v>
      </c>
      <c r="K234" s="21" t="s">
        <v>53</v>
      </c>
      <c r="L234" s="21" t="s">
        <v>95</v>
      </c>
      <c r="M234" s="24">
        <v>46001.0</v>
      </c>
      <c r="N234" s="24" t="s">
        <v>2679</v>
      </c>
      <c r="O234" s="133"/>
      <c r="P234" s="28">
        <v>1.0</v>
      </c>
      <c r="Q234" s="45">
        <v>12337.0</v>
      </c>
      <c r="R234" s="30">
        <f t="shared" si="1"/>
        <v>138.2606747</v>
      </c>
      <c r="S234" s="21" t="str">
        <f>IFERROR(VLOOKUP(L234,'Responsáveis'!$A$3:$B$136,2,FALSE),"NE")</f>
        <v>Ana</v>
      </c>
      <c r="T234" s="27"/>
      <c r="U234" s="21" t="s">
        <v>48</v>
      </c>
      <c r="V234" s="31" t="s">
        <v>208</v>
      </c>
      <c r="W234" s="31" t="s">
        <v>41</v>
      </c>
      <c r="X234" s="12"/>
      <c r="Y234" s="12"/>
      <c r="Z234" s="12"/>
      <c r="AA234" s="12"/>
      <c r="AB234" s="12"/>
      <c r="AC234" s="12"/>
    </row>
    <row r="235" ht="18.75" customHeight="1">
      <c r="A235" s="21" t="s">
        <v>271</v>
      </c>
      <c r="B235" s="21" t="s">
        <v>879</v>
      </c>
      <c r="C235" s="21" t="s">
        <v>2680</v>
      </c>
      <c r="D235" s="22" t="s">
        <v>2681</v>
      </c>
      <c r="E235" s="23" t="s">
        <v>2682</v>
      </c>
      <c r="F235" s="21">
        <v>0.0</v>
      </c>
      <c r="G235" s="24">
        <v>45980.0</v>
      </c>
      <c r="H235" s="46" t="s">
        <v>2683</v>
      </c>
      <c r="I235" s="40" t="s">
        <v>439</v>
      </c>
      <c r="J235" s="27"/>
      <c r="K235" s="27"/>
      <c r="L235" s="27"/>
      <c r="M235" s="27"/>
      <c r="N235" s="27"/>
      <c r="O235" s="27"/>
      <c r="P235" s="28"/>
      <c r="Q235" s="47"/>
      <c r="R235" s="30">
        <f t="shared" si="1"/>
        <v>0</v>
      </c>
      <c r="S235" s="21" t="str">
        <f>IFERROR(VLOOKUP(L235,'Responsáveis'!$A$3:$B$136,2,FALSE),"NE")</f>
        <v>NE</v>
      </c>
      <c r="T235" s="27"/>
      <c r="U235" s="21" t="s">
        <v>48</v>
      </c>
      <c r="V235" s="31" t="s">
        <v>439</v>
      </c>
      <c r="W235" s="31"/>
      <c r="X235" s="12"/>
      <c r="Y235" s="12"/>
      <c r="Z235" s="12"/>
      <c r="AA235" s="12"/>
      <c r="AB235" s="12"/>
      <c r="AC235" s="12"/>
    </row>
    <row r="236" ht="18.75" customHeight="1">
      <c r="A236" s="21" t="s">
        <v>31</v>
      </c>
      <c r="B236" s="58" t="s">
        <v>925</v>
      </c>
      <c r="C236" s="21" t="s">
        <v>197</v>
      </c>
      <c r="D236" s="22" t="s">
        <v>2684</v>
      </c>
      <c r="E236" s="23" t="s">
        <v>2685</v>
      </c>
      <c r="F236" s="21">
        <v>1.0</v>
      </c>
      <c r="G236" s="24">
        <v>45972.0</v>
      </c>
      <c r="H236" s="46" t="s">
        <v>2686</v>
      </c>
      <c r="I236" s="40" t="s">
        <v>37</v>
      </c>
      <c r="J236" s="24">
        <v>45975.0</v>
      </c>
      <c r="K236" s="21">
        <v>1.0233668E7</v>
      </c>
      <c r="L236" s="21" t="s">
        <v>1012</v>
      </c>
      <c r="M236" s="24">
        <v>46006.0</v>
      </c>
      <c r="N236" s="24">
        <v>46006.0</v>
      </c>
      <c r="O236" s="24">
        <v>46013.0</v>
      </c>
      <c r="P236" s="28">
        <v>1.0</v>
      </c>
      <c r="Q236" s="45">
        <v>184979.64</v>
      </c>
      <c r="R236" s="30">
        <f t="shared" si="1"/>
        <v>2073.065561</v>
      </c>
      <c r="S236" s="21" t="str">
        <f>IFERROR(VLOOKUP(L236,'Responsáveis'!$A$3:$B$136,2,FALSE),"NE")</f>
        <v>Jadiel</v>
      </c>
      <c r="T236" s="21">
        <v>7145.0</v>
      </c>
      <c r="U236" s="21" t="s">
        <v>1013</v>
      </c>
      <c r="V236" s="31" t="s">
        <v>208</v>
      </c>
      <c r="W236" s="31"/>
      <c r="X236" s="12"/>
      <c r="Y236" s="12"/>
      <c r="Z236" s="12"/>
      <c r="AA236" s="12"/>
      <c r="AB236" s="12"/>
      <c r="AC236" s="12"/>
    </row>
    <row r="237" ht="18.75" customHeight="1">
      <c r="A237" s="21" t="s">
        <v>187</v>
      </c>
      <c r="B237" s="21" t="s">
        <v>747</v>
      </c>
      <c r="C237" s="21" t="s">
        <v>2687</v>
      </c>
      <c r="D237" s="22" t="s">
        <v>2688</v>
      </c>
      <c r="E237" s="21" t="s">
        <v>2689</v>
      </c>
      <c r="F237" s="21">
        <v>0.0</v>
      </c>
      <c r="G237" s="24">
        <v>46006.0</v>
      </c>
      <c r="H237" s="46" t="s">
        <v>2690</v>
      </c>
      <c r="I237" s="40" t="s">
        <v>52</v>
      </c>
      <c r="J237" s="24">
        <v>46006.0</v>
      </c>
      <c r="K237" s="21" t="s">
        <v>53</v>
      </c>
      <c r="L237" s="21" t="s">
        <v>548</v>
      </c>
      <c r="M237" s="26">
        <v>46027.0</v>
      </c>
      <c r="N237" s="26">
        <v>46027.0</v>
      </c>
      <c r="O237" s="26">
        <v>46035.0</v>
      </c>
      <c r="P237" s="28">
        <v>1.0</v>
      </c>
      <c r="Q237" s="45">
        <v>8553.6</v>
      </c>
      <c r="R237" s="30">
        <f t="shared" si="1"/>
        <v>95.86013673</v>
      </c>
      <c r="S237" s="21" t="str">
        <f>IFERROR(VLOOKUP(L237,'Responsáveis'!$A$3:$B$136,2,FALSE),"NE")</f>
        <v>Jadiel</v>
      </c>
      <c r="T237" s="27"/>
      <c r="U237" s="21" t="s">
        <v>39</v>
      </c>
      <c r="V237" s="31" t="s">
        <v>208</v>
      </c>
      <c r="W237" s="31" t="s">
        <v>41</v>
      </c>
      <c r="X237" s="12"/>
      <c r="Y237" s="12"/>
      <c r="Z237" s="12"/>
      <c r="AA237" s="12"/>
      <c r="AB237" s="12"/>
      <c r="AC237" s="12"/>
    </row>
    <row r="238" ht="18.75" customHeight="1">
      <c r="A238" s="21" t="s">
        <v>31</v>
      </c>
      <c r="B238" s="58" t="s">
        <v>282</v>
      </c>
      <c r="C238" s="21" t="s">
        <v>2691</v>
      </c>
      <c r="D238" s="22" t="s">
        <v>2692</v>
      </c>
      <c r="E238" s="23" t="s">
        <v>2693</v>
      </c>
      <c r="F238" s="21">
        <v>0.0</v>
      </c>
      <c r="G238" s="26">
        <v>45750.0</v>
      </c>
      <c r="H238" s="74"/>
      <c r="I238" s="40" t="s">
        <v>37</v>
      </c>
      <c r="J238" s="24">
        <v>45950.0</v>
      </c>
      <c r="K238" s="21">
        <v>1.0231383E7</v>
      </c>
      <c r="L238" s="21" t="s">
        <v>2694</v>
      </c>
      <c r="M238" s="24">
        <v>45961.0</v>
      </c>
      <c r="N238" s="24">
        <v>45961.0</v>
      </c>
      <c r="O238" s="24">
        <v>45971.0</v>
      </c>
      <c r="P238" s="28">
        <v>1.0</v>
      </c>
      <c r="Q238" s="47">
        <v>22022.0</v>
      </c>
      <c r="R238" s="30">
        <f t="shared" si="1"/>
        <v>246.8004035</v>
      </c>
      <c r="S238" s="21" t="str">
        <f>IFERROR(VLOOKUP(L238,'Responsáveis'!$A$3:$B$136,2,FALSE),"NE")</f>
        <v>Ana</v>
      </c>
      <c r="T238" s="21" t="s">
        <v>2695</v>
      </c>
      <c r="U238" s="21" t="s">
        <v>39</v>
      </c>
      <c r="V238" s="31" t="s">
        <v>208</v>
      </c>
      <c r="W238" s="31"/>
      <c r="X238" s="12"/>
      <c r="Y238" s="12"/>
      <c r="Z238" s="12"/>
      <c r="AA238" s="12"/>
      <c r="AB238" s="12"/>
      <c r="AC238" s="12"/>
    </row>
    <row r="239" ht="18.75" customHeight="1">
      <c r="A239" s="21" t="s">
        <v>31</v>
      </c>
      <c r="B239" s="21" t="s">
        <v>282</v>
      </c>
      <c r="C239" s="21" t="s">
        <v>197</v>
      </c>
      <c r="D239" s="22" t="s">
        <v>2696</v>
      </c>
      <c r="E239" s="23" t="s">
        <v>2697</v>
      </c>
      <c r="F239" s="21">
        <v>0.0</v>
      </c>
      <c r="G239" s="24">
        <v>45953.0</v>
      </c>
      <c r="H239" s="46" t="s">
        <v>2698</v>
      </c>
      <c r="I239" s="40" t="s">
        <v>37</v>
      </c>
      <c r="J239" s="24">
        <v>45972.0</v>
      </c>
      <c r="K239" s="21">
        <v>1.0232505E7</v>
      </c>
      <c r="L239" s="21" t="s">
        <v>54</v>
      </c>
      <c r="M239" s="24">
        <v>45982.0</v>
      </c>
      <c r="N239" s="24">
        <v>45982.0</v>
      </c>
      <c r="O239" s="27"/>
      <c r="P239" s="28">
        <v>1.0</v>
      </c>
      <c r="Q239" s="45">
        <v>10890.0</v>
      </c>
      <c r="R239" s="30">
        <f t="shared" si="1"/>
        <v>122.0441556</v>
      </c>
      <c r="S239" s="21" t="str">
        <f>IFERROR(VLOOKUP(L239,'Responsáveis'!$A$3:$B$136,2,FALSE),"NE")</f>
        <v>Rudnei</v>
      </c>
      <c r="T239" s="21">
        <v>3708.0</v>
      </c>
      <c r="U239" s="21" t="s">
        <v>39</v>
      </c>
      <c r="V239" s="31" t="s">
        <v>208</v>
      </c>
      <c r="W239" s="31"/>
      <c r="X239" s="12"/>
      <c r="Y239" s="12"/>
      <c r="Z239" s="12"/>
      <c r="AA239" s="12"/>
      <c r="AB239" s="12"/>
      <c r="AC239" s="12"/>
    </row>
    <row r="240" ht="18.75" customHeight="1">
      <c r="A240" s="21" t="s">
        <v>31</v>
      </c>
      <c r="B240" s="21" t="s">
        <v>2699</v>
      </c>
      <c r="C240" s="21" t="s">
        <v>970</v>
      </c>
      <c r="D240" s="22" t="s">
        <v>198</v>
      </c>
      <c r="E240" s="23" t="s">
        <v>2700</v>
      </c>
      <c r="F240" s="21">
        <v>0.0</v>
      </c>
      <c r="G240" s="26">
        <v>45967.0</v>
      </c>
      <c r="H240" s="46" t="s">
        <v>2701</v>
      </c>
      <c r="I240" s="40" t="s">
        <v>52</v>
      </c>
      <c r="J240" s="24">
        <v>45978.0</v>
      </c>
      <c r="K240" s="21" t="s">
        <v>53</v>
      </c>
      <c r="L240" s="21" t="s">
        <v>95</v>
      </c>
      <c r="M240" s="24">
        <v>46005.0</v>
      </c>
      <c r="N240" s="24">
        <v>46010.0</v>
      </c>
      <c r="O240" s="24">
        <v>46006.0</v>
      </c>
      <c r="P240" s="28">
        <v>1.0</v>
      </c>
      <c r="Q240" s="45">
        <v>39352.0</v>
      </c>
      <c r="R240" s="30">
        <f t="shared" si="1"/>
        <v>441.017595</v>
      </c>
      <c r="S240" s="21" t="str">
        <f>IFERROR(VLOOKUP(L240,'Responsáveis'!$A$3:$B$136,2,FALSE),"NE")</f>
        <v>Ana</v>
      </c>
      <c r="T240" s="27"/>
      <c r="U240" s="21" t="s">
        <v>39</v>
      </c>
      <c r="V240" s="31" t="s">
        <v>208</v>
      </c>
      <c r="W240" s="31" t="s">
        <v>41</v>
      </c>
      <c r="X240" s="12"/>
      <c r="Y240" s="12"/>
      <c r="Z240" s="12"/>
      <c r="AA240" s="12"/>
      <c r="AB240" s="12"/>
      <c r="AC240" s="12"/>
    </row>
    <row r="241" ht="18.75" customHeight="1">
      <c r="A241" s="21" t="s">
        <v>31</v>
      </c>
      <c r="B241" s="21" t="s">
        <v>282</v>
      </c>
      <c r="C241" s="21" t="s">
        <v>970</v>
      </c>
      <c r="D241" s="22" t="s">
        <v>198</v>
      </c>
      <c r="E241" s="23" t="s">
        <v>2702</v>
      </c>
      <c r="F241" s="21">
        <v>0.0</v>
      </c>
      <c r="G241" s="26">
        <v>45967.0</v>
      </c>
      <c r="H241" s="46" t="s">
        <v>2703</v>
      </c>
      <c r="I241" s="40" t="s">
        <v>52</v>
      </c>
      <c r="J241" s="24">
        <v>45978.0</v>
      </c>
      <c r="K241" s="21" t="s">
        <v>53</v>
      </c>
      <c r="L241" s="21" t="s">
        <v>95</v>
      </c>
      <c r="M241" s="24">
        <v>46005.0</v>
      </c>
      <c r="N241" s="24">
        <v>46010.0</v>
      </c>
      <c r="O241" s="24">
        <v>46006.0</v>
      </c>
      <c r="P241" s="28">
        <v>1.0</v>
      </c>
      <c r="Q241" s="45">
        <v>30210.0</v>
      </c>
      <c r="R241" s="30">
        <f t="shared" si="1"/>
        <v>338.5632635</v>
      </c>
      <c r="S241" s="21" t="str">
        <f>IFERROR(VLOOKUP(L241,'Responsáveis'!$A$3:$B$136,2,FALSE),"NE")</f>
        <v>Ana</v>
      </c>
      <c r="T241" s="27"/>
      <c r="U241" s="21" t="s">
        <v>39</v>
      </c>
      <c r="V241" s="31" t="s">
        <v>208</v>
      </c>
      <c r="W241" s="31" t="s">
        <v>41</v>
      </c>
      <c r="X241" s="12"/>
      <c r="Y241" s="12"/>
      <c r="Z241" s="12"/>
      <c r="AA241" s="12"/>
      <c r="AB241" s="12"/>
      <c r="AC241" s="12"/>
    </row>
    <row r="242" ht="18.75" customHeight="1">
      <c r="A242" s="21" t="s">
        <v>31</v>
      </c>
      <c r="B242" s="21" t="s">
        <v>2699</v>
      </c>
      <c r="C242" s="21" t="s">
        <v>970</v>
      </c>
      <c r="D242" s="22" t="s">
        <v>198</v>
      </c>
      <c r="E242" s="23" t="s">
        <v>2704</v>
      </c>
      <c r="F242" s="21">
        <v>0.0</v>
      </c>
      <c r="G242" s="26">
        <v>45967.0</v>
      </c>
      <c r="H242" s="46" t="s">
        <v>2705</v>
      </c>
      <c r="I242" s="40" t="s">
        <v>52</v>
      </c>
      <c r="J242" s="24">
        <v>45978.0</v>
      </c>
      <c r="K242" s="21" t="s">
        <v>53</v>
      </c>
      <c r="L242" s="21" t="s">
        <v>95</v>
      </c>
      <c r="M242" s="24">
        <v>46010.0</v>
      </c>
      <c r="N242" s="24">
        <v>46015.0</v>
      </c>
      <c r="O242" s="24">
        <v>46010.0</v>
      </c>
      <c r="P242" s="28">
        <v>1.0</v>
      </c>
      <c r="Q242" s="45">
        <v>11556.0</v>
      </c>
      <c r="R242" s="30">
        <f t="shared" si="1"/>
        <v>129.508013</v>
      </c>
      <c r="S242" s="21" t="str">
        <f>IFERROR(VLOOKUP(L242,'Responsáveis'!$A$3:$B$136,2,FALSE),"NE")</f>
        <v>Ana</v>
      </c>
      <c r="T242" s="27"/>
      <c r="U242" s="21" t="s">
        <v>39</v>
      </c>
      <c r="V242" s="31" t="s">
        <v>208</v>
      </c>
      <c r="W242" s="31" t="s">
        <v>41</v>
      </c>
      <c r="X242" s="12"/>
      <c r="Y242" s="12"/>
      <c r="Z242" s="12"/>
      <c r="AA242" s="12"/>
      <c r="AB242" s="12"/>
      <c r="AC242" s="12"/>
    </row>
    <row r="243" ht="18.75" customHeight="1">
      <c r="A243" s="21" t="s">
        <v>31</v>
      </c>
      <c r="B243" s="76" t="s">
        <v>202</v>
      </c>
      <c r="C243" s="21" t="s">
        <v>1929</v>
      </c>
      <c r="D243" s="22" t="s">
        <v>934</v>
      </c>
      <c r="E243" s="23" t="s">
        <v>2706</v>
      </c>
      <c r="F243" s="21">
        <v>0.0</v>
      </c>
      <c r="G243" s="24">
        <v>45996.0</v>
      </c>
      <c r="H243" s="46" t="s">
        <v>2707</v>
      </c>
      <c r="I243" s="21" t="s">
        <v>37</v>
      </c>
      <c r="J243" s="24">
        <v>46010.0</v>
      </c>
      <c r="K243" s="21">
        <v>1.0232403E7</v>
      </c>
      <c r="L243" s="21" t="s">
        <v>59</v>
      </c>
      <c r="M243" s="24">
        <v>46013.0</v>
      </c>
      <c r="N243" s="27"/>
      <c r="O243" s="27"/>
      <c r="P243" s="28">
        <v>1.0</v>
      </c>
      <c r="Q243" s="45">
        <v>232638.44</v>
      </c>
      <c r="R243" s="30">
        <f t="shared" si="1"/>
        <v>2607.177407</v>
      </c>
      <c r="S243" s="21" t="str">
        <f>IFERROR(VLOOKUP(L243,'Responsáveis'!$A$3:$B$136,2,FALSE),"NE")</f>
        <v>Rudnei</v>
      </c>
      <c r="T243" s="27"/>
      <c r="U243" s="21" t="s">
        <v>48</v>
      </c>
      <c r="V243" s="31" t="s">
        <v>208</v>
      </c>
      <c r="W243" s="33"/>
      <c r="X243" s="12"/>
      <c r="Y243" s="12"/>
      <c r="Z243" s="12"/>
      <c r="AA243" s="12"/>
      <c r="AB243" s="12"/>
      <c r="AC243" s="12"/>
    </row>
    <row r="244" ht="18.75" customHeight="1">
      <c r="A244" s="21" t="s">
        <v>271</v>
      </c>
      <c r="B244" s="21" t="s">
        <v>272</v>
      </c>
      <c r="C244" s="21" t="s">
        <v>197</v>
      </c>
      <c r="D244" s="22" t="s">
        <v>2708</v>
      </c>
      <c r="E244" s="21" t="s">
        <v>2709</v>
      </c>
      <c r="F244" s="21">
        <v>0.0</v>
      </c>
      <c r="G244" s="24">
        <v>46001.0</v>
      </c>
      <c r="H244" s="44"/>
      <c r="I244" s="40" t="s">
        <v>52</v>
      </c>
      <c r="J244" s="24">
        <v>46013.0</v>
      </c>
      <c r="K244" s="21" t="s">
        <v>53</v>
      </c>
      <c r="L244" s="21" t="s">
        <v>95</v>
      </c>
      <c r="M244" s="26">
        <v>46031.0</v>
      </c>
      <c r="N244" s="26">
        <v>46031.0</v>
      </c>
      <c r="O244" s="27"/>
      <c r="P244" s="28">
        <v>1.0</v>
      </c>
      <c r="Q244" s="45">
        <v>1740.0</v>
      </c>
      <c r="R244" s="30">
        <f t="shared" si="1"/>
        <v>19.5001681</v>
      </c>
      <c r="S244" s="21" t="str">
        <f>IFERROR(VLOOKUP(L244,'Responsáveis'!$A$3:$B$136,2,FALSE),"NE")</f>
        <v>Ana</v>
      </c>
      <c r="T244" s="27"/>
      <c r="U244" s="21" t="s">
        <v>39</v>
      </c>
      <c r="V244" s="31" t="s">
        <v>208</v>
      </c>
      <c r="W244" s="31" t="s">
        <v>41</v>
      </c>
      <c r="X244" s="12"/>
      <c r="Y244" s="12"/>
      <c r="Z244" s="12"/>
      <c r="AA244" s="12"/>
      <c r="AB244" s="12"/>
      <c r="AC244" s="12"/>
    </row>
    <row r="245" ht="18.75" customHeight="1">
      <c r="A245" s="21" t="s">
        <v>31</v>
      </c>
      <c r="B245" s="21" t="s">
        <v>202</v>
      </c>
      <c r="C245" s="21" t="s">
        <v>486</v>
      </c>
      <c r="D245" s="22" t="s">
        <v>2710</v>
      </c>
      <c r="E245" s="23" t="s">
        <v>2711</v>
      </c>
      <c r="F245" s="21">
        <v>0.0</v>
      </c>
      <c r="G245" s="24">
        <v>45957.0</v>
      </c>
      <c r="H245" s="46" t="s">
        <v>2712</v>
      </c>
      <c r="I245" s="40" t="s">
        <v>52</v>
      </c>
      <c r="J245" s="26">
        <v>45962.0</v>
      </c>
      <c r="K245" s="21" t="s">
        <v>53</v>
      </c>
      <c r="L245" s="21" t="s">
        <v>354</v>
      </c>
      <c r="M245" s="24">
        <v>46017.0</v>
      </c>
      <c r="N245" s="48">
        <v>46028.0</v>
      </c>
      <c r="O245" s="24">
        <v>46017.0</v>
      </c>
      <c r="P245" s="28">
        <v>1.0</v>
      </c>
      <c r="Q245" s="45">
        <v>20100.0</v>
      </c>
      <c r="R245" s="30">
        <f t="shared" si="1"/>
        <v>225.2605626</v>
      </c>
      <c r="S245" s="21" t="str">
        <f>IFERROR(VLOOKUP(L245,'Responsáveis'!$A$3:$B$136,2,FALSE),"NE")</f>
        <v>jadiel</v>
      </c>
      <c r="T245" s="27"/>
      <c r="U245" s="21" t="s">
        <v>48</v>
      </c>
      <c r="V245" s="31" t="s">
        <v>208</v>
      </c>
      <c r="W245" s="31" t="s">
        <v>41</v>
      </c>
      <c r="X245" s="12"/>
      <c r="Y245" s="12"/>
      <c r="Z245" s="12"/>
      <c r="AA245" s="12"/>
      <c r="AB245" s="12"/>
      <c r="AC245" s="12"/>
    </row>
    <row r="246" ht="18.75" customHeight="1">
      <c r="A246" s="21" t="s">
        <v>31</v>
      </c>
      <c r="B246" s="21" t="s">
        <v>202</v>
      </c>
      <c r="C246" s="21" t="s">
        <v>2713</v>
      </c>
      <c r="D246" s="22" t="s">
        <v>487</v>
      </c>
      <c r="E246" s="23" t="s">
        <v>2714</v>
      </c>
      <c r="F246" s="21">
        <v>0.0</v>
      </c>
      <c r="G246" s="24">
        <v>45957.0</v>
      </c>
      <c r="H246" s="46" t="s">
        <v>2715</v>
      </c>
      <c r="I246" s="40" t="s">
        <v>37</v>
      </c>
      <c r="J246" s="24">
        <v>45978.0</v>
      </c>
      <c r="K246" s="21">
        <v>1.0233593E7</v>
      </c>
      <c r="L246" s="21" t="s">
        <v>47</v>
      </c>
      <c r="M246" s="134">
        <v>46019.0</v>
      </c>
      <c r="N246" s="135">
        <v>46030.0</v>
      </c>
      <c r="O246" s="134">
        <v>46020.0</v>
      </c>
      <c r="P246" s="28">
        <v>1.0</v>
      </c>
      <c r="Q246" s="45">
        <v>453483.69</v>
      </c>
      <c r="R246" s="30">
        <f t="shared" si="1"/>
        <v>5082.188614</v>
      </c>
      <c r="S246" s="21" t="s">
        <v>2716</v>
      </c>
      <c r="T246" s="21">
        <v>2586.0</v>
      </c>
      <c r="U246" s="21" t="s">
        <v>48</v>
      </c>
      <c r="V246" s="31" t="s">
        <v>208</v>
      </c>
      <c r="W246" s="31" t="s">
        <v>41</v>
      </c>
      <c r="X246" s="12"/>
      <c r="Y246" s="12"/>
      <c r="Z246" s="12"/>
      <c r="AA246" s="12"/>
      <c r="AB246" s="12"/>
      <c r="AC246" s="12"/>
    </row>
    <row r="247" ht="18.75" customHeight="1">
      <c r="A247" s="21" t="s">
        <v>31</v>
      </c>
      <c r="B247" s="21" t="s">
        <v>202</v>
      </c>
      <c r="C247" s="21" t="s">
        <v>206</v>
      </c>
      <c r="D247" s="22" t="s">
        <v>43</v>
      </c>
      <c r="E247" s="23" t="s">
        <v>2717</v>
      </c>
      <c r="F247" s="21">
        <v>1.0</v>
      </c>
      <c r="G247" s="26">
        <v>45964.0</v>
      </c>
      <c r="H247" s="46" t="s">
        <v>2718</v>
      </c>
      <c r="I247" s="40" t="s">
        <v>46</v>
      </c>
      <c r="J247" s="26">
        <v>45993.0</v>
      </c>
      <c r="K247" s="21">
        <v>1.0233514E7</v>
      </c>
      <c r="L247" s="21" t="s">
        <v>54</v>
      </c>
      <c r="M247" s="24">
        <v>46011.0</v>
      </c>
      <c r="N247" s="48">
        <v>46036.0</v>
      </c>
      <c r="O247" s="24">
        <v>46013.0</v>
      </c>
      <c r="P247" s="28">
        <v>1.0</v>
      </c>
      <c r="Q247" s="45">
        <v>372075.0</v>
      </c>
      <c r="R247" s="30">
        <f t="shared" si="1"/>
        <v>4169.841981</v>
      </c>
      <c r="S247" s="21" t="str">
        <f>IFERROR(VLOOKUP(L247,'Responsáveis'!$A$3:$B$136,2,FALSE),"NE")</f>
        <v>Rudnei</v>
      </c>
      <c r="T247" s="21">
        <v>3722.0</v>
      </c>
      <c r="U247" s="21" t="s">
        <v>48</v>
      </c>
      <c r="V247" s="31" t="s">
        <v>208</v>
      </c>
      <c r="W247" s="31" t="s">
        <v>41</v>
      </c>
      <c r="X247" s="12"/>
      <c r="Y247" s="12"/>
      <c r="Z247" s="12"/>
      <c r="AA247" s="12"/>
      <c r="AB247" s="12"/>
      <c r="AC247" s="12"/>
    </row>
    <row r="248" ht="18.75" customHeight="1">
      <c r="A248" s="21" t="s">
        <v>31</v>
      </c>
      <c r="B248" s="21" t="s">
        <v>202</v>
      </c>
      <c r="C248" s="21" t="s">
        <v>1835</v>
      </c>
      <c r="D248" s="22" t="s">
        <v>2719</v>
      </c>
      <c r="E248" s="23" t="s">
        <v>2720</v>
      </c>
      <c r="F248" s="21">
        <v>0.0</v>
      </c>
      <c r="G248" s="26">
        <v>45965.0</v>
      </c>
      <c r="H248" s="46" t="s">
        <v>2721</v>
      </c>
      <c r="I248" s="40" t="s">
        <v>52</v>
      </c>
      <c r="J248" s="26">
        <v>45966.0</v>
      </c>
      <c r="K248" s="21" t="s">
        <v>53</v>
      </c>
      <c r="L248" s="21" t="s">
        <v>38</v>
      </c>
      <c r="M248" s="26">
        <v>45994.0</v>
      </c>
      <c r="N248" s="26">
        <v>45999.0</v>
      </c>
      <c r="O248" s="26">
        <v>45994.0</v>
      </c>
      <c r="P248" s="28">
        <v>1.0</v>
      </c>
      <c r="Q248" s="47">
        <v>17812.07</v>
      </c>
      <c r="R248" s="30">
        <f t="shared" si="1"/>
        <v>199.6197467</v>
      </c>
      <c r="S248" s="21" t="str">
        <f>IFERROR(VLOOKUP(L248,'Responsáveis'!$A$3:$B$136,2,FALSE),"NE")</f>
        <v>jadiel</v>
      </c>
      <c r="T248" s="21">
        <v>34311.0</v>
      </c>
      <c r="U248" s="21" t="s">
        <v>39</v>
      </c>
      <c r="V248" s="31" t="s">
        <v>208</v>
      </c>
      <c r="W248" s="31" t="s">
        <v>41</v>
      </c>
      <c r="X248" s="12"/>
      <c r="Y248" s="12"/>
      <c r="Z248" s="12"/>
      <c r="AA248" s="12"/>
      <c r="AB248" s="12"/>
      <c r="AC248" s="12"/>
    </row>
    <row r="249" ht="18.75" customHeight="1">
      <c r="A249" s="21" t="s">
        <v>31</v>
      </c>
      <c r="B249" s="21" t="s">
        <v>202</v>
      </c>
      <c r="C249" s="21" t="s">
        <v>2722</v>
      </c>
      <c r="D249" s="22" t="s">
        <v>2723</v>
      </c>
      <c r="E249" s="23" t="s">
        <v>2724</v>
      </c>
      <c r="F249" s="21">
        <v>0.0</v>
      </c>
      <c r="G249" s="26">
        <v>45966.0</v>
      </c>
      <c r="H249" s="46" t="s">
        <v>2725</v>
      </c>
      <c r="I249" s="40" t="s">
        <v>52</v>
      </c>
      <c r="J249" s="26">
        <v>45966.0</v>
      </c>
      <c r="K249" s="21" t="s">
        <v>53</v>
      </c>
      <c r="L249" s="21" t="s">
        <v>38</v>
      </c>
      <c r="M249" s="26">
        <v>45994.0</v>
      </c>
      <c r="N249" s="26">
        <v>46001.0</v>
      </c>
      <c r="O249" s="26">
        <v>45994.0</v>
      </c>
      <c r="P249" s="28">
        <v>1.0</v>
      </c>
      <c r="Q249" s="47">
        <v>25930.01</v>
      </c>
      <c r="R249" s="30">
        <f t="shared" si="1"/>
        <v>290.5974448</v>
      </c>
      <c r="S249" s="21" t="str">
        <f>IFERROR(VLOOKUP(L249,'Responsáveis'!$A$3:$B$136,2,FALSE),"NE")</f>
        <v>jadiel</v>
      </c>
      <c r="T249" s="21">
        <v>34310.0</v>
      </c>
      <c r="U249" s="21" t="s">
        <v>39</v>
      </c>
      <c r="V249" s="31" t="s">
        <v>208</v>
      </c>
      <c r="W249" s="31" t="s">
        <v>41</v>
      </c>
      <c r="X249" s="12"/>
      <c r="Y249" s="12"/>
      <c r="Z249" s="12"/>
      <c r="AA249" s="12"/>
      <c r="AB249" s="12"/>
      <c r="AC249" s="12"/>
    </row>
    <row r="250" ht="18.75" customHeight="1">
      <c r="A250" s="21" t="s">
        <v>31</v>
      </c>
      <c r="B250" s="41" t="s">
        <v>202</v>
      </c>
      <c r="C250" s="21" t="s">
        <v>1633</v>
      </c>
      <c r="D250" s="22" t="s">
        <v>2726</v>
      </c>
      <c r="E250" s="23" t="s">
        <v>2727</v>
      </c>
      <c r="F250" s="21">
        <v>0.0</v>
      </c>
      <c r="G250" s="24">
        <v>45971.0</v>
      </c>
      <c r="H250" s="46" t="s">
        <v>2728</v>
      </c>
      <c r="I250" s="40" t="s">
        <v>52</v>
      </c>
      <c r="J250" s="24">
        <v>45972.0</v>
      </c>
      <c r="K250" s="21" t="s">
        <v>53</v>
      </c>
      <c r="L250" s="21" t="s">
        <v>95</v>
      </c>
      <c r="M250" s="24">
        <v>46020.0</v>
      </c>
      <c r="N250" s="48">
        <v>46028.0</v>
      </c>
      <c r="O250" s="24">
        <v>46020.0</v>
      </c>
      <c r="P250" s="28">
        <v>1.0</v>
      </c>
      <c r="Q250" s="45">
        <v>34718.0</v>
      </c>
      <c r="R250" s="30">
        <f t="shared" si="1"/>
        <v>389.0843887</v>
      </c>
      <c r="S250" s="21" t="str">
        <f>IFERROR(VLOOKUP(L250,'Responsáveis'!$A$3:$B$136,2,FALSE),"NE")</f>
        <v>Ana</v>
      </c>
      <c r="T250" s="27"/>
      <c r="U250" s="21" t="s">
        <v>48</v>
      </c>
      <c r="V250" s="31" t="s">
        <v>208</v>
      </c>
      <c r="W250" s="31" t="s">
        <v>41</v>
      </c>
      <c r="X250" s="12"/>
      <c r="Y250" s="12"/>
      <c r="Z250" s="12"/>
      <c r="AA250" s="12"/>
      <c r="AB250" s="12"/>
      <c r="AC250" s="12"/>
    </row>
    <row r="251" ht="18.75" customHeight="1">
      <c r="A251" s="21" t="s">
        <v>31</v>
      </c>
      <c r="B251" s="41" t="s">
        <v>202</v>
      </c>
      <c r="C251" s="21" t="s">
        <v>1350</v>
      </c>
      <c r="D251" s="22" t="s">
        <v>2729</v>
      </c>
      <c r="E251" s="23" t="s">
        <v>2730</v>
      </c>
      <c r="F251" s="21">
        <v>0.0</v>
      </c>
      <c r="G251" s="21" t="s">
        <v>2731</v>
      </c>
      <c r="H251" s="46" t="s">
        <v>2732</v>
      </c>
      <c r="I251" s="40" t="s">
        <v>52</v>
      </c>
      <c r="J251" s="24">
        <v>45978.0</v>
      </c>
      <c r="K251" s="21" t="s">
        <v>53</v>
      </c>
      <c r="L251" s="21" t="s">
        <v>95</v>
      </c>
      <c r="M251" s="24">
        <v>46013.0</v>
      </c>
      <c r="N251" s="48">
        <v>46028.0</v>
      </c>
      <c r="O251" s="24">
        <v>46014.0</v>
      </c>
      <c r="P251" s="28">
        <v>1.0</v>
      </c>
      <c r="Q251" s="45">
        <v>43755.0</v>
      </c>
      <c r="R251" s="30">
        <f t="shared" si="1"/>
        <v>490.3619859</v>
      </c>
      <c r="S251" s="21" t="str">
        <f>IFERROR(VLOOKUP(L251,'Responsáveis'!$A$3:$B$136,2,FALSE),"NE")</f>
        <v>Ana</v>
      </c>
      <c r="T251" s="27"/>
      <c r="U251" s="21" t="s">
        <v>39</v>
      </c>
      <c r="V251" s="31" t="s">
        <v>208</v>
      </c>
      <c r="W251" s="31" t="s">
        <v>55</v>
      </c>
      <c r="X251" s="12"/>
      <c r="Y251" s="12"/>
      <c r="Z251" s="12"/>
      <c r="AA251" s="12"/>
      <c r="AB251" s="12"/>
      <c r="AC251" s="12"/>
    </row>
    <row r="252" ht="18.75" customHeight="1">
      <c r="A252" s="21" t="s">
        <v>31</v>
      </c>
      <c r="B252" s="41" t="s">
        <v>202</v>
      </c>
      <c r="C252" s="21" t="s">
        <v>2733</v>
      </c>
      <c r="D252" s="22" t="s">
        <v>1047</v>
      </c>
      <c r="E252" s="23" t="s">
        <v>2734</v>
      </c>
      <c r="F252" s="21">
        <v>0.0</v>
      </c>
      <c r="G252" s="26">
        <v>46000.0</v>
      </c>
      <c r="H252" s="46" t="s">
        <v>2735</v>
      </c>
      <c r="I252" s="21" t="s">
        <v>37</v>
      </c>
      <c r="J252" s="48">
        <v>46031.0</v>
      </c>
      <c r="K252" s="21">
        <v>1.0234631E7</v>
      </c>
      <c r="L252" s="21" t="s">
        <v>276</v>
      </c>
      <c r="M252" s="26">
        <v>46031.0</v>
      </c>
      <c r="N252" s="26">
        <v>46036.0</v>
      </c>
      <c r="O252" s="26">
        <v>46037.0</v>
      </c>
      <c r="P252" s="28">
        <v>1.0</v>
      </c>
      <c r="Q252" s="45">
        <v>46877.82</v>
      </c>
      <c r="R252" s="30">
        <f t="shared" si="1"/>
        <v>525.3594083</v>
      </c>
      <c r="S252" s="21" t="str">
        <f>IFERROR(VLOOKUP(L252,'Responsáveis'!$A$3:$B$136,2,FALSE),"NE")</f>
        <v>jadiel</v>
      </c>
      <c r="T252" s="21">
        <v>23268.0</v>
      </c>
      <c r="U252" s="21" t="s">
        <v>48</v>
      </c>
      <c r="V252" s="31" t="s">
        <v>208</v>
      </c>
      <c r="W252" s="33"/>
      <c r="X252" s="12"/>
      <c r="Y252" s="12"/>
      <c r="Z252" s="12"/>
      <c r="AA252" s="12"/>
      <c r="AB252" s="12"/>
      <c r="AC252" s="12"/>
    </row>
    <row r="253" ht="18.75" customHeight="1">
      <c r="A253" s="21" t="s">
        <v>31</v>
      </c>
      <c r="B253" s="41" t="s">
        <v>202</v>
      </c>
      <c r="C253" s="21" t="s">
        <v>2733</v>
      </c>
      <c r="D253" s="22" t="s">
        <v>1047</v>
      </c>
      <c r="E253" s="23" t="s">
        <v>2736</v>
      </c>
      <c r="F253" s="21">
        <v>0.0</v>
      </c>
      <c r="G253" s="24">
        <v>46001.0</v>
      </c>
      <c r="H253" s="46" t="s">
        <v>2737</v>
      </c>
      <c r="I253" s="21" t="s">
        <v>37</v>
      </c>
      <c r="J253" s="48">
        <v>46031.0</v>
      </c>
      <c r="K253" s="21">
        <v>1.0234631E7</v>
      </c>
      <c r="L253" s="21" t="s">
        <v>276</v>
      </c>
      <c r="M253" s="26">
        <v>46031.0</v>
      </c>
      <c r="N253" s="26">
        <v>46036.0</v>
      </c>
      <c r="O253" s="26">
        <v>46037.0</v>
      </c>
      <c r="P253" s="28">
        <v>1.0</v>
      </c>
      <c r="Q253" s="45">
        <v>45328.54</v>
      </c>
      <c r="R253" s="30">
        <f t="shared" si="1"/>
        <v>507.9966379</v>
      </c>
      <c r="S253" s="21" t="str">
        <f>IFERROR(VLOOKUP(L253,'Responsáveis'!$A$3:$B$136,2,FALSE),"NE")</f>
        <v>jadiel</v>
      </c>
      <c r="T253" s="21">
        <v>23268.0</v>
      </c>
      <c r="U253" s="21" t="s">
        <v>48</v>
      </c>
      <c r="V253" s="31" t="s">
        <v>208</v>
      </c>
      <c r="W253" s="33"/>
      <c r="X253" s="12"/>
      <c r="Y253" s="12"/>
      <c r="Z253" s="12"/>
      <c r="AA253" s="12"/>
      <c r="AB253" s="12"/>
      <c r="AC253" s="12"/>
    </row>
    <row r="254" ht="18.75" customHeight="1">
      <c r="A254" s="21" t="s">
        <v>31</v>
      </c>
      <c r="B254" s="41" t="s">
        <v>202</v>
      </c>
      <c r="C254" s="21" t="s">
        <v>1084</v>
      </c>
      <c r="D254" s="22" t="s">
        <v>2738</v>
      </c>
      <c r="E254" s="23" t="s">
        <v>2739</v>
      </c>
      <c r="F254" s="21">
        <v>0.0</v>
      </c>
      <c r="G254" s="24">
        <v>45973.0</v>
      </c>
      <c r="H254" s="46" t="s">
        <v>1086</v>
      </c>
      <c r="I254" s="21" t="s">
        <v>439</v>
      </c>
      <c r="J254" s="27"/>
      <c r="K254" s="27"/>
      <c r="L254" s="27"/>
      <c r="M254" s="27"/>
      <c r="N254" s="27"/>
      <c r="O254" s="27"/>
      <c r="P254" s="28"/>
      <c r="Q254" s="47"/>
      <c r="R254" s="30">
        <f t="shared" si="1"/>
        <v>0</v>
      </c>
      <c r="S254" s="21" t="str">
        <f>IFERROR(VLOOKUP(L254,'Responsáveis'!$A$3:$B$136,2,FALSE),"NE")</f>
        <v>NE</v>
      </c>
      <c r="T254" s="27"/>
      <c r="U254" s="21" t="s">
        <v>48</v>
      </c>
      <c r="V254" s="31" t="s">
        <v>439</v>
      </c>
      <c r="W254" s="33"/>
      <c r="X254" s="12"/>
      <c r="Y254" s="12"/>
      <c r="Z254" s="12"/>
      <c r="AA254" s="12"/>
      <c r="AB254" s="12"/>
      <c r="AC254" s="12"/>
    </row>
    <row r="255" ht="18.75" customHeight="1">
      <c r="A255" s="21" t="s">
        <v>31</v>
      </c>
      <c r="B255" s="21" t="s">
        <v>202</v>
      </c>
      <c r="C255" s="21" t="s">
        <v>1929</v>
      </c>
      <c r="D255" s="22" t="s">
        <v>2740</v>
      </c>
      <c r="E255" s="23" t="s">
        <v>2741</v>
      </c>
      <c r="F255" s="21">
        <v>1.0</v>
      </c>
      <c r="G255" s="26">
        <v>45968.0</v>
      </c>
      <c r="H255" s="46" t="s">
        <v>2742</v>
      </c>
      <c r="I255" s="40" t="s">
        <v>46</v>
      </c>
      <c r="J255" s="24">
        <v>45971.0</v>
      </c>
      <c r="K255" s="21">
        <v>1.0232403E7</v>
      </c>
      <c r="L255" s="21" t="s">
        <v>59</v>
      </c>
      <c r="M255" s="26">
        <v>45996.0</v>
      </c>
      <c r="N255" s="26">
        <v>46030.0</v>
      </c>
      <c r="O255" s="26">
        <v>45994.0</v>
      </c>
      <c r="P255" s="28">
        <v>1.0</v>
      </c>
      <c r="Q255" s="45">
        <v>206036.32</v>
      </c>
      <c r="R255" s="30">
        <f t="shared" si="1"/>
        <v>2309.04763</v>
      </c>
      <c r="S255" s="21" t="str">
        <f>IFERROR(VLOOKUP(L255,'Responsáveis'!$A$3:$B$136,2,FALSE),"NE")</f>
        <v>Rudnei</v>
      </c>
      <c r="T255" s="27"/>
      <c r="U255" s="21" t="s">
        <v>48</v>
      </c>
      <c r="V255" s="31" t="s">
        <v>208</v>
      </c>
      <c r="W255" s="31" t="s">
        <v>41</v>
      </c>
      <c r="X255" s="12"/>
      <c r="Y255" s="12"/>
      <c r="Z255" s="12"/>
      <c r="AA255" s="12"/>
      <c r="AB255" s="12"/>
      <c r="AC255" s="12"/>
    </row>
    <row r="256" ht="18.75" customHeight="1">
      <c r="A256" s="21" t="s">
        <v>31</v>
      </c>
      <c r="B256" s="58" t="s">
        <v>202</v>
      </c>
      <c r="C256" s="21" t="s">
        <v>1124</v>
      </c>
      <c r="D256" s="22" t="s">
        <v>703</v>
      </c>
      <c r="E256" s="23" t="s">
        <v>2743</v>
      </c>
      <c r="F256" s="21">
        <v>3.0</v>
      </c>
      <c r="G256" s="24">
        <v>45943.0</v>
      </c>
      <c r="H256" s="46" t="s">
        <v>2744</v>
      </c>
      <c r="I256" s="40" t="s">
        <v>46</v>
      </c>
      <c r="J256" s="26">
        <v>45966.0</v>
      </c>
      <c r="K256" s="21">
        <v>1.0232177E7</v>
      </c>
      <c r="L256" s="21" t="s">
        <v>372</v>
      </c>
      <c r="M256" s="48">
        <v>45991.0</v>
      </c>
      <c r="N256" s="48">
        <v>46029.0</v>
      </c>
      <c r="O256" s="48">
        <v>46029.0</v>
      </c>
      <c r="P256" s="28">
        <v>1.0</v>
      </c>
      <c r="Q256" s="47">
        <v>453546.72</v>
      </c>
      <c r="R256" s="30">
        <f t="shared" si="1"/>
        <v>5082.89499</v>
      </c>
      <c r="S256" s="21" t="str">
        <f>IFERROR(VLOOKUP(L256,'Responsáveis'!$A$3:$B$136,2,FALSE),"NE")</f>
        <v>Rudnei</v>
      </c>
      <c r="T256" s="21">
        <v>2319.0</v>
      </c>
      <c r="U256" s="21" t="s">
        <v>48</v>
      </c>
      <c r="V256" s="31" t="s">
        <v>208</v>
      </c>
      <c r="W256" s="31" t="s">
        <v>41</v>
      </c>
      <c r="X256" s="12"/>
      <c r="Y256" s="12"/>
      <c r="Z256" s="12"/>
      <c r="AA256" s="12"/>
      <c r="AB256" s="12"/>
      <c r="AC256" s="12"/>
    </row>
    <row r="257" ht="18.75" customHeight="1">
      <c r="A257" s="21" t="s">
        <v>31</v>
      </c>
      <c r="B257" s="21" t="s">
        <v>202</v>
      </c>
      <c r="C257" s="21" t="s">
        <v>197</v>
      </c>
      <c r="D257" s="22" t="s">
        <v>1196</v>
      </c>
      <c r="E257" s="23" t="s">
        <v>2745</v>
      </c>
      <c r="F257" s="21">
        <v>0.0</v>
      </c>
      <c r="G257" s="24">
        <v>45961.0</v>
      </c>
      <c r="H257" s="46" t="s">
        <v>2746</v>
      </c>
      <c r="I257" s="40" t="s">
        <v>37</v>
      </c>
      <c r="J257" s="24">
        <v>45978.0</v>
      </c>
      <c r="K257" s="21">
        <v>1.0232872E7</v>
      </c>
      <c r="L257" s="21" t="s">
        <v>276</v>
      </c>
      <c r="M257" s="24">
        <v>46003.0</v>
      </c>
      <c r="N257" s="24">
        <v>46008.0</v>
      </c>
      <c r="O257" s="24">
        <v>46013.0</v>
      </c>
      <c r="P257" s="28">
        <v>1.0</v>
      </c>
      <c r="Q257" s="45">
        <v>184948.5</v>
      </c>
      <c r="R257" s="30">
        <f t="shared" si="1"/>
        <v>2072.716575</v>
      </c>
      <c r="S257" s="21" t="str">
        <f>IFERROR(VLOOKUP(L257,'Responsáveis'!$A$3:$B$136,2,FALSE),"NE")</f>
        <v>jadiel</v>
      </c>
      <c r="T257" s="27"/>
      <c r="U257" s="21" t="s">
        <v>39</v>
      </c>
      <c r="V257" s="31" t="s">
        <v>208</v>
      </c>
      <c r="W257" s="31" t="s">
        <v>41</v>
      </c>
      <c r="X257" s="12"/>
      <c r="Y257" s="12"/>
      <c r="Z257" s="12"/>
      <c r="AA257" s="12"/>
      <c r="AB257" s="12"/>
      <c r="AC257" s="12"/>
    </row>
    <row r="258" ht="18.75" customHeight="1">
      <c r="A258" s="21" t="s">
        <v>31</v>
      </c>
      <c r="B258" s="21" t="s">
        <v>202</v>
      </c>
      <c r="C258" s="21" t="s">
        <v>564</v>
      </c>
      <c r="D258" s="22" t="s">
        <v>43</v>
      </c>
      <c r="E258" s="23" t="s">
        <v>2747</v>
      </c>
      <c r="F258" s="21">
        <v>0.0</v>
      </c>
      <c r="G258" s="26">
        <v>45962.0</v>
      </c>
      <c r="H258" s="136" t="s">
        <v>2748</v>
      </c>
      <c r="I258" s="40" t="s">
        <v>439</v>
      </c>
      <c r="J258" s="24">
        <v>46016.0</v>
      </c>
      <c r="K258" s="137" t="s">
        <v>53</v>
      </c>
      <c r="L258" s="21" t="s">
        <v>205</v>
      </c>
      <c r="M258" s="26">
        <v>46028.0</v>
      </c>
      <c r="N258" s="26">
        <v>46028.0</v>
      </c>
      <c r="O258" s="27"/>
      <c r="P258" s="28"/>
      <c r="Q258" s="45">
        <v>936.87</v>
      </c>
      <c r="R258" s="30">
        <f t="shared" si="1"/>
        <v>10.49949569</v>
      </c>
      <c r="S258" s="21" t="str">
        <f>IFERROR(VLOOKUP(L258,'Responsáveis'!$A$3:$B$136,2,FALSE),"NE")</f>
        <v>Ana</v>
      </c>
      <c r="T258" s="27"/>
      <c r="U258" s="21" t="s">
        <v>48</v>
      </c>
      <c r="V258" s="31" t="s">
        <v>439</v>
      </c>
      <c r="W258" s="31" t="s">
        <v>41</v>
      </c>
      <c r="X258" s="12"/>
      <c r="Y258" s="12"/>
      <c r="Z258" s="12"/>
      <c r="AA258" s="12"/>
      <c r="AB258" s="12"/>
      <c r="AC258" s="12"/>
    </row>
    <row r="259" ht="18.75" customHeight="1">
      <c r="A259" s="21" t="s">
        <v>31</v>
      </c>
      <c r="B259" s="41" t="s">
        <v>202</v>
      </c>
      <c r="C259" s="21" t="s">
        <v>1032</v>
      </c>
      <c r="D259" s="22" t="s">
        <v>2749</v>
      </c>
      <c r="E259" s="23" t="s">
        <v>2750</v>
      </c>
      <c r="F259" s="21">
        <v>0.0</v>
      </c>
      <c r="G259" s="24">
        <v>45973.0</v>
      </c>
      <c r="H259" s="136" t="s">
        <v>2751</v>
      </c>
      <c r="I259" s="40" t="s">
        <v>439</v>
      </c>
      <c r="J259" s="26">
        <v>45999.0</v>
      </c>
      <c r="K259" s="21">
        <v>1.0233829E7</v>
      </c>
      <c r="L259" s="21" t="s">
        <v>276</v>
      </c>
      <c r="M259" s="26">
        <v>46028.0</v>
      </c>
      <c r="N259" s="26">
        <v>46028.0</v>
      </c>
      <c r="O259" s="27"/>
      <c r="P259" s="28"/>
      <c r="Q259" s="45">
        <v>73471.2</v>
      </c>
      <c r="R259" s="30">
        <f t="shared" si="1"/>
        <v>823.3912361</v>
      </c>
      <c r="S259" s="21" t="str">
        <f>IFERROR(VLOOKUP(L259,'Responsáveis'!$A$3:$B$136,2,FALSE),"NE")</f>
        <v>jadiel</v>
      </c>
      <c r="T259" s="27"/>
      <c r="U259" s="21" t="s">
        <v>48</v>
      </c>
      <c r="V259" s="31" t="s">
        <v>439</v>
      </c>
      <c r="W259" s="31"/>
      <c r="X259" s="12"/>
      <c r="Y259" s="12"/>
      <c r="Z259" s="12"/>
      <c r="AA259" s="12"/>
      <c r="AB259" s="12"/>
      <c r="AC259" s="12"/>
    </row>
    <row r="260" ht="18.75" customHeight="1">
      <c r="A260" s="21" t="s">
        <v>187</v>
      </c>
      <c r="B260" s="21" t="s">
        <v>747</v>
      </c>
      <c r="C260" s="21" t="s">
        <v>197</v>
      </c>
      <c r="D260" s="22" t="s">
        <v>2752</v>
      </c>
      <c r="E260" s="21" t="s">
        <v>2753</v>
      </c>
      <c r="F260" s="21">
        <v>0.0</v>
      </c>
      <c r="G260" s="24">
        <v>46020.0</v>
      </c>
      <c r="H260" s="44"/>
      <c r="I260" s="40" t="s">
        <v>52</v>
      </c>
      <c r="J260" s="24">
        <v>46020.0</v>
      </c>
      <c r="K260" s="21" t="s">
        <v>53</v>
      </c>
      <c r="L260" s="21" t="s">
        <v>95</v>
      </c>
      <c r="M260" s="26">
        <v>46025.0</v>
      </c>
      <c r="N260" s="26">
        <v>46025.0</v>
      </c>
      <c r="O260" s="27"/>
      <c r="P260" s="28">
        <v>1.0</v>
      </c>
      <c r="Q260" s="45">
        <v>1160.0</v>
      </c>
      <c r="R260" s="30">
        <f t="shared" si="1"/>
        <v>13.00011207</v>
      </c>
      <c r="S260" s="21" t="str">
        <f>IFERROR(VLOOKUP(L260,'Responsáveis'!$A$3:$B$136,2,FALSE),"NE")</f>
        <v>Ana</v>
      </c>
      <c r="T260" s="27"/>
      <c r="U260" s="21" t="s">
        <v>39</v>
      </c>
      <c r="V260" s="31" t="s">
        <v>208</v>
      </c>
      <c r="W260" s="31" t="s">
        <v>41</v>
      </c>
      <c r="X260" s="12"/>
      <c r="Y260" s="12"/>
      <c r="Z260" s="12"/>
      <c r="AA260" s="12"/>
      <c r="AB260" s="12"/>
      <c r="AC260" s="12"/>
    </row>
    <row r="261" ht="18.75" customHeight="1">
      <c r="A261" s="21" t="s">
        <v>219</v>
      </c>
      <c r="B261" s="21" t="s">
        <v>734</v>
      </c>
      <c r="C261" s="21" t="s">
        <v>197</v>
      </c>
      <c r="D261" s="22" t="s">
        <v>2754</v>
      </c>
      <c r="E261" s="21" t="s">
        <v>2755</v>
      </c>
      <c r="F261" s="21">
        <v>0.0</v>
      </c>
      <c r="G261" s="24">
        <v>46020.0</v>
      </c>
      <c r="H261" s="44"/>
      <c r="I261" s="40" t="s">
        <v>52</v>
      </c>
      <c r="J261" s="24">
        <v>46020.0</v>
      </c>
      <c r="K261" s="21" t="s">
        <v>53</v>
      </c>
      <c r="L261" s="21" t="s">
        <v>95</v>
      </c>
      <c r="M261" s="24">
        <v>46022.0</v>
      </c>
      <c r="N261" s="27"/>
      <c r="O261" s="27"/>
      <c r="P261" s="28">
        <v>1.0</v>
      </c>
      <c r="Q261" s="45">
        <v>3359.23</v>
      </c>
      <c r="R261" s="30">
        <f t="shared" si="1"/>
        <v>37.64686765</v>
      </c>
      <c r="S261" s="21" t="str">
        <f>IFERROR(VLOOKUP(L261,'Responsáveis'!$A$3:$B$136,2,FALSE),"NE")</f>
        <v>Ana</v>
      </c>
      <c r="T261" s="27"/>
      <c r="U261" s="21" t="s">
        <v>39</v>
      </c>
      <c r="V261" s="31" t="s">
        <v>208</v>
      </c>
      <c r="W261" s="31" t="s">
        <v>41</v>
      </c>
      <c r="X261" s="12"/>
      <c r="Y261" s="12"/>
      <c r="Z261" s="12"/>
      <c r="AA261" s="12"/>
      <c r="AB261" s="12"/>
      <c r="AC261" s="12"/>
    </row>
    <row r="262" ht="18.75" customHeight="1">
      <c r="A262" s="21" t="s">
        <v>219</v>
      </c>
      <c r="B262" s="107" t="s">
        <v>2170</v>
      </c>
      <c r="C262" s="21" t="s">
        <v>197</v>
      </c>
      <c r="D262" s="22" t="s">
        <v>2756</v>
      </c>
      <c r="E262" s="21" t="s">
        <v>2757</v>
      </c>
      <c r="F262" s="21">
        <v>0.0</v>
      </c>
      <c r="G262" s="24">
        <v>46020.0</v>
      </c>
      <c r="H262" s="44"/>
      <c r="I262" s="40" t="s">
        <v>52</v>
      </c>
      <c r="J262" s="24">
        <v>46020.0</v>
      </c>
      <c r="K262" s="21" t="s">
        <v>53</v>
      </c>
      <c r="L262" s="21" t="s">
        <v>95</v>
      </c>
      <c r="M262" s="24">
        <v>46020.0</v>
      </c>
      <c r="N262" s="27"/>
      <c r="O262" s="27"/>
      <c r="P262" s="28">
        <v>1.0</v>
      </c>
      <c r="Q262" s="45">
        <v>948.0</v>
      </c>
      <c r="R262" s="30">
        <f t="shared" si="1"/>
        <v>10.62422952</v>
      </c>
      <c r="S262" s="21" t="str">
        <f>IFERROR(VLOOKUP(L262,'Responsáveis'!$A$3:$B$136,2,FALSE),"NE")</f>
        <v>Ana</v>
      </c>
      <c r="T262" s="27"/>
      <c r="U262" s="21" t="s">
        <v>39</v>
      </c>
      <c r="V262" s="31" t="s">
        <v>208</v>
      </c>
      <c r="W262" s="31" t="s">
        <v>214</v>
      </c>
      <c r="X262" s="12"/>
      <c r="Y262" s="12"/>
      <c r="Z262" s="12"/>
      <c r="AA262" s="12"/>
      <c r="AB262" s="12"/>
      <c r="AC262" s="12"/>
    </row>
    <row r="263" ht="18.75" customHeight="1">
      <c r="A263" s="21" t="s">
        <v>219</v>
      </c>
      <c r="B263" s="21" t="s">
        <v>2170</v>
      </c>
      <c r="C263" s="21" t="s">
        <v>197</v>
      </c>
      <c r="D263" s="22" t="s">
        <v>2758</v>
      </c>
      <c r="E263" s="21" t="s">
        <v>2759</v>
      </c>
      <c r="F263" s="21">
        <v>0.0</v>
      </c>
      <c r="G263" s="24">
        <v>46020.0</v>
      </c>
      <c r="H263" s="44"/>
      <c r="I263" s="40" t="s">
        <v>52</v>
      </c>
      <c r="J263" s="24">
        <v>46020.0</v>
      </c>
      <c r="K263" s="21" t="s">
        <v>53</v>
      </c>
      <c r="L263" s="21" t="s">
        <v>95</v>
      </c>
      <c r="M263" s="24">
        <v>46020.0</v>
      </c>
      <c r="N263" s="27"/>
      <c r="O263" s="27"/>
      <c r="P263" s="28">
        <v>1.0</v>
      </c>
      <c r="Q263" s="45">
        <v>520.0</v>
      </c>
      <c r="R263" s="30">
        <f t="shared" si="1"/>
        <v>5.827636445</v>
      </c>
      <c r="S263" s="21" t="str">
        <f>IFERROR(VLOOKUP(L263,'Responsáveis'!$A$3:$B$136,2,FALSE),"NE")</f>
        <v>Ana</v>
      </c>
      <c r="T263" s="27"/>
      <c r="U263" s="21" t="s">
        <v>39</v>
      </c>
      <c r="V263" s="31" t="s">
        <v>208</v>
      </c>
      <c r="W263" s="31" t="s">
        <v>214</v>
      </c>
      <c r="X263" s="12"/>
      <c r="Y263" s="12"/>
      <c r="Z263" s="12"/>
      <c r="AA263" s="12"/>
      <c r="AB263" s="12"/>
      <c r="AC263" s="12"/>
    </row>
    <row r="264" ht="18.75" customHeight="1">
      <c r="A264" s="21" t="s">
        <v>219</v>
      </c>
      <c r="B264" s="21" t="s">
        <v>220</v>
      </c>
      <c r="C264" s="21" t="s">
        <v>197</v>
      </c>
      <c r="D264" s="22" t="s">
        <v>2760</v>
      </c>
      <c r="E264" s="21" t="s">
        <v>2761</v>
      </c>
      <c r="F264" s="21">
        <v>0.0</v>
      </c>
      <c r="G264" s="24">
        <v>46013.0</v>
      </c>
      <c r="H264" s="44"/>
      <c r="I264" s="40" t="s">
        <v>52</v>
      </c>
      <c r="J264" s="24">
        <v>46020.0</v>
      </c>
      <c r="K264" s="21" t="s">
        <v>53</v>
      </c>
      <c r="L264" s="21" t="s">
        <v>95</v>
      </c>
      <c r="M264" s="24">
        <v>46020.0</v>
      </c>
      <c r="N264" s="26">
        <v>46025.0</v>
      </c>
      <c r="O264" s="26"/>
      <c r="P264" s="28">
        <v>1.0</v>
      </c>
      <c r="Q264" s="45">
        <v>1160.0</v>
      </c>
      <c r="R264" s="30">
        <f t="shared" si="1"/>
        <v>13.00011207</v>
      </c>
      <c r="S264" s="21" t="str">
        <f>IFERROR(VLOOKUP(L264,'Responsáveis'!$A$3:$B$136,2,FALSE),"NE")</f>
        <v>Ana</v>
      </c>
      <c r="T264" s="27"/>
      <c r="U264" s="21" t="s">
        <v>39</v>
      </c>
      <c r="V264" s="31" t="s">
        <v>208</v>
      </c>
      <c r="W264" s="31" t="s">
        <v>41</v>
      </c>
      <c r="X264" s="12"/>
      <c r="Y264" s="12"/>
      <c r="Z264" s="12"/>
      <c r="AA264" s="12"/>
      <c r="AB264" s="12"/>
      <c r="AC264" s="12"/>
    </row>
    <row r="265" ht="18.75" customHeight="1">
      <c r="A265" s="21" t="s">
        <v>187</v>
      </c>
      <c r="B265" s="21" t="s">
        <v>188</v>
      </c>
      <c r="C265" s="21" t="s">
        <v>2152</v>
      </c>
      <c r="D265" s="22" t="s">
        <v>2762</v>
      </c>
      <c r="E265" s="21" t="s">
        <v>2763</v>
      </c>
      <c r="F265" s="21">
        <v>0.0</v>
      </c>
      <c r="G265" s="24">
        <v>46020.0</v>
      </c>
      <c r="H265" s="44"/>
      <c r="I265" s="40" t="s">
        <v>52</v>
      </c>
      <c r="J265" s="24">
        <v>46021.0</v>
      </c>
      <c r="K265" s="21" t="s">
        <v>53</v>
      </c>
      <c r="L265" s="21" t="s">
        <v>95</v>
      </c>
      <c r="M265" s="26">
        <v>46027.0</v>
      </c>
      <c r="N265" s="27"/>
      <c r="O265" s="27"/>
      <c r="P265" s="28">
        <v>1.0</v>
      </c>
      <c r="Q265" s="45">
        <v>560.0</v>
      </c>
      <c r="R265" s="30">
        <f t="shared" si="1"/>
        <v>6.275916172</v>
      </c>
      <c r="S265" s="21" t="str">
        <f>IFERROR(VLOOKUP(L265,'Responsáveis'!$A$3:$B$136,2,FALSE),"NE")</f>
        <v>Ana</v>
      </c>
      <c r="T265" s="27"/>
      <c r="U265" s="21" t="s">
        <v>39</v>
      </c>
      <c r="V265" s="31" t="s">
        <v>208</v>
      </c>
      <c r="W265" s="31" t="s">
        <v>41</v>
      </c>
      <c r="X265" s="12"/>
      <c r="Y265" s="12"/>
      <c r="Z265" s="12"/>
      <c r="AA265" s="12"/>
      <c r="AB265" s="12"/>
      <c r="AC265" s="12"/>
    </row>
    <row r="266" ht="18.75" customHeight="1">
      <c r="A266" s="107" t="s">
        <v>209</v>
      </c>
      <c r="B266" s="104" t="s">
        <v>240</v>
      </c>
      <c r="C266" s="21" t="s">
        <v>197</v>
      </c>
      <c r="D266" s="22" t="s">
        <v>2764</v>
      </c>
      <c r="E266" s="21" t="s">
        <v>2765</v>
      </c>
      <c r="F266" s="21">
        <v>0.0</v>
      </c>
      <c r="G266" s="24">
        <v>46020.0</v>
      </c>
      <c r="H266" s="44"/>
      <c r="I266" s="40" t="s">
        <v>52</v>
      </c>
      <c r="J266" s="24">
        <v>46021.0</v>
      </c>
      <c r="K266" s="21" t="s">
        <v>53</v>
      </c>
      <c r="L266" s="21" t="s">
        <v>95</v>
      </c>
      <c r="M266" s="24">
        <v>46021.0</v>
      </c>
      <c r="N266" s="27"/>
      <c r="O266" s="27"/>
      <c r="P266" s="28">
        <v>1.0</v>
      </c>
      <c r="Q266" s="45">
        <v>1980.0</v>
      </c>
      <c r="R266" s="30">
        <f t="shared" si="1"/>
        <v>22.18984646</v>
      </c>
      <c r="S266" s="21" t="str">
        <f>IFERROR(VLOOKUP(L266,'Responsáveis'!$A$3:$B$136,2,FALSE),"NE")</f>
        <v>Ana</v>
      </c>
      <c r="T266" s="27"/>
      <c r="U266" s="21" t="s">
        <v>39</v>
      </c>
      <c r="V266" s="31" t="s">
        <v>208</v>
      </c>
      <c r="W266" s="31" t="s">
        <v>214</v>
      </c>
      <c r="X266" s="12"/>
      <c r="Y266" s="12"/>
      <c r="Z266" s="12"/>
      <c r="AA266" s="12"/>
      <c r="AB266" s="12"/>
      <c r="AC266" s="12"/>
    </row>
    <row r="267" ht="18.75" customHeight="1">
      <c r="A267" s="21" t="s">
        <v>219</v>
      </c>
      <c r="B267" s="21" t="s">
        <v>220</v>
      </c>
      <c r="C267" s="21" t="s">
        <v>197</v>
      </c>
      <c r="D267" s="22" t="s">
        <v>2766</v>
      </c>
      <c r="E267" s="21" t="s">
        <v>2767</v>
      </c>
      <c r="F267" s="21">
        <v>0.0</v>
      </c>
      <c r="G267" s="26">
        <v>45791.0</v>
      </c>
      <c r="H267" s="44"/>
      <c r="I267" s="40" t="s">
        <v>52</v>
      </c>
      <c r="J267" s="24">
        <v>46021.0</v>
      </c>
      <c r="K267" s="21" t="s">
        <v>53</v>
      </c>
      <c r="L267" s="21" t="s">
        <v>227</v>
      </c>
      <c r="M267" s="26">
        <v>46025.0</v>
      </c>
      <c r="N267" s="26">
        <v>46025.0</v>
      </c>
      <c r="O267" s="26"/>
      <c r="P267" s="28">
        <v>1.0</v>
      </c>
      <c r="Q267" s="45">
        <v>1480.0</v>
      </c>
      <c r="R267" s="30">
        <f t="shared" si="1"/>
        <v>16.58634988</v>
      </c>
      <c r="S267" s="21" t="str">
        <f>IFERROR(VLOOKUP(L267,'Responsáveis'!$A$3:$B$136,2,FALSE),"NE")</f>
        <v>Ana</v>
      </c>
      <c r="T267" s="27"/>
      <c r="U267" s="21" t="s">
        <v>39</v>
      </c>
      <c r="V267" s="31" t="s">
        <v>208</v>
      </c>
      <c r="W267" s="31" t="s">
        <v>41</v>
      </c>
      <c r="X267" s="12"/>
      <c r="Y267" s="12"/>
      <c r="Z267" s="12"/>
      <c r="AA267" s="12"/>
      <c r="AB267" s="12"/>
      <c r="AC267" s="12"/>
    </row>
    <row r="268" ht="18.75" customHeight="1">
      <c r="A268" s="21" t="s">
        <v>1336</v>
      </c>
      <c r="B268" s="21" t="s">
        <v>1684</v>
      </c>
      <c r="C268" s="21" t="s">
        <v>197</v>
      </c>
      <c r="D268" s="22" t="s">
        <v>2768</v>
      </c>
      <c r="E268" s="21" t="s">
        <v>2769</v>
      </c>
      <c r="F268" s="21">
        <v>0.0</v>
      </c>
      <c r="G268" s="24">
        <v>46020.0</v>
      </c>
      <c r="H268" s="44"/>
      <c r="I268" s="40" t="s">
        <v>52</v>
      </c>
      <c r="J268" s="24">
        <v>46022.0</v>
      </c>
      <c r="K268" s="21" t="s">
        <v>53</v>
      </c>
      <c r="L268" s="21" t="s">
        <v>227</v>
      </c>
      <c r="M268" s="26">
        <v>46027.0</v>
      </c>
      <c r="N268" s="26">
        <v>46027.0</v>
      </c>
      <c r="O268" s="27"/>
      <c r="P268" s="28">
        <v>1.0</v>
      </c>
      <c r="Q268" s="45">
        <v>5215.0</v>
      </c>
      <c r="R268" s="30">
        <f t="shared" si="1"/>
        <v>58.44446935</v>
      </c>
      <c r="S268" s="21" t="str">
        <f>IFERROR(VLOOKUP(L268,'Responsáveis'!$A$3:$B$136,2,FALSE),"NE")</f>
        <v>Ana</v>
      </c>
      <c r="T268" s="27"/>
      <c r="U268" s="21" t="s">
        <v>39</v>
      </c>
      <c r="V268" s="31" t="s">
        <v>208</v>
      </c>
      <c r="W268" s="33"/>
      <c r="X268" s="12"/>
      <c r="Y268" s="12"/>
      <c r="Z268" s="12"/>
      <c r="AA268" s="12"/>
      <c r="AB268" s="12"/>
      <c r="AC268" s="12"/>
    </row>
    <row r="269" ht="18.75" customHeight="1">
      <c r="A269" s="21" t="s">
        <v>31</v>
      </c>
      <c r="B269" s="50" t="s">
        <v>925</v>
      </c>
      <c r="C269" s="21" t="s">
        <v>963</v>
      </c>
      <c r="D269" s="22" t="s">
        <v>2770</v>
      </c>
      <c r="E269" s="23" t="s">
        <v>2771</v>
      </c>
      <c r="F269" s="21">
        <v>0.0</v>
      </c>
      <c r="G269" s="26">
        <v>46025.0</v>
      </c>
      <c r="H269" s="46" t="s">
        <v>1280</v>
      </c>
      <c r="I269" s="21" t="s">
        <v>439</v>
      </c>
      <c r="J269" s="27"/>
      <c r="K269" s="27"/>
      <c r="L269" s="27"/>
      <c r="M269" s="27"/>
      <c r="N269" s="27"/>
      <c r="O269" s="27"/>
      <c r="P269" s="28"/>
      <c r="Q269" s="47"/>
      <c r="R269" s="30">
        <f t="shared" si="1"/>
        <v>0</v>
      </c>
      <c r="S269" s="21" t="str">
        <f>IFERROR(VLOOKUP(L269,'Responsáveis'!$A$3:$B$136,2,FALSE),"NE")</f>
        <v>NE</v>
      </c>
      <c r="T269" s="27"/>
      <c r="U269" s="21" t="s">
        <v>48</v>
      </c>
      <c r="V269" s="31" t="s">
        <v>439</v>
      </c>
      <c r="W269" s="33"/>
      <c r="X269" s="12"/>
      <c r="Y269" s="12"/>
      <c r="Z269" s="12"/>
      <c r="AA269" s="12"/>
      <c r="AB269" s="12"/>
      <c r="AC269" s="12"/>
    </row>
    <row r="270" ht="18.75" customHeight="1">
      <c r="A270" s="21" t="s">
        <v>219</v>
      </c>
      <c r="B270" s="21" t="s">
        <v>220</v>
      </c>
      <c r="C270" s="21" t="s">
        <v>2772</v>
      </c>
      <c r="D270" s="22" t="s">
        <v>2773</v>
      </c>
      <c r="E270" s="21" t="s">
        <v>2774</v>
      </c>
      <c r="F270" s="21">
        <v>0.0</v>
      </c>
      <c r="G270" s="26">
        <v>46027.0</v>
      </c>
      <c r="H270" s="44"/>
      <c r="I270" s="40" t="s">
        <v>52</v>
      </c>
      <c r="J270" s="26">
        <v>46027.0</v>
      </c>
      <c r="K270" s="21" t="s">
        <v>53</v>
      </c>
      <c r="L270" s="21" t="s">
        <v>95</v>
      </c>
      <c r="M270" s="26">
        <v>46032.0</v>
      </c>
      <c r="N270" s="27"/>
      <c r="O270" s="27"/>
      <c r="P270" s="28">
        <v>1.0</v>
      </c>
      <c r="Q270" s="45">
        <v>1120.0</v>
      </c>
      <c r="R270" s="30">
        <f t="shared" si="1"/>
        <v>12.55183234</v>
      </c>
      <c r="S270" s="21" t="str">
        <f>IFERROR(VLOOKUP(L270,'Responsáveis'!$A$3:$B$136,2,FALSE),"NE")</f>
        <v>Ana</v>
      </c>
      <c r="T270" s="27"/>
      <c r="U270" s="21" t="s">
        <v>39</v>
      </c>
      <c r="V270" s="31" t="s">
        <v>208</v>
      </c>
      <c r="W270" s="31" t="s">
        <v>41</v>
      </c>
      <c r="X270" s="12"/>
      <c r="Y270" s="12"/>
      <c r="Z270" s="12"/>
      <c r="AA270" s="12"/>
      <c r="AB270" s="12"/>
      <c r="AC270" s="12"/>
    </row>
    <row r="271" ht="18.75" customHeight="1">
      <c r="A271" s="21" t="s">
        <v>271</v>
      </c>
      <c r="B271" s="21" t="s">
        <v>272</v>
      </c>
      <c r="C271" s="21" t="s">
        <v>197</v>
      </c>
      <c r="D271" s="22" t="s">
        <v>1296</v>
      </c>
      <c r="E271" s="21" t="s">
        <v>2775</v>
      </c>
      <c r="F271" s="21">
        <v>0.0</v>
      </c>
      <c r="G271" s="26">
        <v>46027.0</v>
      </c>
      <c r="H271" s="44"/>
      <c r="I271" s="40" t="s">
        <v>52</v>
      </c>
      <c r="J271" s="26">
        <v>46024.0</v>
      </c>
      <c r="K271" s="21" t="s">
        <v>53</v>
      </c>
      <c r="L271" s="21" t="s">
        <v>95</v>
      </c>
      <c r="M271" s="26">
        <v>46042.0</v>
      </c>
      <c r="N271" s="26">
        <v>46042.0</v>
      </c>
      <c r="O271" s="26"/>
      <c r="P271" s="28">
        <v>1.0</v>
      </c>
      <c r="Q271" s="45">
        <v>840.0</v>
      </c>
      <c r="R271" s="30">
        <f t="shared" si="1"/>
        <v>9.413874258</v>
      </c>
      <c r="S271" s="21" t="str">
        <f>IFERROR(VLOOKUP(L271,'Responsáveis'!$A$3:$B$136,2,FALSE),"NE")</f>
        <v>Ana</v>
      </c>
      <c r="T271" s="27"/>
      <c r="U271" s="21" t="s">
        <v>39</v>
      </c>
      <c r="V271" s="31" t="s">
        <v>208</v>
      </c>
      <c r="W271" s="31" t="s">
        <v>41</v>
      </c>
      <c r="X271" s="12"/>
      <c r="Y271" s="12"/>
      <c r="Z271" s="12"/>
      <c r="AA271" s="12"/>
      <c r="AB271" s="12"/>
      <c r="AC271" s="12"/>
    </row>
    <row r="272" ht="18.75" customHeight="1">
      <c r="A272" s="21" t="s">
        <v>219</v>
      </c>
      <c r="B272" s="21" t="s">
        <v>220</v>
      </c>
      <c r="C272" s="21" t="s">
        <v>197</v>
      </c>
      <c r="D272" s="22" t="s">
        <v>1944</v>
      </c>
      <c r="E272" s="21" t="s">
        <v>2776</v>
      </c>
      <c r="F272" s="21">
        <v>0.0</v>
      </c>
      <c r="G272" s="26">
        <v>46027.0</v>
      </c>
      <c r="H272" s="46" t="s">
        <v>2777</v>
      </c>
      <c r="I272" s="40" t="s">
        <v>52</v>
      </c>
      <c r="J272" s="24">
        <v>45990.0</v>
      </c>
      <c r="K272" s="21" t="s">
        <v>53</v>
      </c>
      <c r="L272" s="21" t="s">
        <v>227</v>
      </c>
      <c r="M272" s="26">
        <v>46027.0</v>
      </c>
      <c r="N272" s="26">
        <v>46027.0</v>
      </c>
      <c r="O272" s="27"/>
      <c r="P272" s="28">
        <v>1.0</v>
      </c>
      <c r="Q272" s="45">
        <v>2350.0</v>
      </c>
      <c r="R272" s="30">
        <f t="shared" si="1"/>
        <v>26.33643393</v>
      </c>
      <c r="S272" s="21" t="str">
        <f>IFERROR(VLOOKUP(L272,'Responsáveis'!$A$3:$B$136,2,FALSE),"NE")</f>
        <v>Ana</v>
      </c>
      <c r="T272" s="27"/>
      <c r="U272" s="21" t="s">
        <v>39</v>
      </c>
      <c r="V272" s="31" t="s">
        <v>208</v>
      </c>
      <c r="W272" s="31" t="s">
        <v>41</v>
      </c>
      <c r="X272" s="12"/>
      <c r="Y272" s="12"/>
      <c r="Z272" s="12"/>
      <c r="AA272" s="12"/>
      <c r="AB272" s="12"/>
      <c r="AC272" s="12"/>
    </row>
    <row r="273" ht="18.75" customHeight="1">
      <c r="A273" s="21" t="s">
        <v>209</v>
      </c>
      <c r="B273" s="50" t="s">
        <v>240</v>
      </c>
      <c r="C273" s="21" t="s">
        <v>197</v>
      </c>
      <c r="D273" s="22" t="s">
        <v>2778</v>
      </c>
      <c r="E273" s="21" t="s">
        <v>2779</v>
      </c>
      <c r="F273" s="21">
        <v>0.0</v>
      </c>
      <c r="G273" s="26">
        <v>46027.0</v>
      </c>
      <c r="H273" s="44"/>
      <c r="I273" s="40" t="s">
        <v>52</v>
      </c>
      <c r="J273" s="26">
        <v>46027.0</v>
      </c>
      <c r="K273" s="21" t="s">
        <v>53</v>
      </c>
      <c r="L273" s="21" t="s">
        <v>95</v>
      </c>
      <c r="M273" s="26">
        <v>46027.0</v>
      </c>
      <c r="N273" s="27"/>
      <c r="O273" s="27"/>
      <c r="P273" s="28">
        <v>1.0</v>
      </c>
      <c r="Q273" s="45">
        <v>140.0</v>
      </c>
      <c r="R273" s="30">
        <f t="shared" si="1"/>
        <v>1.568979043</v>
      </c>
      <c r="S273" s="21" t="str">
        <f>IFERROR(VLOOKUP(L273,'Responsáveis'!$A$3:$B$136,2,FALSE),"NE")</f>
        <v>Ana</v>
      </c>
      <c r="T273" s="27"/>
      <c r="U273" s="21" t="s">
        <v>39</v>
      </c>
      <c r="V273" s="31" t="s">
        <v>208</v>
      </c>
      <c r="W273" s="31" t="s">
        <v>214</v>
      </c>
      <c r="X273" s="12"/>
      <c r="Y273" s="12"/>
      <c r="Z273" s="12"/>
      <c r="AA273" s="12"/>
      <c r="AB273" s="12"/>
      <c r="AC273" s="12"/>
    </row>
    <row r="274" ht="18.75" customHeight="1">
      <c r="A274" s="21" t="s">
        <v>1336</v>
      </c>
      <c r="B274" s="104" t="s">
        <v>1344</v>
      </c>
      <c r="C274" s="21" t="s">
        <v>197</v>
      </c>
      <c r="D274" s="22" t="s">
        <v>2780</v>
      </c>
      <c r="E274" s="21" t="s">
        <v>2781</v>
      </c>
      <c r="F274" s="21">
        <v>0.0</v>
      </c>
      <c r="G274" s="24">
        <v>46021.0</v>
      </c>
      <c r="H274" s="44"/>
      <c r="I274" s="40" t="s">
        <v>52</v>
      </c>
      <c r="J274" s="24">
        <v>46021.0</v>
      </c>
      <c r="K274" s="21" t="s">
        <v>53</v>
      </c>
      <c r="L274" s="21" t="s">
        <v>95</v>
      </c>
      <c r="M274" s="26">
        <v>46028.0</v>
      </c>
      <c r="N274" s="27"/>
      <c r="O274" s="27"/>
      <c r="P274" s="28">
        <v>1.0</v>
      </c>
      <c r="Q274" s="45">
        <v>680.0</v>
      </c>
      <c r="R274" s="30">
        <f t="shared" si="1"/>
        <v>7.620755351</v>
      </c>
      <c r="S274" s="21" t="str">
        <f>IFERROR(VLOOKUP(L274,'Responsáveis'!$A$3:$B$136,2,FALSE),"NE")</f>
        <v>Ana</v>
      </c>
      <c r="T274" s="27"/>
      <c r="U274" s="21" t="s">
        <v>39</v>
      </c>
      <c r="V274" s="31" t="s">
        <v>208</v>
      </c>
      <c r="W274" s="31" t="s">
        <v>41</v>
      </c>
      <c r="X274" s="12"/>
      <c r="Y274" s="12"/>
      <c r="Z274" s="12"/>
      <c r="AA274" s="12"/>
      <c r="AB274" s="12"/>
      <c r="AC274" s="12"/>
    </row>
    <row r="275" ht="18.75" customHeight="1">
      <c r="A275" s="21" t="s">
        <v>271</v>
      </c>
      <c r="B275" s="77" t="s">
        <v>1248</v>
      </c>
      <c r="C275" s="21" t="s">
        <v>2159</v>
      </c>
      <c r="D275" s="22" t="s">
        <v>2782</v>
      </c>
      <c r="E275" s="21" t="s">
        <v>2783</v>
      </c>
      <c r="F275" s="21">
        <v>0.0</v>
      </c>
      <c r="G275" s="26">
        <v>46027.0</v>
      </c>
      <c r="H275" s="44"/>
      <c r="I275" s="40" t="s">
        <v>52</v>
      </c>
      <c r="J275" s="26">
        <v>46028.0</v>
      </c>
      <c r="K275" s="21" t="s">
        <v>53</v>
      </c>
      <c r="L275" s="21" t="s">
        <v>548</v>
      </c>
      <c r="M275" s="26">
        <v>46030.0</v>
      </c>
      <c r="N275" s="26">
        <v>46030.0</v>
      </c>
      <c r="O275" s="26"/>
      <c r="P275" s="28">
        <v>1.0</v>
      </c>
      <c r="Q275" s="45">
        <v>570.0</v>
      </c>
      <c r="R275" s="30">
        <f t="shared" si="1"/>
        <v>6.387986103</v>
      </c>
      <c r="S275" s="21" t="str">
        <f>IFERROR(VLOOKUP(L275,'Responsáveis'!$A$3:$B$136,2,FALSE),"NE")</f>
        <v>Jadiel</v>
      </c>
      <c r="T275" s="27"/>
      <c r="U275" s="21" t="s">
        <v>39</v>
      </c>
      <c r="V275" s="31" t="s">
        <v>208</v>
      </c>
      <c r="W275" s="31" t="s">
        <v>41</v>
      </c>
      <c r="X275" s="12"/>
      <c r="Y275" s="12"/>
      <c r="Z275" s="12"/>
      <c r="AA275" s="12"/>
      <c r="AB275" s="12"/>
      <c r="AC275" s="12"/>
    </row>
    <row r="276" ht="18.75" customHeight="1">
      <c r="A276" s="21" t="s">
        <v>271</v>
      </c>
      <c r="B276" s="77" t="s">
        <v>1248</v>
      </c>
      <c r="C276" s="21" t="s">
        <v>197</v>
      </c>
      <c r="D276" s="22" t="s">
        <v>2784</v>
      </c>
      <c r="E276" s="21" t="s">
        <v>2785</v>
      </c>
      <c r="F276" s="21">
        <v>0.0</v>
      </c>
      <c r="G276" s="26">
        <v>46028.0</v>
      </c>
      <c r="H276" s="44"/>
      <c r="I276" s="40" t="s">
        <v>52</v>
      </c>
      <c r="J276" s="26">
        <v>46028.0</v>
      </c>
      <c r="K276" s="21" t="s">
        <v>53</v>
      </c>
      <c r="L276" s="21" t="s">
        <v>548</v>
      </c>
      <c r="M276" s="26">
        <v>46030.0</v>
      </c>
      <c r="N276" s="26">
        <v>46030.0</v>
      </c>
      <c r="O276" s="26"/>
      <c r="P276" s="28">
        <v>1.0</v>
      </c>
      <c r="Q276" s="45">
        <v>2511.6</v>
      </c>
      <c r="R276" s="30">
        <f t="shared" si="1"/>
        <v>28.14748403</v>
      </c>
      <c r="S276" s="21" t="str">
        <f>IFERROR(VLOOKUP(L276,'Responsáveis'!$A$3:$B$136,2,FALSE),"NE")</f>
        <v>Jadiel</v>
      </c>
      <c r="T276" s="27"/>
      <c r="U276" s="21" t="s">
        <v>39</v>
      </c>
      <c r="V276" s="31" t="s">
        <v>208</v>
      </c>
      <c r="W276" s="31" t="s">
        <v>41</v>
      </c>
      <c r="X276" s="12"/>
      <c r="Y276" s="12"/>
      <c r="Z276" s="12"/>
      <c r="AA276" s="12"/>
      <c r="AB276" s="12"/>
      <c r="AC276" s="12"/>
    </row>
    <row r="277" ht="18.75" customHeight="1">
      <c r="A277" s="21" t="s">
        <v>187</v>
      </c>
      <c r="B277" s="21" t="s">
        <v>747</v>
      </c>
      <c r="C277" s="21" t="s">
        <v>197</v>
      </c>
      <c r="D277" s="22" t="s">
        <v>2786</v>
      </c>
      <c r="E277" s="21" t="s">
        <v>2787</v>
      </c>
      <c r="F277" s="21">
        <v>0.0</v>
      </c>
      <c r="G277" s="26">
        <v>46028.0</v>
      </c>
      <c r="H277" s="44"/>
      <c r="I277" s="40" t="s">
        <v>52</v>
      </c>
      <c r="J277" s="26">
        <v>46028.0</v>
      </c>
      <c r="K277" s="21" t="s">
        <v>53</v>
      </c>
      <c r="L277" s="21" t="s">
        <v>548</v>
      </c>
      <c r="M277" s="26">
        <v>46032.0</v>
      </c>
      <c r="N277" s="26">
        <v>46034.0</v>
      </c>
      <c r="O277" s="26"/>
      <c r="P277" s="28">
        <v>1.0</v>
      </c>
      <c r="Q277" s="45">
        <v>1903.55</v>
      </c>
      <c r="R277" s="30">
        <f t="shared" si="1"/>
        <v>21.33307184</v>
      </c>
      <c r="S277" s="21" t="str">
        <f>IFERROR(VLOOKUP(L277,'Responsáveis'!$A$3:$B$136,2,FALSE),"NE")</f>
        <v>Jadiel</v>
      </c>
      <c r="T277" s="27"/>
      <c r="U277" s="21" t="s">
        <v>39</v>
      </c>
      <c r="V277" s="31" t="s">
        <v>208</v>
      </c>
      <c r="W277" s="31" t="s">
        <v>41</v>
      </c>
      <c r="X277" s="12"/>
      <c r="Y277" s="12"/>
      <c r="Z277" s="12"/>
      <c r="AA277" s="12"/>
      <c r="AB277" s="12"/>
      <c r="AC277" s="12"/>
    </row>
    <row r="278" ht="18.75" customHeight="1">
      <c r="A278" s="21" t="s">
        <v>219</v>
      </c>
      <c r="B278" s="21" t="s">
        <v>734</v>
      </c>
      <c r="C278" s="21" t="s">
        <v>197</v>
      </c>
      <c r="D278" s="22" t="s">
        <v>2788</v>
      </c>
      <c r="E278" s="21" t="s">
        <v>2789</v>
      </c>
      <c r="F278" s="21">
        <v>0.0</v>
      </c>
      <c r="G278" s="24">
        <v>45986.0</v>
      </c>
      <c r="H278" s="44"/>
      <c r="I278" s="40" t="s">
        <v>52</v>
      </c>
      <c r="J278" s="24">
        <v>45986.0</v>
      </c>
      <c r="K278" s="21" t="s">
        <v>53</v>
      </c>
      <c r="L278" s="21" t="s">
        <v>227</v>
      </c>
      <c r="M278" s="26">
        <v>45993.0</v>
      </c>
      <c r="N278" s="27"/>
      <c r="O278" s="27"/>
      <c r="P278" s="28">
        <v>1.0</v>
      </c>
      <c r="Q278" s="45">
        <v>880.0</v>
      </c>
      <c r="R278" s="30">
        <f t="shared" si="1"/>
        <v>9.862153984</v>
      </c>
      <c r="S278" s="21" t="str">
        <f>IFERROR(VLOOKUP(L278,'Responsáveis'!$A$3:$B$136,2,FALSE),"NE")</f>
        <v>Ana</v>
      </c>
      <c r="T278" s="27"/>
      <c r="U278" s="21" t="s">
        <v>39</v>
      </c>
      <c r="V278" s="31" t="s">
        <v>208</v>
      </c>
      <c r="W278" s="33"/>
      <c r="X278" s="12"/>
      <c r="Y278" s="12"/>
      <c r="Z278" s="12"/>
      <c r="AA278" s="12"/>
      <c r="AB278" s="12"/>
      <c r="AC278" s="12"/>
    </row>
    <row r="279" ht="18.75" customHeight="1">
      <c r="A279" s="21" t="s">
        <v>219</v>
      </c>
      <c r="B279" s="21" t="s">
        <v>220</v>
      </c>
      <c r="C279" s="21" t="s">
        <v>197</v>
      </c>
      <c r="D279" s="22" t="s">
        <v>2790</v>
      </c>
      <c r="E279" s="21" t="s">
        <v>2791</v>
      </c>
      <c r="F279" s="21">
        <v>0.0</v>
      </c>
      <c r="G279" s="26">
        <v>46025.0</v>
      </c>
      <c r="H279" s="44"/>
      <c r="I279" s="40" t="s">
        <v>52</v>
      </c>
      <c r="J279" s="26">
        <v>46028.0</v>
      </c>
      <c r="K279" s="21" t="s">
        <v>53</v>
      </c>
      <c r="L279" s="21" t="s">
        <v>227</v>
      </c>
      <c r="M279" s="26">
        <v>46031.0</v>
      </c>
      <c r="N279" s="27"/>
      <c r="O279" s="26"/>
      <c r="P279" s="28">
        <v>1.0</v>
      </c>
      <c r="Q279" s="45">
        <v>6480.0</v>
      </c>
      <c r="R279" s="30">
        <f t="shared" si="1"/>
        <v>72.6213157</v>
      </c>
      <c r="S279" s="21" t="str">
        <f>IFERROR(VLOOKUP(L279,'Responsáveis'!$A$3:$B$136,2,FALSE),"NE")</f>
        <v>Ana</v>
      </c>
      <c r="T279" s="27"/>
      <c r="U279" s="21" t="s">
        <v>39</v>
      </c>
      <c r="V279" s="31" t="s">
        <v>208</v>
      </c>
      <c r="W279" s="31" t="s">
        <v>41</v>
      </c>
      <c r="X279" s="12"/>
      <c r="Y279" s="12"/>
      <c r="Z279" s="12"/>
      <c r="AA279" s="12"/>
      <c r="AB279" s="12"/>
      <c r="AC279" s="12"/>
    </row>
    <row r="280" ht="18.75" customHeight="1">
      <c r="A280" s="21" t="s">
        <v>1336</v>
      </c>
      <c r="B280" s="50" t="s">
        <v>1344</v>
      </c>
      <c r="C280" s="21" t="s">
        <v>197</v>
      </c>
      <c r="D280" s="22" t="s">
        <v>2792</v>
      </c>
      <c r="E280" s="21" t="s">
        <v>2793</v>
      </c>
      <c r="F280" s="21">
        <v>0.0</v>
      </c>
      <c r="G280" s="26">
        <v>46028.0</v>
      </c>
      <c r="H280" s="44"/>
      <c r="I280" s="40" t="s">
        <v>52</v>
      </c>
      <c r="J280" s="26">
        <v>46030.0</v>
      </c>
      <c r="K280" s="21" t="s">
        <v>53</v>
      </c>
      <c r="L280" s="21" t="s">
        <v>548</v>
      </c>
      <c r="M280" s="103">
        <v>46034.0</v>
      </c>
      <c r="N280" s="26">
        <v>46034.0</v>
      </c>
      <c r="O280" s="26"/>
      <c r="P280" s="28">
        <v>1.0</v>
      </c>
      <c r="Q280" s="45">
        <v>2040.0</v>
      </c>
      <c r="R280" s="30">
        <f t="shared" si="1"/>
        <v>22.86226605</v>
      </c>
      <c r="S280" s="21" t="str">
        <f>IFERROR(VLOOKUP(L280,'Responsáveis'!$A$3:$B$136,2,FALSE),"NE")</f>
        <v>Jadiel</v>
      </c>
      <c r="T280" s="27"/>
      <c r="U280" s="21" t="s">
        <v>39</v>
      </c>
      <c r="V280" s="31" t="s">
        <v>208</v>
      </c>
      <c r="W280" s="31" t="s">
        <v>41</v>
      </c>
      <c r="X280" s="12"/>
      <c r="Y280" s="12"/>
      <c r="Z280" s="12"/>
      <c r="AA280" s="12"/>
      <c r="AB280" s="12"/>
      <c r="AC280" s="12"/>
    </row>
    <row r="281" ht="18.75" customHeight="1">
      <c r="A281" s="21" t="s">
        <v>187</v>
      </c>
      <c r="B281" s="21" t="s">
        <v>188</v>
      </c>
      <c r="C281" s="21" t="s">
        <v>197</v>
      </c>
      <c r="D281" s="124"/>
      <c r="E281" s="21" t="s">
        <v>2794</v>
      </c>
      <c r="F281" s="21">
        <v>0.0</v>
      </c>
      <c r="G281" s="26">
        <v>46028.0</v>
      </c>
      <c r="H281" s="44"/>
      <c r="I281" s="21" t="s">
        <v>52</v>
      </c>
      <c r="J281" s="26">
        <v>46029.0</v>
      </c>
      <c r="K281" s="21" t="s">
        <v>53</v>
      </c>
      <c r="L281" s="21" t="s">
        <v>227</v>
      </c>
      <c r="M281" s="26">
        <v>46029.0</v>
      </c>
      <c r="N281" s="26">
        <v>46029.0</v>
      </c>
      <c r="O281" s="27"/>
      <c r="P281" s="28">
        <v>1.0</v>
      </c>
      <c r="Q281" s="45">
        <v>520.0</v>
      </c>
      <c r="R281" s="30">
        <f t="shared" si="1"/>
        <v>5.827636445</v>
      </c>
      <c r="S281" s="21" t="str">
        <f>IFERROR(VLOOKUP(L281,'Responsáveis'!$A$3:$B$136,2,FALSE),"NE")</f>
        <v>Ana</v>
      </c>
      <c r="T281" s="27"/>
      <c r="U281" s="21" t="s">
        <v>39</v>
      </c>
      <c r="V281" s="31" t="s">
        <v>208</v>
      </c>
      <c r="W281" s="31" t="s">
        <v>41</v>
      </c>
      <c r="X281" s="12"/>
      <c r="Y281" s="12"/>
      <c r="Z281" s="12"/>
      <c r="AA281" s="12"/>
      <c r="AB281" s="12"/>
      <c r="AC281" s="12"/>
    </row>
    <row r="282" ht="18.75" customHeight="1">
      <c r="A282" s="21" t="s">
        <v>31</v>
      </c>
      <c r="B282" s="21" t="s">
        <v>32</v>
      </c>
      <c r="C282" s="21" t="s">
        <v>2795</v>
      </c>
      <c r="D282" s="22" t="s">
        <v>87</v>
      </c>
      <c r="E282" s="23" t="s">
        <v>2796</v>
      </c>
      <c r="F282" s="21">
        <v>0.0</v>
      </c>
      <c r="G282" s="24">
        <v>46018.0</v>
      </c>
      <c r="H282" s="25" t="s">
        <v>2797</v>
      </c>
      <c r="I282" s="21" t="s">
        <v>439</v>
      </c>
      <c r="J282" s="27"/>
      <c r="K282" s="27"/>
      <c r="L282" s="21"/>
      <c r="M282" s="27"/>
      <c r="N282" s="27"/>
      <c r="O282" s="27"/>
      <c r="P282" s="28"/>
      <c r="Q282" s="29"/>
      <c r="R282" s="30">
        <f t="shared" si="1"/>
        <v>0</v>
      </c>
      <c r="S282" s="21" t="str">
        <f>IFERROR(VLOOKUP(L282,'Responsáveis'!$A$3:$B$140,2,FALSE),"NE")</f>
        <v>NE</v>
      </c>
      <c r="T282" s="27"/>
      <c r="U282" s="21" t="s">
        <v>48</v>
      </c>
      <c r="V282" s="31" t="s">
        <v>439</v>
      </c>
      <c r="W282" s="33"/>
      <c r="X282" s="32"/>
      <c r="Y282" s="12"/>
      <c r="Z282" s="12"/>
      <c r="AA282" s="12"/>
      <c r="AB282" s="12"/>
      <c r="AC282" s="12"/>
    </row>
    <row r="283" ht="18.75" customHeight="1">
      <c r="A283" s="21" t="s">
        <v>31</v>
      </c>
      <c r="B283" s="41" t="s">
        <v>202</v>
      </c>
      <c r="C283" s="21" t="s">
        <v>197</v>
      </c>
      <c r="D283" s="22" t="s">
        <v>2798</v>
      </c>
      <c r="E283" s="21" t="s">
        <v>2799</v>
      </c>
      <c r="F283" s="21">
        <v>0.0</v>
      </c>
      <c r="G283" s="24">
        <v>46013.0</v>
      </c>
      <c r="H283" s="25" t="s">
        <v>2800</v>
      </c>
      <c r="I283" s="40" t="s">
        <v>52</v>
      </c>
      <c r="J283" s="24">
        <v>46013.0</v>
      </c>
      <c r="K283" s="21" t="s">
        <v>53</v>
      </c>
      <c r="L283" s="21" t="s">
        <v>64</v>
      </c>
      <c r="M283" s="26">
        <v>46028.0</v>
      </c>
      <c r="N283" s="26">
        <v>46012.0</v>
      </c>
      <c r="O283" s="26">
        <v>46038.0</v>
      </c>
      <c r="P283" s="28">
        <v>1.0</v>
      </c>
      <c r="Q283" s="35">
        <v>14505.72</v>
      </c>
      <c r="R283" s="30">
        <f t="shared" si="1"/>
        <v>162.5655049</v>
      </c>
      <c r="S283" s="21" t="str">
        <f>IFERROR(VLOOKUP(L283,'Responsáveis'!$A$3:$B$140,2,FALSE),"NE")</f>
        <v>Jadiel</v>
      </c>
      <c r="T283" s="27"/>
      <c r="U283" s="21" t="s">
        <v>39</v>
      </c>
      <c r="V283" s="31" t="s">
        <v>208</v>
      </c>
      <c r="W283" s="31" t="s">
        <v>41</v>
      </c>
      <c r="X283" s="32"/>
      <c r="Y283" s="12"/>
      <c r="Z283" s="12"/>
      <c r="AA283" s="12"/>
      <c r="AB283" s="12"/>
      <c r="AC283" s="12"/>
    </row>
    <row r="284" ht="18.75" customHeight="1">
      <c r="A284" s="21" t="s">
        <v>31</v>
      </c>
      <c r="B284" s="41" t="s">
        <v>202</v>
      </c>
      <c r="C284" s="21" t="s">
        <v>197</v>
      </c>
      <c r="D284" s="22" t="s">
        <v>2801</v>
      </c>
      <c r="E284" s="21" t="s">
        <v>2802</v>
      </c>
      <c r="F284" s="21">
        <v>0.0</v>
      </c>
      <c r="G284" s="26">
        <v>46026.0</v>
      </c>
      <c r="H284" s="138"/>
      <c r="I284" s="40" t="s">
        <v>52</v>
      </c>
      <c r="J284" s="26">
        <v>46028.0</v>
      </c>
      <c r="K284" s="21" t="s">
        <v>53</v>
      </c>
      <c r="L284" s="21" t="s">
        <v>227</v>
      </c>
      <c r="M284" s="26">
        <v>46031.0</v>
      </c>
      <c r="N284" s="26">
        <v>46043.0</v>
      </c>
      <c r="O284" s="26">
        <v>46031.0</v>
      </c>
      <c r="P284" s="28">
        <v>1.0</v>
      </c>
      <c r="Q284" s="35">
        <v>4850.0</v>
      </c>
      <c r="R284" s="30">
        <f t="shared" si="1"/>
        <v>54.35391684</v>
      </c>
      <c r="S284" s="21" t="str">
        <f>IFERROR(VLOOKUP(L284,'Responsáveis'!$A$3:$B$140,2,FALSE),"NE")</f>
        <v>Ana</v>
      </c>
      <c r="T284" s="27"/>
      <c r="U284" s="21" t="s">
        <v>39</v>
      </c>
      <c r="V284" s="31" t="s">
        <v>208</v>
      </c>
      <c r="W284" s="31" t="s">
        <v>41</v>
      </c>
      <c r="X284" s="32"/>
      <c r="Y284" s="12"/>
      <c r="Z284" s="12"/>
      <c r="AA284" s="12"/>
      <c r="AB284" s="12"/>
      <c r="AC284" s="12"/>
    </row>
    <row r="285" ht="18.75" customHeight="1">
      <c r="A285" s="21" t="s">
        <v>31</v>
      </c>
      <c r="B285" s="41" t="s">
        <v>202</v>
      </c>
      <c r="C285" s="21" t="s">
        <v>197</v>
      </c>
      <c r="D285" s="22" t="s">
        <v>2803</v>
      </c>
      <c r="E285" s="21" t="s">
        <v>2804</v>
      </c>
      <c r="F285" s="21">
        <v>0.0</v>
      </c>
      <c r="G285" s="26">
        <v>46034.0</v>
      </c>
      <c r="H285" s="39"/>
      <c r="I285" s="21" t="s">
        <v>52</v>
      </c>
      <c r="J285" s="26">
        <v>46034.0</v>
      </c>
      <c r="K285" s="21" t="s">
        <v>53</v>
      </c>
      <c r="L285" s="21" t="s">
        <v>227</v>
      </c>
      <c r="M285" s="26">
        <v>46036.0</v>
      </c>
      <c r="N285" s="26">
        <v>46043.0</v>
      </c>
      <c r="O285" s="26">
        <v>46039.0</v>
      </c>
      <c r="P285" s="28">
        <v>1.0</v>
      </c>
      <c r="Q285" s="35">
        <v>6668.0</v>
      </c>
      <c r="R285" s="30">
        <f t="shared" si="1"/>
        <v>74.72823042</v>
      </c>
      <c r="S285" s="21" t="str">
        <f>IFERROR(VLOOKUP(L285,'Responsáveis'!$A$3:$B$140,2,FALSE),"NE")</f>
        <v>Ana</v>
      </c>
      <c r="T285" s="27"/>
      <c r="U285" s="21" t="s">
        <v>39</v>
      </c>
      <c r="V285" s="31" t="s">
        <v>208</v>
      </c>
      <c r="W285" s="31" t="s">
        <v>41</v>
      </c>
      <c r="X285" s="32"/>
      <c r="Y285" s="12"/>
      <c r="Z285" s="12"/>
      <c r="AA285" s="12"/>
      <c r="AB285" s="12"/>
      <c r="AC285" s="12"/>
    </row>
    <row r="286" ht="18.75" customHeight="1">
      <c r="A286" s="21" t="s">
        <v>219</v>
      </c>
      <c r="B286" s="21" t="s">
        <v>234</v>
      </c>
      <c r="C286" s="21" t="s">
        <v>251</v>
      </c>
      <c r="D286" s="22" t="s">
        <v>837</v>
      </c>
      <c r="E286" s="23" t="s">
        <v>2805</v>
      </c>
      <c r="F286" s="21">
        <v>1.0</v>
      </c>
      <c r="G286" s="24">
        <v>45644.0</v>
      </c>
      <c r="H286" s="74"/>
      <c r="I286" s="40" t="s">
        <v>37</v>
      </c>
      <c r="J286" s="26">
        <v>45713.0</v>
      </c>
      <c r="K286" s="21">
        <v>1.0221914E7</v>
      </c>
      <c r="L286" s="21" t="s">
        <v>194</v>
      </c>
      <c r="M286" s="26">
        <v>45744.0</v>
      </c>
      <c r="N286" s="26"/>
      <c r="O286" s="24">
        <v>46387.0</v>
      </c>
      <c r="P286" s="28">
        <v>1.0</v>
      </c>
      <c r="Q286" s="47">
        <v>33252.62</v>
      </c>
      <c r="R286" s="30">
        <f t="shared" si="1"/>
        <v>372.661885</v>
      </c>
      <c r="S286" s="21" t="str">
        <f>IFERROR(VLOOKUP(L286,'Responsáveis'!$A$3:$B$140,2,FALSE),"NE")</f>
        <v>Ana</v>
      </c>
      <c r="T286" s="27"/>
      <c r="U286" s="21" t="s">
        <v>48</v>
      </c>
      <c r="V286" s="31" t="s">
        <v>208</v>
      </c>
      <c r="W286" s="31"/>
      <c r="X286" s="32"/>
      <c r="Y286" s="12"/>
      <c r="Z286" s="12"/>
      <c r="AA286" s="12"/>
      <c r="AB286" s="12"/>
      <c r="AC286" s="12"/>
    </row>
    <row r="287" ht="18.75" customHeight="1">
      <c r="A287" s="21" t="s">
        <v>187</v>
      </c>
      <c r="B287" s="21" t="s">
        <v>747</v>
      </c>
      <c r="C287" s="21" t="s">
        <v>2806</v>
      </c>
      <c r="D287" s="22" t="s">
        <v>2807</v>
      </c>
      <c r="E287" s="21" t="s">
        <v>2808</v>
      </c>
      <c r="F287" s="21">
        <v>0.0</v>
      </c>
      <c r="G287" s="24">
        <v>46007.0</v>
      </c>
      <c r="H287" s="46" t="s">
        <v>2809</v>
      </c>
      <c r="I287" s="40" t="s">
        <v>52</v>
      </c>
      <c r="J287" s="24">
        <v>46013.0</v>
      </c>
      <c r="K287" s="21" t="s">
        <v>53</v>
      </c>
      <c r="L287" s="21" t="s">
        <v>227</v>
      </c>
      <c r="M287" s="26">
        <v>46025.0</v>
      </c>
      <c r="N287" s="26">
        <v>46031.0</v>
      </c>
      <c r="O287" s="26">
        <v>46027.0</v>
      </c>
      <c r="P287" s="28">
        <v>1.0</v>
      </c>
      <c r="Q287" s="45">
        <v>11500.0</v>
      </c>
      <c r="R287" s="30">
        <f t="shared" si="1"/>
        <v>128.8804214</v>
      </c>
      <c r="S287" s="21" t="str">
        <f>IFERROR(VLOOKUP(L287,'Responsáveis'!$A$3:$B$140,2,FALSE),"NE")</f>
        <v>Ana</v>
      </c>
      <c r="T287" s="27"/>
      <c r="U287" s="21" t="s">
        <v>39</v>
      </c>
      <c r="V287" s="31" t="s">
        <v>208</v>
      </c>
      <c r="W287" s="31" t="s">
        <v>41</v>
      </c>
      <c r="X287" s="32"/>
      <c r="Y287" s="12"/>
      <c r="Z287" s="12"/>
      <c r="AA287" s="12"/>
      <c r="AB287" s="12"/>
      <c r="AC287" s="12"/>
    </row>
    <row r="288" ht="18.75" customHeight="1">
      <c r="A288" s="21" t="s">
        <v>31</v>
      </c>
      <c r="B288" s="21" t="s">
        <v>202</v>
      </c>
      <c r="C288" s="21" t="s">
        <v>293</v>
      </c>
      <c r="D288" s="22" t="s">
        <v>510</v>
      </c>
      <c r="E288" s="23" t="s">
        <v>2810</v>
      </c>
      <c r="F288" s="21">
        <v>0.0</v>
      </c>
      <c r="G288" s="24">
        <v>45957.0</v>
      </c>
      <c r="H288" s="46" t="s">
        <v>2811</v>
      </c>
      <c r="I288" s="40" t="s">
        <v>46</v>
      </c>
      <c r="J288" s="24">
        <v>45979.0</v>
      </c>
      <c r="K288" s="21">
        <v>1.0232961E7</v>
      </c>
      <c r="L288" s="21" t="s">
        <v>354</v>
      </c>
      <c r="M288" s="24">
        <v>46011.0</v>
      </c>
      <c r="N288" s="48">
        <v>46029.0</v>
      </c>
      <c r="O288" s="24">
        <v>46021.0</v>
      </c>
      <c r="P288" s="28">
        <v>1.0</v>
      </c>
      <c r="Q288" s="45">
        <v>104362.5</v>
      </c>
      <c r="R288" s="30">
        <f t="shared" si="1"/>
        <v>1169.589824</v>
      </c>
      <c r="S288" s="21" t="str">
        <f>IFERROR(VLOOKUP(L288,'Responsáveis'!$A$3:$B$140,2,FALSE),"NE")</f>
        <v>jadiel</v>
      </c>
      <c r="T288" s="27"/>
      <c r="U288" s="21" t="s">
        <v>48</v>
      </c>
      <c r="V288" s="31" t="s">
        <v>208</v>
      </c>
      <c r="W288" s="31"/>
      <c r="X288" s="32"/>
      <c r="Y288" s="12"/>
      <c r="Z288" s="12"/>
      <c r="AA288" s="12"/>
      <c r="AB288" s="12"/>
      <c r="AC288" s="12"/>
    </row>
    <row r="289" ht="18.75" customHeight="1">
      <c r="A289" s="21" t="s">
        <v>187</v>
      </c>
      <c r="B289" s="21" t="s">
        <v>234</v>
      </c>
      <c r="C289" s="21" t="s">
        <v>2812</v>
      </c>
      <c r="D289" s="22" t="s">
        <v>2813</v>
      </c>
      <c r="E289" s="21" t="s">
        <v>2814</v>
      </c>
      <c r="F289" s="21">
        <v>0.0</v>
      </c>
      <c r="G289" s="26">
        <v>46000.0</v>
      </c>
      <c r="H289" s="44"/>
      <c r="I289" s="40" t="s">
        <v>52</v>
      </c>
      <c r="J289" s="24">
        <v>46003.0</v>
      </c>
      <c r="K289" s="21" t="s">
        <v>53</v>
      </c>
      <c r="L289" s="21" t="s">
        <v>95</v>
      </c>
      <c r="M289" s="26">
        <v>46028.0</v>
      </c>
      <c r="N289" s="26">
        <v>46043.0</v>
      </c>
      <c r="O289" s="26">
        <v>46035.0</v>
      </c>
      <c r="P289" s="28">
        <v>1.0</v>
      </c>
      <c r="Q289" s="45">
        <v>10798.0</v>
      </c>
      <c r="R289" s="30">
        <f t="shared" si="1"/>
        <v>121.0131122</v>
      </c>
      <c r="S289" s="21" t="str">
        <f>IFERROR(VLOOKUP(L289,'Responsáveis'!$A$3:$B$140,2,FALSE),"NE")</f>
        <v>Ana</v>
      </c>
      <c r="T289" s="27"/>
      <c r="U289" s="21" t="s">
        <v>39</v>
      </c>
      <c r="V289" s="31" t="s">
        <v>208</v>
      </c>
      <c r="W289" s="31" t="s">
        <v>41</v>
      </c>
      <c r="X289" s="32"/>
      <c r="Y289" s="12"/>
      <c r="Z289" s="12"/>
      <c r="AA289" s="12"/>
      <c r="AB289" s="12"/>
      <c r="AC289" s="12"/>
    </row>
    <row r="290" ht="18.75" customHeight="1">
      <c r="A290" s="21" t="s">
        <v>31</v>
      </c>
      <c r="B290" s="21" t="s">
        <v>202</v>
      </c>
      <c r="C290" s="21" t="s">
        <v>1633</v>
      </c>
      <c r="D290" s="22" t="s">
        <v>2815</v>
      </c>
      <c r="E290" s="23" t="s">
        <v>2816</v>
      </c>
      <c r="F290" s="21">
        <v>0.0</v>
      </c>
      <c r="G290" s="24">
        <v>45960.0</v>
      </c>
      <c r="H290" s="46" t="s">
        <v>2817</v>
      </c>
      <c r="I290" s="40" t="s">
        <v>52</v>
      </c>
      <c r="J290" s="26">
        <v>45962.0</v>
      </c>
      <c r="K290" s="61" t="s">
        <v>53</v>
      </c>
      <c r="L290" s="21" t="s">
        <v>95</v>
      </c>
      <c r="M290" s="24">
        <v>46006.0</v>
      </c>
      <c r="N290" s="48">
        <v>46045.0</v>
      </c>
      <c r="O290" s="48">
        <v>46035.0</v>
      </c>
      <c r="P290" s="28">
        <v>1.0</v>
      </c>
      <c r="Q290" s="45">
        <v>59306.0</v>
      </c>
      <c r="R290" s="30">
        <f t="shared" si="1"/>
        <v>664.6419366</v>
      </c>
      <c r="S290" s="21" t="str">
        <f>IFERROR(VLOOKUP(L290,'Responsáveis'!$A$3:$B$140,2,FALSE),"NE")</f>
        <v>Ana</v>
      </c>
      <c r="T290" s="27"/>
      <c r="U290" s="21" t="s">
        <v>48</v>
      </c>
      <c r="V290" s="31" t="s">
        <v>208</v>
      </c>
      <c r="W290" s="31" t="s">
        <v>41</v>
      </c>
      <c r="X290" s="32"/>
      <c r="Y290" s="12"/>
      <c r="Z290" s="12"/>
      <c r="AA290" s="12"/>
      <c r="AB290" s="12"/>
      <c r="AC290" s="12"/>
    </row>
    <row r="291" ht="18.75" customHeight="1">
      <c r="A291" s="21" t="s">
        <v>219</v>
      </c>
      <c r="B291" s="21" t="s">
        <v>234</v>
      </c>
      <c r="C291" s="21" t="s">
        <v>2818</v>
      </c>
      <c r="D291" s="22" t="s">
        <v>2819</v>
      </c>
      <c r="E291" s="23" t="s">
        <v>2820</v>
      </c>
      <c r="F291" s="21">
        <v>0.0</v>
      </c>
      <c r="G291" s="24">
        <v>45645.0</v>
      </c>
      <c r="H291" s="46" t="s">
        <v>2821</v>
      </c>
      <c r="I291" s="40" t="s">
        <v>37</v>
      </c>
      <c r="J291" s="26">
        <v>45687.0</v>
      </c>
      <c r="K291" s="21">
        <v>1.0221014E7</v>
      </c>
      <c r="L291" s="21" t="s">
        <v>2822</v>
      </c>
      <c r="M291" s="26">
        <v>45838.0</v>
      </c>
      <c r="N291" s="26"/>
      <c r="O291" s="26">
        <v>45947.0</v>
      </c>
      <c r="P291" s="28">
        <v>1.0</v>
      </c>
      <c r="Q291" s="47">
        <v>106682.79</v>
      </c>
      <c r="R291" s="30">
        <f t="shared" si="1"/>
        <v>1195.593298</v>
      </c>
      <c r="S291" s="21" t="str">
        <f>IFERROR(VLOOKUP(L291,'Responsáveis'!$A$3:$B$140,2,FALSE),"NE")</f>
        <v>Rudnei</v>
      </c>
      <c r="T291" s="21">
        <v>6098.0</v>
      </c>
      <c r="U291" s="21" t="s">
        <v>39</v>
      </c>
      <c r="V291" s="31" t="s">
        <v>208</v>
      </c>
      <c r="W291" s="31" t="s">
        <v>41</v>
      </c>
      <c r="X291" s="32"/>
      <c r="Y291" s="12"/>
      <c r="Z291" s="12"/>
      <c r="AA291" s="12"/>
      <c r="AB291" s="12"/>
      <c r="AC291" s="12"/>
    </row>
    <row r="292" ht="18.75" customHeight="1">
      <c r="A292" s="21" t="s">
        <v>219</v>
      </c>
      <c r="B292" s="58" t="s">
        <v>220</v>
      </c>
      <c r="C292" s="21" t="s">
        <v>2823</v>
      </c>
      <c r="D292" s="22" t="s">
        <v>1719</v>
      </c>
      <c r="E292" s="23" t="s">
        <v>2824</v>
      </c>
      <c r="F292" s="21">
        <v>0.0</v>
      </c>
      <c r="G292" s="24">
        <v>46002.0</v>
      </c>
      <c r="H292" s="46" t="s">
        <v>2825</v>
      </c>
      <c r="I292" s="21" t="s">
        <v>37</v>
      </c>
      <c r="J292" s="24">
        <v>46002.0</v>
      </c>
      <c r="K292" s="21">
        <v>1.0234713E7</v>
      </c>
      <c r="L292" s="21" t="s">
        <v>276</v>
      </c>
      <c r="M292" s="24">
        <v>46018.0</v>
      </c>
      <c r="N292" s="48"/>
      <c r="O292" s="24">
        <v>46018.0</v>
      </c>
      <c r="P292" s="28">
        <v>1.0</v>
      </c>
      <c r="Q292" s="45">
        <v>26317.5</v>
      </c>
      <c r="R292" s="30">
        <f t="shared" si="1"/>
        <v>294.9400426</v>
      </c>
      <c r="S292" s="21" t="str">
        <f>IFERROR(VLOOKUP(L292,'Responsáveis'!$A$3:$B$140,2,FALSE),"NE")</f>
        <v>jadiel</v>
      </c>
      <c r="T292" s="21">
        <v>23250.0</v>
      </c>
      <c r="U292" s="21" t="s">
        <v>48</v>
      </c>
      <c r="V292" s="31" t="s">
        <v>208</v>
      </c>
      <c r="W292" s="33"/>
      <c r="X292" s="32"/>
      <c r="Y292" s="12"/>
      <c r="Z292" s="12"/>
      <c r="AA292" s="12"/>
      <c r="AB292" s="12"/>
      <c r="AC292" s="12"/>
    </row>
    <row r="293" ht="18.75" customHeight="1">
      <c r="A293" s="21" t="s">
        <v>2092</v>
      </c>
      <c r="B293" s="21" t="s">
        <v>1255</v>
      </c>
      <c r="C293" s="21" t="s">
        <v>197</v>
      </c>
      <c r="D293" s="22" t="s">
        <v>2189</v>
      </c>
      <c r="E293" s="21" t="s">
        <v>2826</v>
      </c>
      <c r="F293" s="21">
        <v>0.0</v>
      </c>
      <c r="G293" s="24">
        <v>45972.0</v>
      </c>
      <c r="H293" s="46" t="s">
        <v>2827</v>
      </c>
      <c r="I293" s="40" t="s">
        <v>52</v>
      </c>
      <c r="J293" s="24">
        <v>45973.0</v>
      </c>
      <c r="K293" s="21" t="s">
        <v>53</v>
      </c>
      <c r="L293" s="21" t="s">
        <v>227</v>
      </c>
      <c r="M293" s="26">
        <v>46038.0</v>
      </c>
      <c r="N293" s="26">
        <v>46046.0</v>
      </c>
      <c r="O293" s="26">
        <v>46045.0</v>
      </c>
      <c r="P293" s="28">
        <v>1.0</v>
      </c>
      <c r="Q293" s="45">
        <v>2700.0</v>
      </c>
      <c r="R293" s="30">
        <f t="shared" si="1"/>
        <v>30.25888154</v>
      </c>
      <c r="S293" s="21" t="str">
        <f>IFERROR(VLOOKUP(L293,'Responsáveis'!$A$3:$B$140,2,FALSE),"NE")</f>
        <v>Ana</v>
      </c>
      <c r="T293" s="27"/>
      <c r="U293" s="21" t="s">
        <v>39</v>
      </c>
      <c r="V293" s="31" t="s">
        <v>208</v>
      </c>
      <c r="W293" s="33"/>
      <c r="X293" s="32"/>
      <c r="Y293" s="12"/>
      <c r="Z293" s="12"/>
      <c r="AA293" s="12"/>
      <c r="AB293" s="12"/>
      <c r="AC293" s="12"/>
    </row>
    <row r="294" ht="18.75" customHeight="1">
      <c r="A294" s="21" t="s">
        <v>195</v>
      </c>
      <c r="B294" s="21" t="s">
        <v>196</v>
      </c>
      <c r="C294" s="21" t="s">
        <v>197</v>
      </c>
      <c r="D294" s="22" t="s">
        <v>2828</v>
      </c>
      <c r="E294" s="23" t="s">
        <v>247</v>
      </c>
      <c r="F294" s="21">
        <v>0.0</v>
      </c>
      <c r="G294" s="26">
        <v>45910.0</v>
      </c>
      <c r="H294" s="44"/>
      <c r="I294" s="40" t="s">
        <v>37</v>
      </c>
      <c r="J294" s="26">
        <v>45910.0</v>
      </c>
      <c r="K294" s="21">
        <v>1.0229423E7</v>
      </c>
      <c r="L294" s="21" t="s">
        <v>201</v>
      </c>
      <c r="M294" s="24">
        <v>45985.0</v>
      </c>
      <c r="N294" s="24"/>
      <c r="O294" s="24">
        <v>46038.0</v>
      </c>
      <c r="P294" s="28">
        <v>1.0</v>
      </c>
      <c r="Q294" s="47">
        <v>597638.85</v>
      </c>
      <c r="R294" s="30">
        <f t="shared" si="1"/>
        <v>6697.734506</v>
      </c>
      <c r="S294" s="21" t="str">
        <f>IFERROR(VLOOKUP(L294,'Responsáveis'!$A$3:$B$140,2,FALSE),"NE")</f>
        <v>Ana</v>
      </c>
      <c r="T294" s="21" t="s">
        <v>2829</v>
      </c>
      <c r="U294" s="21" t="s">
        <v>48</v>
      </c>
      <c r="V294" s="31" t="s">
        <v>208</v>
      </c>
      <c r="W294" s="31"/>
      <c r="X294" s="32"/>
      <c r="Y294" s="12"/>
      <c r="Z294" s="12"/>
      <c r="AA294" s="12"/>
      <c r="AB294" s="12"/>
      <c r="AC294" s="12"/>
    </row>
    <row r="295" ht="18.75" customHeight="1">
      <c r="A295" s="21" t="s">
        <v>31</v>
      </c>
      <c r="B295" s="21" t="s">
        <v>202</v>
      </c>
      <c r="C295" s="21" t="s">
        <v>500</v>
      </c>
      <c r="D295" s="22" t="s">
        <v>2830</v>
      </c>
      <c r="E295" s="23" t="s">
        <v>2831</v>
      </c>
      <c r="F295" s="21">
        <v>2.0</v>
      </c>
      <c r="G295" s="26">
        <v>45971.0</v>
      </c>
      <c r="H295" s="46" t="s">
        <v>2832</v>
      </c>
      <c r="I295" s="40" t="s">
        <v>37</v>
      </c>
      <c r="J295" s="24">
        <v>45975.0</v>
      </c>
      <c r="K295" s="21">
        <v>1.0232801E7</v>
      </c>
      <c r="L295" s="21" t="s">
        <v>354</v>
      </c>
      <c r="M295" s="26">
        <v>46015.0</v>
      </c>
      <c r="N295" s="26"/>
      <c r="O295" s="26">
        <v>46018.0</v>
      </c>
      <c r="P295" s="28">
        <v>1.0</v>
      </c>
      <c r="Q295" s="45">
        <v>117975.0</v>
      </c>
      <c r="R295" s="30">
        <f t="shared" si="1"/>
        <v>1322.145018</v>
      </c>
      <c r="S295" s="21" t="str">
        <f>IFERROR(VLOOKUP(L295,'Responsáveis'!$A$3:$B$140,2,FALSE),"NE")</f>
        <v>jadiel</v>
      </c>
      <c r="T295" s="27"/>
      <c r="U295" s="21" t="s">
        <v>39</v>
      </c>
      <c r="V295" s="31" t="s">
        <v>208</v>
      </c>
      <c r="W295" s="31" t="s">
        <v>41</v>
      </c>
      <c r="X295" s="32"/>
      <c r="Y295" s="12"/>
      <c r="Z295" s="12"/>
      <c r="AA295" s="12"/>
      <c r="AB295" s="12"/>
      <c r="AC295" s="12"/>
    </row>
    <row r="296" ht="18.75" customHeight="1">
      <c r="A296" s="21" t="s">
        <v>219</v>
      </c>
      <c r="B296" s="21" t="s">
        <v>734</v>
      </c>
      <c r="C296" s="21" t="s">
        <v>887</v>
      </c>
      <c r="D296" s="22" t="s">
        <v>2332</v>
      </c>
      <c r="E296" s="23" t="s">
        <v>2833</v>
      </c>
      <c r="F296" s="21">
        <v>0.0</v>
      </c>
      <c r="G296" s="26">
        <v>45971.0</v>
      </c>
      <c r="H296" s="44"/>
      <c r="I296" s="21" t="s">
        <v>162</v>
      </c>
      <c r="J296" s="26">
        <v>45996.0</v>
      </c>
      <c r="K296" s="21">
        <v>1.0233508E7</v>
      </c>
      <c r="L296" s="21" t="s">
        <v>690</v>
      </c>
      <c r="M296" s="26">
        <v>45996.0</v>
      </c>
      <c r="N296" s="26">
        <v>45996.0</v>
      </c>
      <c r="O296" s="26">
        <v>45996.0</v>
      </c>
      <c r="P296" s="28">
        <v>1.0</v>
      </c>
      <c r="Q296" s="45">
        <v>1796.85</v>
      </c>
      <c r="R296" s="30">
        <f t="shared" si="1"/>
        <v>20.13728567</v>
      </c>
      <c r="S296" s="21" t="str">
        <f>IFERROR(VLOOKUP(L296,'Responsáveis'!$A$3:$B$140,2,FALSE),"NE")</f>
        <v>Jadiel</v>
      </c>
      <c r="T296" s="27"/>
      <c r="U296" s="21" t="s">
        <v>39</v>
      </c>
      <c r="V296" s="31" t="s">
        <v>208</v>
      </c>
      <c r="W296" s="33"/>
      <c r="X296" s="32"/>
      <c r="Y296" s="12"/>
      <c r="Z296" s="12"/>
      <c r="AA296" s="12"/>
      <c r="AB296" s="12"/>
      <c r="AC296" s="12"/>
    </row>
    <row r="297" ht="18.75" customHeight="1">
      <c r="A297" s="21" t="s">
        <v>271</v>
      </c>
      <c r="B297" s="21" t="s">
        <v>272</v>
      </c>
      <c r="C297" s="21" t="s">
        <v>2834</v>
      </c>
      <c r="D297" s="22" t="s">
        <v>842</v>
      </c>
      <c r="E297" s="23" t="s">
        <v>2835</v>
      </c>
      <c r="F297" s="21">
        <v>0.0</v>
      </c>
      <c r="G297" s="26">
        <v>45813.0</v>
      </c>
      <c r="H297" s="46" t="s">
        <v>2836</v>
      </c>
      <c r="I297" s="40" t="s">
        <v>52</v>
      </c>
      <c r="J297" s="24">
        <v>45988.0</v>
      </c>
      <c r="K297" s="21" t="s">
        <v>53</v>
      </c>
      <c r="L297" s="21" t="s">
        <v>95</v>
      </c>
      <c r="M297" s="48">
        <v>46020.0</v>
      </c>
      <c r="N297" s="26">
        <v>46031.0</v>
      </c>
      <c r="O297" s="48">
        <v>46024.0</v>
      </c>
      <c r="P297" s="28">
        <v>1.0</v>
      </c>
      <c r="Q297" s="45">
        <v>24613.77</v>
      </c>
      <c r="R297" s="30">
        <f t="shared" si="1"/>
        <v>275.8463521</v>
      </c>
      <c r="S297" s="21" t="str">
        <f>IFERROR(VLOOKUP(L297,'Responsáveis'!$A$3:$B$140,2,FALSE),"NE")</f>
        <v>Ana</v>
      </c>
      <c r="T297" s="27"/>
      <c r="U297" s="21" t="s">
        <v>39</v>
      </c>
      <c r="V297" s="31" t="s">
        <v>208</v>
      </c>
      <c r="W297" s="31" t="s">
        <v>41</v>
      </c>
      <c r="X297" s="32"/>
      <c r="Y297" s="12"/>
      <c r="Z297" s="12"/>
      <c r="AA297" s="12"/>
      <c r="AB297" s="12"/>
      <c r="AC297" s="12"/>
    </row>
    <row r="298" ht="18.75" customHeight="1">
      <c r="A298" s="21" t="s">
        <v>271</v>
      </c>
      <c r="B298" s="21" t="s">
        <v>272</v>
      </c>
      <c r="C298" s="21" t="s">
        <v>588</v>
      </c>
      <c r="D298" s="22" t="s">
        <v>842</v>
      </c>
      <c r="E298" s="23" t="s">
        <v>2837</v>
      </c>
      <c r="F298" s="21">
        <v>0.0</v>
      </c>
      <c r="G298" s="26">
        <v>45820.0</v>
      </c>
      <c r="H298" s="46"/>
      <c r="I298" s="40" t="s">
        <v>52</v>
      </c>
      <c r="J298" s="26">
        <v>45859.0</v>
      </c>
      <c r="K298" s="21" t="s">
        <v>53</v>
      </c>
      <c r="L298" s="21" t="s">
        <v>95</v>
      </c>
      <c r="M298" s="48">
        <v>46020.0</v>
      </c>
      <c r="N298" s="26">
        <v>46031.0</v>
      </c>
      <c r="O298" s="48">
        <v>46024.0</v>
      </c>
      <c r="P298" s="28">
        <v>1.0</v>
      </c>
      <c r="Q298" s="45">
        <v>29758.49</v>
      </c>
      <c r="R298" s="30">
        <f t="shared" si="1"/>
        <v>333.503194</v>
      </c>
      <c r="S298" s="21" t="str">
        <f>IFERROR(VLOOKUP(L298,'Responsáveis'!$A$3:$B$140,2,FALSE),"NE")</f>
        <v>Ana</v>
      </c>
      <c r="T298" s="27"/>
      <c r="U298" s="21" t="s">
        <v>39</v>
      </c>
      <c r="V298" s="31" t="s">
        <v>208</v>
      </c>
      <c r="W298" s="31" t="s">
        <v>41</v>
      </c>
      <c r="X298" s="32"/>
      <c r="Y298" s="12"/>
      <c r="Z298" s="12"/>
      <c r="AA298" s="12"/>
      <c r="AB298" s="12"/>
      <c r="AC298" s="12"/>
    </row>
    <row r="299" ht="18.75" customHeight="1">
      <c r="A299" s="21" t="s">
        <v>2092</v>
      </c>
      <c r="B299" s="21" t="s">
        <v>1255</v>
      </c>
      <c r="C299" s="21" t="s">
        <v>197</v>
      </c>
      <c r="D299" s="22" t="s">
        <v>2838</v>
      </c>
      <c r="E299" s="21" t="s">
        <v>2839</v>
      </c>
      <c r="F299" s="21">
        <v>0.0</v>
      </c>
      <c r="G299" s="26">
        <v>45932.0</v>
      </c>
      <c r="H299" s="46" t="s">
        <v>2840</v>
      </c>
      <c r="I299" s="40" t="s">
        <v>52</v>
      </c>
      <c r="J299" s="26">
        <v>45932.0</v>
      </c>
      <c r="K299" s="21" t="s">
        <v>53</v>
      </c>
      <c r="L299" s="21" t="s">
        <v>548</v>
      </c>
      <c r="M299" s="26">
        <v>46061.0</v>
      </c>
      <c r="N299" s="26">
        <v>46063.0</v>
      </c>
      <c r="O299" s="26">
        <v>46061.0</v>
      </c>
      <c r="P299" s="28">
        <v>1.0</v>
      </c>
      <c r="Q299" s="45">
        <v>23499.0</v>
      </c>
      <c r="R299" s="30">
        <f t="shared" si="1"/>
        <v>263.3531324</v>
      </c>
      <c r="S299" s="21" t="str">
        <f>IFERROR(VLOOKUP(L299,'Responsáveis'!$A$3:$B$140,2,FALSE),"NE")</f>
        <v>Jadiel</v>
      </c>
      <c r="T299" s="27"/>
      <c r="U299" s="21" t="s">
        <v>39</v>
      </c>
      <c r="V299" s="31" t="s">
        <v>208</v>
      </c>
      <c r="W299" s="31" t="s">
        <v>41</v>
      </c>
      <c r="X299" s="32"/>
      <c r="Y299" s="12"/>
      <c r="Z299" s="12"/>
      <c r="AA299" s="12"/>
      <c r="AB299" s="12"/>
      <c r="AC299" s="12"/>
    </row>
    <row r="300" ht="18.75" customHeight="1">
      <c r="A300" s="21" t="s">
        <v>31</v>
      </c>
      <c r="B300" s="137" t="s">
        <v>202</v>
      </c>
      <c r="C300" s="50" t="s">
        <v>197</v>
      </c>
      <c r="D300" s="51" t="s">
        <v>2841</v>
      </c>
      <c r="E300" s="139" t="s">
        <v>2842</v>
      </c>
      <c r="F300" s="21">
        <v>0.0</v>
      </c>
      <c r="G300" s="26">
        <v>45969.0</v>
      </c>
      <c r="H300" s="46" t="s">
        <v>2843</v>
      </c>
      <c r="I300" s="40" t="s">
        <v>37</v>
      </c>
      <c r="J300" s="24">
        <v>45975.0</v>
      </c>
      <c r="K300" s="21">
        <v>1.0233484E7</v>
      </c>
      <c r="L300" s="21" t="s">
        <v>276</v>
      </c>
      <c r="M300" s="24">
        <v>46008.0</v>
      </c>
      <c r="N300" s="48"/>
      <c r="O300" s="24">
        <v>46013.0</v>
      </c>
      <c r="P300" s="28">
        <v>1.0</v>
      </c>
      <c r="Q300" s="45">
        <v>205160.34</v>
      </c>
      <c r="R300" s="30">
        <f t="shared" si="1"/>
        <v>2299.230528</v>
      </c>
      <c r="S300" s="21" t="str">
        <f>IFERROR(VLOOKUP(L300,'Responsáveis'!$A$3:$B$140,2,FALSE),"NE")</f>
        <v>jadiel</v>
      </c>
      <c r="T300" s="21">
        <v>23248.0</v>
      </c>
      <c r="U300" s="21" t="s">
        <v>48</v>
      </c>
      <c r="V300" s="31" t="s">
        <v>208</v>
      </c>
      <c r="W300" s="31" t="s">
        <v>41</v>
      </c>
      <c r="X300" s="32"/>
      <c r="Y300" s="12"/>
      <c r="Z300" s="12"/>
      <c r="AA300" s="12"/>
      <c r="AB300" s="12"/>
      <c r="AC300" s="12"/>
    </row>
    <row r="301" ht="18.75" customHeight="1">
      <c r="A301" s="21" t="s">
        <v>31</v>
      </c>
      <c r="B301" s="58" t="s">
        <v>925</v>
      </c>
      <c r="C301" s="140" t="s">
        <v>1084</v>
      </c>
      <c r="D301" s="22" t="s">
        <v>2844</v>
      </c>
      <c r="E301" s="23" t="s">
        <v>2845</v>
      </c>
      <c r="F301" s="21">
        <v>1.0</v>
      </c>
      <c r="G301" s="26">
        <v>45994.0</v>
      </c>
      <c r="H301" s="46" t="s">
        <v>2846</v>
      </c>
      <c r="I301" s="21" t="s">
        <v>37</v>
      </c>
      <c r="J301" s="24">
        <v>46004.0</v>
      </c>
      <c r="K301" s="21">
        <v>1.0234057E7</v>
      </c>
      <c r="L301" s="21" t="s">
        <v>1064</v>
      </c>
      <c r="M301" s="24">
        <v>46006.0</v>
      </c>
      <c r="N301" s="27"/>
      <c r="O301" s="24">
        <v>46006.0</v>
      </c>
      <c r="P301" s="28">
        <v>1.0</v>
      </c>
      <c r="Q301" s="45">
        <v>23159.4</v>
      </c>
      <c r="R301" s="30">
        <f t="shared" si="1"/>
        <v>259.5472375</v>
      </c>
      <c r="S301" s="21" t="str">
        <f>IFERROR(VLOOKUP(L301,'Responsáveis'!$A$3:$B$140,2,FALSE),"NE")</f>
        <v>Ana</v>
      </c>
      <c r="T301" s="21">
        <v>85660.0</v>
      </c>
      <c r="U301" s="21" t="s">
        <v>48</v>
      </c>
      <c r="V301" s="31" t="s">
        <v>208</v>
      </c>
      <c r="W301" s="33"/>
      <c r="X301" s="32"/>
      <c r="Y301" s="12"/>
      <c r="Z301" s="12"/>
      <c r="AA301" s="12"/>
      <c r="AB301" s="12"/>
      <c r="AC301" s="12"/>
    </row>
    <row r="302" ht="18.75" customHeight="1">
      <c r="A302" s="21" t="s">
        <v>31</v>
      </c>
      <c r="B302" s="50" t="s">
        <v>925</v>
      </c>
      <c r="C302" s="21" t="s">
        <v>1633</v>
      </c>
      <c r="D302" s="22" t="s">
        <v>956</v>
      </c>
      <c r="E302" s="23" t="s">
        <v>2847</v>
      </c>
      <c r="F302" s="21">
        <v>0.0</v>
      </c>
      <c r="G302" s="24">
        <v>46014.0</v>
      </c>
      <c r="H302" s="44"/>
      <c r="I302" s="21" t="s">
        <v>439</v>
      </c>
      <c r="J302" s="27"/>
      <c r="K302" s="27"/>
      <c r="L302" s="27"/>
      <c r="M302" s="27"/>
      <c r="N302" s="27"/>
      <c r="O302" s="27"/>
      <c r="P302" s="27"/>
      <c r="Q302" s="47"/>
      <c r="R302" s="30">
        <f t="shared" si="1"/>
        <v>0</v>
      </c>
      <c r="S302" s="21" t="str">
        <f>IFERROR(VLOOKUP(L302,'Responsáveis'!$A$3:$B$140,2,FALSE),"NE")</f>
        <v>NE</v>
      </c>
      <c r="T302" s="27"/>
      <c r="U302" s="21" t="s">
        <v>48</v>
      </c>
      <c r="V302" s="31" t="s">
        <v>439</v>
      </c>
      <c r="W302" s="33"/>
      <c r="X302" s="32"/>
      <c r="Y302" s="12"/>
      <c r="Z302" s="12"/>
      <c r="AA302" s="12"/>
      <c r="AB302" s="12"/>
      <c r="AC302" s="12"/>
    </row>
    <row r="303" ht="18.75" customHeight="1">
      <c r="A303" s="21" t="s">
        <v>31</v>
      </c>
      <c r="B303" s="41" t="s">
        <v>202</v>
      </c>
      <c r="C303" s="41" t="s">
        <v>564</v>
      </c>
      <c r="D303" s="51" t="s">
        <v>487</v>
      </c>
      <c r="E303" s="23" t="s">
        <v>2848</v>
      </c>
      <c r="F303" s="21">
        <v>0.0</v>
      </c>
      <c r="G303" s="26">
        <v>45969.0</v>
      </c>
      <c r="H303" s="46" t="s">
        <v>2849</v>
      </c>
      <c r="I303" s="40" t="s">
        <v>52</v>
      </c>
      <c r="J303" s="24">
        <v>45979.0</v>
      </c>
      <c r="K303" s="21" t="s">
        <v>53</v>
      </c>
      <c r="L303" s="21" t="s">
        <v>64</v>
      </c>
      <c r="M303" s="26">
        <v>46006.0</v>
      </c>
      <c r="N303" s="26">
        <v>46036.0</v>
      </c>
      <c r="O303" s="26">
        <v>46017.0</v>
      </c>
      <c r="P303" s="28">
        <v>1.0</v>
      </c>
      <c r="Q303" s="45">
        <v>78002.48</v>
      </c>
      <c r="R303" s="30">
        <f t="shared" si="1"/>
        <v>874.1732601</v>
      </c>
      <c r="S303" s="21" t="str">
        <f>IFERROR(VLOOKUP(L303,'Responsáveis'!$A$3:$B$140,2,FALSE),"NE")</f>
        <v>Jadiel</v>
      </c>
      <c r="T303" s="21">
        <v>59.0</v>
      </c>
      <c r="U303" s="21" t="s">
        <v>48</v>
      </c>
      <c r="V303" s="31" t="s">
        <v>208</v>
      </c>
      <c r="W303" s="31" t="s">
        <v>41</v>
      </c>
      <c r="X303" s="32"/>
      <c r="Y303" s="12"/>
      <c r="Z303" s="12"/>
      <c r="AA303" s="12"/>
      <c r="AB303" s="12"/>
      <c r="AC303" s="12"/>
    </row>
    <row r="304" ht="18.75" customHeight="1">
      <c r="A304" s="21" t="s">
        <v>219</v>
      </c>
      <c r="B304" s="58" t="s">
        <v>220</v>
      </c>
      <c r="C304" s="21" t="s">
        <v>197</v>
      </c>
      <c r="D304" s="22" t="s">
        <v>96</v>
      </c>
      <c r="E304" s="21" t="s">
        <v>2850</v>
      </c>
      <c r="F304" s="21">
        <v>0.0</v>
      </c>
      <c r="G304" s="24">
        <v>46014.0</v>
      </c>
      <c r="H304" s="44"/>
      <c r="I304" s="40" t="s">
        <v>52</v>
      </c>
      <c r="J304" s="24">
        <v>46014.0</v>
      </c>
      <c r="K304" s="21" t="s">
        <v>53</v>
      </c>
      <c r="L304" s="21" t="s">
        <v>95</v>
      </c>
      <c r="M304" s="24">
        <v>46018.0</v>
      </c>
      <c r="N304" s="26">
        <v>46027.0</v>
      </c>
      <c r="O304" s="24">
        <v>46018.0</v>
      </c>
      <c r="P304" s="28">
        <v>1.0</v>
      </c>
      <c r="Q304" s="45">
        <v>703.0</v>
      </c>
      <c r="R304" s="30">
        <f t="shared" si="1"/>
        <v>7.878516194</v>
      </c>
      <c r="S304" s="21" t="str">
        <f>IFERROR(VLOOKUP(L304,'Responsáveis'!$A$3:$B$140,2,FALSE),"NE")</f>
        <v>Ana</v>
      </c>
      <c r="T304" s="27"/>
      <c r="U304" s="21" t="s">
        <v>39</v>
      </c>
      <c r="V304" s="31" t="s">
        <v>208</v>
      </c>
      <c r="W304" s="31" t="s">
        <v>41</v>
      </c>
      <c r="X304" s="32"/>
      <c r="Y304" s="12"/>
      <c r="Z304" s="12"/>
      <c r="AA304" s="12"/>
      <c r="AB304" s="12"/>
      <c r="AC304" s="12"/>
    </row>
    <row r="305" ht="18.75" customHeight="1">
      <c r="A305" s="21" t="s">
        <v>219</v>
      </c>
      <c r="B305" s="21" t="s">
        <v>220</v>
      </c>
      <c r="C305" s="21" t="s">
        <v>197</v>
      </c>
      <c r="D305" s="22" t="s">
        <v>2851</v>
      </c>
      <c r="E305" s="21" t="s">
        <v>2852</v>
      </c>
      <c r="F305" s="21">
        <v>0.0</v>
      </c>
      <c r="G305" s="24">
        <v>46013.0</v>
      </c>
      <c r="H305" s="46" t="s">
        <v>2853</v>
      </c>
      <c r="I305" s="40" t="s">
        <v>52</v>
      </c>
      <c r="J305" s="24">
        <v>46014.0</v>
      </c>
      <c r="K305" s="21" t="s">
        <v>53</v>
      </c>
      <c r="L305" s="21" t="s">
        <v>227</v>
      </c>
      <c r="M305" s="26">
        <v>46035.0</v>
      </c>
      <c r="N305" s="26">
        <v>46043.0</v>
      </c>
      <c r="O305" s="26">
        <v>46035.0</v>
      </c>
      <c r="P305" s="28">
        <v>1.0</v>
      </c>
      <c r="Q305" s="45">
        <v>3980.0</v>
      </c>
      <c r="R305" s="30">
        <f t="shared" si="1"/>
        <v>44.60383279</v>
      </c>
      <c r="S305" s="21" t="str">
        <f>IFERROR(VLOOKUP(L305,'Responsáveis'!$A$3:$B$140,2,FALSE),"NE")</f>
        <v>Ana</v>
      </c>
      <c r="T305" s="27"/>
      <c r="U305" s="21" t="s">
        <v>39</v>
      </c>
      <c r="V305" s="31" t="s">
        <v>208</v>
      </c>
      <c r="W305" s="31" t="s">
        <v>41</v>
      </c>
      <c r="X305" s="32"/>
      <c r="Y305" s="12"/>
      <c r="Z305" s="12"/>
      <c r="AA305" s="12"/>
      <c r="AB305" s="12"/>
      <c r="AC305" s="12"/>
    </row>
    <row r="306" ht="18.75" customHeight="1">
      <c r="A306" s="21" t="s">
        <v>31</v>
      </c>
      <c r="B306" s="41" t="s">
        <v>202</v>
      </c>
      <c r="C306" s="21" t="s">
        <v>1350</v>
      </c>
      <c r="D306" s="22" t="s">
        <v>620</v>
      </c>
      <c r="E306" s="23" t="s">
        <v>2854</v>
      </c>
      <c r="F306" s="21">
        <v>0.0</v>
      </c>
      <c r="G306" s="26">
        <v>45995.0</v>
      </c>
      <c r="H306" s="46" t="s">
        <v>2855</v>
      </c>
      <c r="I306" s="40" t="s">
        <v>52</v>
      </c>
      <c r="J306" s="26">
        <v>45999.0</v>
      </c>
      <c r="K306" s="21" t="s">
        <v>53</v>
      </c>
      <c r="L306" s="21" t="s">
        <v>227</v>
      </c>
      <c r="M306" s="24">
        <v>46015.0</v>
      </c>
      <c r="N306" s="48">
        <v>46030.0</v>
      </c>
      <c r="O306" s="24">
        <v>46021.0</v>
      </c>
      <c r="P306" s="28">
        <v>1.0</v>
      </c>
      <c r="Q306" s="45">
        <v>24750.0</v>
      </c>
      <c r="R306" s="30">
        <f t="shared" si="1"/>
        <v>277.3730808</v>
      </c>
      <c r="S306" s="21" t="str">
        <f>IFERROR(VLOOKUP(L306,'Responsáveis'!$A$3:$B$140,2,FALSE),"NE")</f>
        <v>Ana</v>
      </c>
      <c r="T306" s="27"/>
      <c r="U306" s="21" t="s">
        <v>48</v>
      </c>
      <c r="V306" s="31" t="s">
        <v>208</v>
      </c>
      <c r="W306" s="31" t="s">
        <v>41</v>
      </c>
      <c r="X306" s="32"/>
      <c r="Y306" s="12"/>
      <c r="Z306" s="12"/>
      <c r="AA306" s="12"/>
      <c r="AB306" s="12"/>
      <c r="AC306" s="12"/>
    </row>
    <row r="307" ht="18.75" customHeight="1">
      <c r="A307" s="21" t="s">
        <v>31</v>
      </c>
      <c r="B307" s="21" t="s">
        <v>202</v>
      </c>
      <c r="C307" s="21" t="s">
        <v>1133</v>
      </c>
      <c r="D307" s="22" t="s">
        <v>1113</v>
      </c>
      <c r="E307" s="23" t="s">
        <v>2856</v>
      </c>
      <c r="F307" s="21">
        <v>0.0</v>
      </c>
      <c r="G307" s="24">
        <v>45940.0</v>
      </c>
      <c r="H307" s="46" t="s">
        <v>2857</v>
      </c>
      <c r="I307" s="40" t="s">
        <v>46</v>
      </c>
      <c r="J307" s="26">
        <v>45965.0</v>
      </c>
      <c r="K307" s="21">
        <v>1.0232264E7</v>
      </c>
      <c r="L307" s="21" t="s">
        <v>1156</v>
      </c>
      <c r="M307" s="26">
        <v>46010.0</v>
      </c>
      <c r="N307" s="48">
        <v>46040.0</v>
      </c>
      <c r="O307" s="26">
        <v>46029.0</v>
      </c>
      <c r="P307" s="28">
        <v>1.0</v>
      </c>
      <c r="Q307" s="45">
        <v>274445.76</v>
      </c>
      <c r="R307" s="30">
        <f t="shared" si="1"/>
        <v>3075.711756</v>
      </c>
      <c r="S307" s="21" t="str">
        <f>IFERROR(VLOOKUP(L307,'Responsáveis'!$A$3:$B$140,2,FALSE),"NE")</f>
        <v>Rudnei</v>
      </c>
      <c r="T307" s="21">
        <v>2188.0</v>
      </c>
      <c r="U307" s="21" t="s">
        <v>48</v>
      </c>
      <c r="V307" s="31" t="s">
        <v>208</v>
      </c>
      <c r="W307" s="31" t="s">
        <v>41</v>
      </c>
      <c r="X307" s="32"/>
      <c r="Y307" s="12"/>
      <c r="Z307" s="12"/>
      <c r="AA307" s="12"/>
      <c r="AB307" s="12"/>
      <c r="AC307" s="12"/>
    </row>
    <row r="308" ht="18.75" customHeight="1">
      <c r="A308" s="21" t="s">
        <v>31</v>
      </c>
      <c r="B308" s="50" t="s">
        <v>925</v>
      </c>
      <c r="C308" s="21" t="s">
        <v>197</v>
      </c>
      <c r="D308" s="22" t="s">
        <v>1719</v>
      </c>
      <c r="E308" s="23" t="s">
        <v>2858</v>
      </c>
      <c r="F308" s="21">
        <v>0.0</v>
      </c>
      <c r="G308" s="24">
        <v>45978.0</v>
      </c>
      <c r="H308" s="46" t="s">
        <v>2859</v>
      </c>
      <c r="I308" s="40" t="s">
        <v>37</v>
      </c>
      <c r="J308" s="24">
        <v>45988.0</v>
      </c>
      <c r="K308" s="21">
        <v>1.0233669E7</v>
      </c>
      <c r="L308" s="21" t="s">
        <v>778</v>
      </c>
      <c r="M308" s="24">
        <v>46013.0</v>
      </c>
      <c r="N308" s="24"/>
      <c r="O308" s="24">
        <v>46378.0</v>
      </c>
      <c r="P308" s="28">
        <v>1.0</v>
      </c>
      <c r="Q308" s="45">
        <v>6400.0</v>
      </c>
      <c r="R308" s="30">
        <f t="shared" si="1"/>
        <v>71.72475625</v>
      </c>
      <c r="S308" s="21" t="str">
        <f>IFERROR(VLOOKUP(L308,'Responsáveis'!$A$3:$B$140,2,FALSE),"NE")</f>
        <v>Jadiel</v>
      </c>
      <c r="T308" s="21">
        <v>13752.0</v>
      </c>
      <c r="U308" s="21" t="s">
        <v>39</v>
      </c>
      <c r="V308" s="31" t="s">
        <v>208</v>
      </c>
      <c r="W308" s="31"/>
      <c r="X308" s="32"/>
      <c r="Y308" s="12"/>
      <c r="Z308" s="12"/>
      <c r="AA308" s="12"/>
      <c r="AB308" s="12"/>
      <c r="AC308" s="12"/>
    </row>
    <row r="309" ht="18.75" customHeight="1">
      <c r="A309" s="121" t="s">
        <v>187</v>
      </c>
      <c r="B309" s="77" t="s">
        <v>1248</v>
      </c>
      <c r="C309" s="21" t="s">
        <v>197</v>
      </c>
      <c r="D309" s="22" t="s">
        <v>2860</v>
      </c>
      <c r="E309" s="21" t="s">
        <v>2861</v>
      </c>
      <c r="F309" s="21">
        <v>0.0</v>
      </c>
      <c r="G309" s="24">
        <v>46014.0</v>
      </c>
      <c r="H309" s="46" t="s">
        <v>2862</v>
      </c>
      <c r="I309" s="40" t="s">
        <v>52</v>
      </c>
      <c r="J309" s="24">
        <v>46017.0</v>
      </c>
      <c r="K309" s="21" t="s">
        <v>53</v>
      </c>
      <c r="L309" s="21" t="s">
        <v>548</v>
      </c>
      <c r="M309" s="26">
        <v>45677.0</v>
      </c>
      <c r="N309" s="26">
        <v>46043.0</v>
      </c>
      <c r="O309" s="26">
        <v>46042.0</v>
      </c>
      <c r="P309" s="28">
        <v>1.0</v>
      </c>
      <c r="Q309" s="45">
        <v>13078.38</v>
      </c>
      <c r="R309" s="30">
        <f t="shared" si="1"/>
        <v>146.5693153</v>
      </c>
      <c r="S309" s="21" t="str">
        <f>IFERROR(VLOOKUP(L309,'Responsáveis'!$A$3:$B$140,2,FALSE),"NE")</f>
        <v>Jadiel</v>
      </c>
      <c r="T309" s="27"/>
      <c r="U309" s="21" t="s">
        <v>39</v>
      </c>
      <c r="V309" s="31" t="s">
        <v>208</v>
      </c>
      <c r="W309" s="31" t="s">
        <v>41</v>
      </c>
      <c r="X309" s="32"/>
      <c r="Y309" s="12"/>
      <c r="Z309" s="12"/>
      <c r="AA309" s="12"/>
      <c r="AB309" s="12"/>
      <c r="AC309" s="12"/>
    </row>
    <row r="310" ht="18.75" customHeight="1">
      <c r="A310" s="21" t="s">
        <v>1336</v>
      </c>
      <c r="B310" s="50" t="s">
        <v>2863</v>
      </c>
      <c r="C310" s="21" t="s">
        <v>197</v>
      </c>
      <c r="D310" s="22" t="s">
        <v>2864</v>
      </c>
      <c r="E310" s="21" t="s">
        <v>2865</v>
      </c>
      <c r="F310" s="21">
        <v>0.0</v>
      </c>
      <c r="G310" s="24">
        <v>45958.0</v>
      </c>
      <c r="H310" s="46" t="s">
        <v>2866</v>
      </c>
      <c r="I310" s="40" t="s">
        <v>52</v>
      </c>
      <c r="J310" s="24">
        <v>46020.0</v>
      </c>
      <c r="K310" s="21" t="s">
        <v>53</v>
      </c>
      <c r="L310" s="21" t="s">
        <v>38</v>
      </c>
      <c r="M310" s="26">
        <v>46062.0</v>
      </c>
      <c r="N310" s="26">
        <v>46063.0</v>
      </c>
      <c r="O310" s="26">
        <v>46053.0</v>
      </c>
      <c r="P310" s="28">
        <v>1.0</v>
      </c>
      <c r="Q310" s="45">
        <v>9538.64</v>
      </c>
      <c r="R310" s="30">
        <f t="shared" si="1"/>
        <v>106.8994733</v>
      </c>
      <c r="S310" s="21" t="str">
        <f>IFERROR(VLOOKUP(L310,'Responsáveis'!$A$3:$B$140,2,FALSE),"NE")</f>
        <v>jadiel</v>
      </c>
      <c r="T310" s="27"/>
      <c r="U310" s="21" t="s">
        <v>39</v>
      </c>
      <c r="V310" s="31" t="s">
        <v>208</v>
      </c>
      <c r="W310" s="31" t="s">
        <v>41</v>
      </c>
      <c r="X310" s="32"/>
      <c r="Y310" s="12"/>
      <c r="Z310" s="12"/>
      <c r="AA310" s="12"/>
      <c r="AB310" s="12"/>
      <c r="AC310" s="12"/>
    </row>
    <row r="311" ht="18.75" customHeight="1">
      <c r="A311" s="21" t="s">
        <v>271</v>
      </c>
      <c r="B311" s="77" t="s">
        <v>1248</v>
      </c>
      <c r="C311" s="21" t="s">
        <v>197</v>
      </c>
      <c r="D311" s="22" t="s">
        <v>2131</v>
      </c>
      <c r="E311" s="21" t="s">
        <v>2867</v>
      </c>
      <c r="F311" s="21">
        <v>0.0</v>
      </c>
      <c r="G311" s="24">
        <v>46022.0</v>
      </c>
      <c r="H311" s="46" t="s">
        <v>2868</v>
      </c>
      <c r="I311" s="40" t="s">
        <v>52</v>
      </c>
      <c r="J311" s="26">
        <v>46028.0</v>
      </c>
      <c r="K311" s="21" t="s">
        <v>53</v>
      </c>
      <c r="L311" s="21" t="s">
        <v>227</v>
      </c>
      <c r="M311" s="26">
        <v>46043.0</v>
      </c>
      <c r="N311" s="26">
        <v>46051.0</v>
      </c>
      <c r="O311" s="26">
        <v>46045.0</v>
      </c>
      <c r="P311" s="28">
        <v>1.0</v>
      </c>
      <c r="Q311" s="45">
        <v>11840.0</v>
      </c>
      <c r="R311" s="30">
        <f t="shared" si="1"/>
        <v>132.6907991</v>
      </c>
      <c r="S311" s="21" t="str">
        <f>IFERROR(VLOOKUP(L311,'Responsáveis'!$A$3:$B$140,2,FALSE),"NE")</f>
        <v>Ana</v>
      </c>
      <c r="T311" s="27"/>
      <c r="U311" s="21" t="s">
        <v>39</v>
      </c>
      <c r="V311" s="31" t="s">
        <v>208</v>
      </c>
      <c r="W311" s="31" t="s">
        <v>41</v>
      </c>
      <c r="X311" s="32"/>
      <c r="Y311" s="12"/>
      <c r="Z311" s="12"/>
      <c r="AA311" s="12"/>
      <c r="AB311" s="12"/>
      <c r="AC311" s="12"/>
    </row>
    <row r="312" ht="18.75" customHeight="1">
      <c r="A312" s="21" t="s">
        <v>271</v>
      </c>
      <c r="B312" s="77" t="s">
        <v>1248</v>
      </c>
      <c r="C312" s="21" t="s">
        <v>996</v>
      </c>
      <c r="D312" s="22" t="s">
        <v>2869</v>
      </c>
      <c r="E312" s="21" t="s">
        <v>2870</v>
      </c>
      <c r="F312" s="21">
        <v>0.0</v>
      </c>
      <c r="G312" s="26">
        <v>46027.0</v>
      </c>
      <c r="H312" s="46" t="s">
        <v>2871</v>
      </c>
      <c r="I312" s="40" t="s">
        <v>52</v>
      </c>
      <c r="J312" s="26">
        <v>46028.0</v>
      </c>
      <c r="K312" s="21" t="s">
        <v>53</v>
      </c>
      <c r="L312" s="21" t="s">
        <v>548</v>
      </c>
      <c r="M312" s="26">
        <v>46048.0</v>
      </c>
      <c r="N312" s="26">
        <v>46050.0</v>
      </c>
      <c r="O312" s="26">
        <v>46042.0</v>
      </c>
      <c r="P312" s="28">
        <v>1.0</v>
      </c>
      <c r="Q312" s="45">
        <v>1358.0</v>
      </c>
      <c r="R312" s="30">
        <f t="shared" si="1"/>
        <v>15.21909672</v>
      </c>
      <c r="S312" s="21" t="str">
        <f>IFERROR(VLOOKUP(L312,'Responsáveis'!$A$3:$B$140,2,FALSE),"NE")</f>
        <v>Jadiel</v>
      </c>
      <c r="T312" s="27"/>
      <c r="U312" s="21" t="s">
        <v>39</v>
      </c>
      <c r="V312" s="31" t="s">
        <v>208</v>
      </c>
      <c r="W312" s="31" t="s">
        <v>41</v>
      </c>
      <c r="X312" s="32"/>
      <c r="Y312" s="12"/>
      <c r="Z312" s="12"/>
      <c r="AA312" s="12"/>
      <c r="AB312" s="12"/>
      <c r="AC312" s="12"/>
    </row>
    <row r="313" ht="18.75" customHeight="1">
      <c r="A313" s="21" t="s">
        <v>31</v>
      </c>
      <c r="B313" s="41" t="s">
        <v>202</v>
      </c>
      <c r="C313" s="21" t="s">
        <v>2872</v>
      </c>
      <c r="D313" s="22" t="s">
        <v>1719</v>
      </c>
      <c r="E313" s="23" t="s">
        <v>2873</v>
      </c>
      <c r="F313" s="21">
        <v>0.0</v>
      </c>
      <c r="G313" s="24">
        <v>46022.0</v>
      </c>
      <c r="H313" s="46" t="s">
        <v>2874</v>
      </c>
      <c r="I313" s="21" t="s">
        <v>37</v>
      </c>
      <c r="J313" s="26">
        <v>46037.0</v>
      </c>
      <c r="K313" s="21">
        <v>1.0235533E7</v>
      </c>
      <c r="L313" s="21" t="s">
        <v>1012</v>
      </c>
      <c r="M313" s="26">
        <v>46043.0</v>
      </c>
      <c r="N313" s="26"/>
      <c r="O313" s="26">
        <v>46046.0</v>
      </c>
      <c r="P313" s="28">
        <v>1.0</v>
      </c>
      <c r="Q313" s="45">
        <v>13035.76</v>
      </c>
      <c r="R313" s="30">
        <f t="shared" si="1"/>
        <v>146.0916732</v>
      </c>
      <c r="S313" s="21" t="str">
        <f>IFERROR(VLOOKUP(L313,'Responsáveis'!$A$3:$B$140,2,FALSE),"NE")</f>
        <v>Jadiel</v>
      </c>
      <c r="T313" s="27"/>
      <c r="U313" s="21" t="s">
        <v>39</v>
      </c>
      <c r="V313" s="31" t="s">
        <v>208</v>
      </c>
      <c r="W313" s="31" t="s">
        <v>55</v>
      </c>
      <c r="X313" s="83">
        <v>1.0</v>
      </c>
      <c r="Y313" s="12"/>
      <c r="Z313" s="12"/>
      <c r="AA313" s="12"/>
      <c r="AB313" s="12"/>
      <c r="AC313" s="12"/>
    </row>
    <row r="314" ht="18.75" customHeight="1">
      <c r="A314" s="21" t="s">
        <v>271</v>
      </c>
      <c r="B314" s="77" t="s">
        <v>1248</v>
      </c>
      <c r="C314" s="21" t="s">
        <v>197</v>
      </c>
      <c r="D314" s="22" t="s">
        <v>2875</v>
      </c>
      <c r="E314" s="21" t="s">
        <v>2876</v>
      </c>
      <c r="F314" s="21">
        <v>0.0</v>
      </c>
      <c r="G314" s="26">
        <v>46030.0</v>
      </c>
      <c r="H314" s="46" t="s">
        <v>2877</v>
      </c>
      <c r="I314" s="21" t="s">
        <v>52</v>
      </c>
      <c r="J314" s="26">
        <v>46031.0</v>
      </c>
      <c r="K314" s="21" t="s">
        <v>53</v>
      </c>
      <c r="L314" s="21" t="s">
        <v>548</v>
      </c>
      <c r="M314" s="26">
        <v>46045.0</v>
      </c>
      <c r="N314" s="26">
        <v>46051.0</v>
      </c>
      <c r="O314" s="26">
        <v>46048.0</v>
      </c>
      <c r="P314" s="28">
        <v>1.0</v>
      </c>
      <c r="Q314" s="45">
        <v>5970.0</v>
      </c>
      <c r="R314" s="30">
        <f t="shared" si="1"/>
        <v>66.90574919</v>
      </c>
      <c r="S314" s="21" t="str">
        <f>IFERROR(VLOOKUP(L314,'Responsáveis'!$A$3:$B$140,2,FALSE),"NE")</f>
        <v>Jadiel</v>
      </c>
      <c r="T314" s="27"/>
      <c r="U314" s="21" t="s">
        <v>39</v>
      </c>
      <c r="V314" s="31" t="s">
        <v>208</v>
      </c>
      <c r="W314" s="31" t="s">
        <v>41</v>
      </c>
      <c r="X314" s="32"/>
      <c r="Y314" s="12"/>
      <c r="Z314" s="12"/>
      <c r="AA314" s="12"/>
      <c r="AB314" s="12"/>
      <c r="AC314" s="12"/>
    </row>
    <row r="315" ht="18.75" customHeight="1">
      <c r="A315" s="21" t="s">
        <v>219</v>
      </c>
      <c r="B315" s="21" t="s">
        <v>220</v>
      </c>
      <c r="C315" s="21" t="s">
        <v>2878</v>
      </c>
      <c r="D315" s="22" t="s">
        <v>2879</v>
      </c>
      <c r="E315" s="21" t="s">
        <v>2880</v>
      </c>
      <c r="F315" s="21">
        <v>0.0</v>
      </c>
      <c r="G315" s="26">
        <v>46029.0</v>
      </c>
      <c r="H315" s="46" t="s">
        <v>2881</v>
      </c>
      <c r="I315" s="21" t="s">
        <v>52</v>
      </c>
      <c r="J315" s="26">
        <v>46031.0</v>
      </c>
      <c r="K315" s="21" t="s">
        <v>53</v>
      </c>
      <c r="L315" s="21" t="s">
        <v>227</v>
      </c>
      <c r="M315" s="26">
        <v>46041.0</v>
      </c>
      <c r="N315" s="26">
        <v>46043.0</v>
      </c>
      <c r="O315" s="26">
        <v>46041.0</v>
      </c>
      <c r="P315" s="28">
        <v>1.0</v>
      </c>
      <c r="Q315" s="45">
        <v>450.0</v>
      </c>
      <c r="R315" s="30">
        <f t="shared" si="1"/>
        <v>5.043146924</v>
      </c>
      <c r="S315" s="21" t="str">
        <f>IFERROR(VLOOKUP(L315,'Responsáveis'!$A$3:$B$140,2,FALSE),"NE")</f>
        <v>Ana</v>
      </c>
      <c r="T315" s="27"/>
      <c r="U315" s="21" t="s">
        <v>39</v>
      </c>
      <c r="V315" s="31" t="s">
        <v>208</v>
      </c>
      <c r="W315" s="31" t="s">
        <v>41</v>
      </c>
      <c r="X315" s="32"/>
      <c r="Y315" s="12"/>
      <c r="Z315" s="12"/>
      <c r="AA315" s="12"/>
      <c r="AB315" s="12"/>
      <c r="AC315" s="12"/>
    </row>
    <row r="316" ht="18.75" customHeight="1">
      <c r="A316" s="21" t="s">
        <v>187</v>
      </c>
      <c r="B316" s="58" t="s">
        <v>234</v>
      </c>
      <c r="C316" s="21" t="s">
        <v>197</v>
      </c>
      <c r="D316" s="22" t="s">
        <v>2882</v>
      </c>
      <c r="E316" s="21" t="s">
        <v>2883</v>
      </c>
      <c r="F316" s="21">
        <v>0.0</v>
      </c>
      <c r="G316" s="26">
        <v>46034.0</v>
      </c>
      <c r="H316" s="46" t="s">
        <v>2884</v>
      </c>
      <c r="I316" s="21" t="s">
        <v>52</v>
      </c>
      <c r="J316" s="26">
        <v>46034.0</v>
      </c>
      <c r="K316" s="21" t="s">
        <v>53</v>
      </c>
      <c r="L316" s="21" t="s">
        <v>548</v>
      </c>
      <c r="M316" s="26">
        <v>46048.0</v>
      </c>
      <c r="N316" s="26">
        <v>46050.0</v>
      </c>
      <c r="O316" s="26">
        <v>46048.0</v>
      </c>
      <c r="P316" s="28">
        <v>1.0</v>
      </c>
      <c r="Q316" s="45">
        <v>8477.6</v>
      </c>
      <c r="R316" s="30">
        <f t="shared" si="1"/>
        <v>95.00840524</v>
      </c>
      <c r="S316" s="21" t="str">
        <f>IFERROR(VLOOKUP(L316,'Responsáveis'!$A$3:$B$140,2,FALSE),"NE")</f>
        <v>Jadiel</v>
      </c>
      <c r="T316" s="27"/>
      <c r="U316" s="21" t="s">
        <v>39</v>
      </c>
      <c r="V316" s="31" t="s">
        <v>208</v>
      </c>
      <c r="W316" s="31" t="s">
        <v>41</v>
      </c>
      <c r="X316" s="32"/>
      <c r="Y316" s="12"/>
      <c r="Z316" s="12"/>
      <c r="AA316" s="12"/>
      <c r="AB316" s="12"/>
      <c r="AC316" s="12"/>
    </row>
    <row r="317" ht="18.75" customHeight="1">
      <c r="A317" s="21" t="s">
        <v>187</v>
      </c>
      <c r="B317" s="58" t="s">
        <v>234</v>
      </c>
      <c r="C317" s="21" t="s">
        <v>2018</v>
      </c>
      <c r="D317" s="22" t="s">
        <v>2885</v>
      </c>
      <c r="E317" s="21" t="s">
        <v>2886</v>
      </c>
      <c r="F317" s="21">
        <v>0.0</v>
      </c>
      <c r="G317" s="26">
        <v>46035.0</v>
      </c>
      <c r="H317" s="44"/>
      <c r="I317" s="21" t="s">
        <v>52</v>
      </c>
      <c r="J317" s="26">
        <v>46035.0</v>
      </c>
      <c r="K317" s="21" t="s">
        <v>53</v>
      </c>
      <c r="L317" s="21" t="s">
        <v>548</v>
      </c>
      <c r="M317" s="26">
        <v>46042.0</v>
      </c>
      <c r="N317" s="26">
        <v>46043.0</v>
      </c>
      <c r="O317" s="26">
        <v>46042.0</v>
      </c>
      <c r="P317" s="28">
        <v>1.0</v>
      </c>
      <c r="Q317" s="45">
        <v>1310.0</v>
      </c>
      <c r="R317" s="30">
        <f t="shared" si="1"/>
        <v>14.68116104</v>
      </c>
      <c r="S317" s="21" t="str">
        <f>IFERROR(VLOOKUP(L317,'Responsáveis'!$A$3:$B$140,2,FALSE),"NE")</f>
        <v>Jadiel</v>
      </c>
      <c r="T317" s="27"/>
      <c r="U317" s="21" t="s">
        <v>39</v>
      </c>
      <c r="V317" s="31" t="s">
        <v>208</v>
      </c>
      <c r="W317" s="31" t="s">
        <v>41</v>
      </c>
      <c r="X317" s="32"/>
      <c r="Y317" s="12"/>
      <c r="Z317" s="12"/>
      <c r="AA317" s="12"/>
      <c r="AB317" s="12"/>
      <c r="AC317" s="12"/>
    </row>
    <row r="318" ht="18.75" customHeight="1">
      <c r="A318" s="21" t="s">
        <v>219</v>
      </c>
      <c r="B318" s="21" t="s">
        <v>220</v>
      </c>
      <c r="C318" s="21" t="s">
        <v>809</v>
      </c>
      <c r="D318" s="22" t="s">
        <v>2887</v>
      </c>
      <c r="E318" s="21" t="s">
        <v>2888</v>
      </c>
      <c r="F318" s="21">
        <v>0.0</v>
      </c>
      <c r="G318" s="24">
        <v>46015.0</v>
      </c>
      <c r="H318" s="44"/>
      <c r="I318" s="21" t="s">
        <v>52</v>
      </c>
      <c r="J318" s="26">
        <v>46035.0</v>
      </c>
      <c r="K318" s="21" t="s">
        <v>53</v>
      </c>
      <c r="L318" s="21" t="s">
        <v>227</v>
      </c>
      <c r="M318" s="26">
        <v>46037.0</v>
      </c>
      <c r="N318" s="26">
        <v>46037.0</v>
      </c>
      <c r="O318" s="26">
        <v>46037.0</v>
      </c>
      <c r="P318" s="28">
        <v>1.0</v>
      </c>
      <c r="Q318" s="45">
        <v>160.0</v>
      </c>
      <c r="R318" s="30">
        <f t="shared" si="1"/>
        <v>1.793118906</v>
      </c>
      <c r="S318" s="21" t="str">
        <f>IFERROR(VLOOKUP(L318,'Responsáveis'!$A$3:$B$140,2,FALSE),"NE")</f>
        <v>Ana</v>
      </c>
      <c r="T318" s="27"/>
      <c r="U318" s="21" t="s">
        <v>39</v>
      </c>
      <c r="V318" s="31" t="s">
        <v>208</v>
      </c>
      <c r="W318" s="31" t="s">
        <v>41</v>
      </c>
      <c r="X318" s="32"/>
      <c r="Y318" s="12"/>
      <c r="Z318" s="12"/>
      <c r="AA318" s="12"/>
      <c r="AB318" s="12"/>
      <c r="AC318" s="12"/>
    </row>
    <row r="319" ht="18.75" customHeight="1">
      <c r="A319" s="21" t="s">
        <v>219</v>
      </c>
      <c r="B319" s="21" t="s">
        <v>220</v>
      </c>
      <c r="C319" s="21" t="s">
        <v>197</v>
      </c>
      <c r="D319" s="22" t="s">
        <v>2889</v>
      </c>
      <c r="E319" s="21" t="s">
        <v>2890</v>
      </c>
      <c r="F319" s="21">
        <v>0.0</v>
      </c>
      <c r="G319" s="24">
        <v>46001.0</v>
      </c>
      <c r="H319" s="46" t="s">
        <v>2891</v>
      </c>
      <c r="I319" s="21" t="s">
        <v>52</v>
      </c>
      <c r="J319" s="26">
        <v>46034.0</v>
      </c>
      <c r="K319" s="21" t="s">
        <v>53</v>
      </c>
      <c r="L319" s="21" t="s">
        <v>227</v>
      </c>
      <c r="M319" s="26">
        <v>46045.0</v>
      </c>
      <c r="N319" s="26">
        <v>46046.0</v>
      </c>
      <c r="O319" s="26">
        <v>46041.0</v>
      </c>
      <c r="P319" s="28">
        <v>1.0</v>
      </c>
      <c r="Q319" s="45">
        <v>10097.7</v>
      </c>
      <c r="R319" s="30">
        <f t="shared" si="1"/>
        <v>113.1648549</v>
      </c>
      <c r="S319" s="21" t="str">
        <f>IFERROR(VLOOKUP(L319,'Responsáveis'!$A$3:$B$140,2,FALSE),"NE")</f>
        <v>Ana</v>
      </c>
      <c r="T319" s="27"/>
      <c r="U319" s="21" t="s">
        <v>39</v>
      </c>
      <c r="V319" s="31" t="s">
        <v>208</v>
      </c>
      <c r="W319" s="31" t="s">
        <v>41</v>
      </c>
      <c r="X319" s="32"/>
      <c r="Y319" s="12"/>
      <c r="Z319" s="12"/>
      <c r="AA319" s="12"/>
      <c r="AB319" s="12"/>
      <c r="AC319" s="12"/>
    </row>
    <row r="320" ht="18.75" customHeight="1">
      <c r="A320" s="21" t="s">
        <v>219</v>
      </c>
      <c r="B320" s="21" t="s">
        <v>220</v>
      </c>
      <c r="C320" s="104" t="s">
        <v>2892</v>
      </c>
      <c r="D320" s="89" t="s">
        <v>2893</v>
      </c>
      <c r="E320" s="21" t="s">
        <v>2894</v>
      </c>
      <c r="F320" s="21">
        <v>0.0</v>
      </c>
      <c r="G320" s="24">
        <v>46020.0</v>
      </c>
      <c r="H320" s="44"/>
      <c r="I320" s="21" t="s">
        <v>52</v>
      </c>
      <c r="J320" s="26">
        <v>46040.0</v>
      </c>
      <c r="K320" s="21" t="s">
        <v>53</v>
      </c>
      <c r="L320" s="21" t="s">
        <v>227</v>
      </c>
      <c r="M320" s="26">
        <v>46048.0</v>
      </c>
      <c r="N320" s="26"/>
      <c r="O320" s="26">
        <v>46048.0</v>
      </c>
      <c r="P320" s="28">
        <v>1.0</v>
      </c>
      <c r="Q320" s="45">
        <v>5200.0</v>
      </c>
      <c r="R320" s="30">
        <f t="shared" si="1"/>
        <v>58.27636445</v>
      </c>
      <c r="S320" s="21" t="str">
        <f>IFERROR(VLOOKUP(L320,'Responsáveis'!$A$3:$B$140,2,FALSE),"NE")</f>
        <v>Ana</v>
      </c>
      <c r="T320" s="27"/>
      <c r="U320" s="21" t="s">
        <v>39</v>
      </c>
      <c r="V320" s="31" t="s">
        <v>208</v>
      </c>
      <c r="W320" s="31" t="s">
        <v>41</v>
      </c>
      <c r="X320" s="32"/>
      <c r="Y320" s="12"/>
      <c r="Z320" s="12"/>
      <c r="AA320" s="12"/>
      <c r="AB320" s="12"/>
      <c r="AC320" s="12"/>
    </row>
    <row r="321" ht="18.75" customHeight="1">
      <c r="A321" s="21" t="s">
        <v>31</v>
      </c>
      <c r="B321" s="50" t="s">
        <v>925</v>
      </c>
      <c r="C321" s="104" t="s">
        <v>2895</v>
      </c>
      <c r="D321" s="50" t="s">
        <v>956</v>
      </c>
      <c r="E321" s="23" t="s">
        <v>2896</v>
      </c>
      <c r="F321" s="21">
        <v>0.0</v>
      </c>
      <c r="G321" s="26">
        <v>46041.0</v>
      </c>
      <c r="H321" s="44"/>
      <c r="I321" s="21" t="s">
        <v>439</v>
      </c>
      <c r="J321" s="27"/>
      <c r="K321" s="27"/>
      <c r="L321" s="27"/>
      <c r="M321" s="27"/>
      <c r="N321" s="27"/>
      <c r="O321" s="26"/>
      <c r="P321" s="27"/>
      <c r="Q321" s="47"/>
      <c r="R321" s="30">
        <f t="shared" si="1"/>
        <v>0</v>
      </c>
      <c r="S321" s="21" t="str">
        <f>IFERROR(VLOOKUP(L321,'Responsáveis'!$A$3:$B$140,2,FALSE),"NE")</f>
        <v>NE</v>
      </c>
      <c r="T321" s="27"/>
      <c r="U321" s="21" t="s">
        <v>48</v>
      </c>
      <c r="V321" s="31" t="s">
        <v>439</v>
      </c>
      <c r="W321" s="33"/>
      <c r="X321" s="32"/>
      <c r="Y321" s="12"/>
      <c r="Z321" s="12"/>
      <c r="AA321" s="12"/>
      <c r="AB321" s="12"/>
      <c r="AC321" s="12"/>
    </row>
    <row r="322" ht="18.75" customHeight="1">
      <c r="A322" s="21" t="s">
        <v>187</v>
      </c>
      <c r="B322" s="58" t="s">
        <v>234</v>
      </c>
      <c r="C322" s="50" t="s">
        <v>197</v>
      </c>
      <c r="D322" s="50" t="s">
        <v>2897</v>
      </c>
      <c r="E322" s="21" t="s">
        <v>2898</v>
      </c>
      <c r="F322" s="21">
        <v>0.0</v>
      </c>
      <c r="G322" s="26">
        <v>46042.0</v>
      </c>
      <c r="H322" s="46" t="s">
        <v>2899</v>
      </c>
      <c r="I322" s="21" t="s">
        <v>52</v>
      </c>
      <c r="J322" s="26">
        <v>46042.0</v>
      </c>
      <c r="K322" s="21" t="s">
        <v>53</v>
      </c>
      <c r="L322" s="21" t="s">
        <v>548</v>
      </c>
      <c r="M322" s="26">
        <v>46050.0</v>
      </c>
      <c r="N322" s="26"/>
      <c r="O322" s="48">
        <v>46050.0</v>
      </c>
      <c r="P322" s="28">
        <v>1.0</v>
      </c>
      <c r="Q322" s="45">
        <v>930.0</v>
      </c>
      <c r="R322" s="30">
        <f t="shared" si="1"/>
        <v>10.42250364</v>
      </c>
      <c r="S322" s="21" t="str">
        <f>IFERROR(VLOOKUP(L322,'Responsáveis'!$A$3:$B$140,2,FALSE),"NE")</f>
        <v>Jadiel</v>
      </c>
      <c r="T322" s="27"/>
      <c r="U322" s="21" t="s">
        <v>39</v>
      </c>
      <c r="V322" s="31" t="s">
        <v>208</v>
      </c>
      <c r="W322" s="31" t="s">
        <v>41</v>
      </c>
      <c r="X322" s="32"/>
      <c r="Y322" s="12"/>
      <c r="Z322" s="12"/>
      <c r="AA322" s="12"/>
      <c r="AB322" s="12"/>
      <c r="AC322" s="12"/>
    </row>
    <row r="323" ht="18.75" customHeight="1">
      <c r="A323" s="58" t="s">
        <v>219</v>
      </c>
      <c r="B323" s="58" t="s">
        <v>220</v>
      </c>
      <c r="C323" s="21" t="s">
        <v>197</v>
      </c>
      <c r="D323" s="22" t="s">
        <v>2900</v>
      </c>
      <c r="E323" s="23" t="s">
        <v>2901</v>
      </c>
      <c r="F323" s="21">
        <v>2.0</v>
      </c>
      <c r="G323" s="26">
        <v>45897.0</v>
      </c>
      <c r="H323" s="46" t="s">
        <v>2902</v>
      </c>
      <c r="I323" s="40" t="s">
        <v>46</v>
      </c>
      <c r="J323" s="141">
        <v>45951.0</v>
      </c>
      <c r="K323" s="21">
        <v>1.0231375E7</v>
      </c>
      <c r="L323" s="21" t="s">
        <v>787</v>
      </c>
      <c r="M323" s="24">
        <v>45989.0</v>
      </c>
      <c r="N323" s="48">
        <v>46043.0</v>
      </c>
      <c r="O323" s="48">
        <v>45995.0</v>
      </c>
      <c r="P323" s="28">
        <v>1.0</v>
      </c>
      <c r="Q323" s="45">
        <v>131849.84</v>
      </c>
      <c r="R323" s="30">
        <f t="shared" si="1"/>
        <v>1477.640256</v>
      </c>
      <c r="S323" s="21" t="str">
        <f>IFERROR(VLOOKUP(L323,'Responsáveis'!$A$3:$B$140,2,FALSE),"NE")</f>
        <v>Rudnei</v>
      </c>
      <c r="T323" s="21">
        <v>12370.0</v>
      </c>
      <c r="U323" s="21" t="s">
        <v>48</v>
      </c>
      <c r="V323" s="31" t="s">
        <v>208</v>
      </c>
      <c r="W323" s="31" t="s">
        <v>41</v>
      </c>
      <c r="X323" s="12"/>
      <c r="Y323" s="12"/>
      <c r="Z323" s="12"/>
      <c r="AA323" s="12"/>
      <c r="AB323" s="12"/>
      <c r="AC323" s="12"/>
    </row>
    <row r="324" ht="18.75" customHeight="1">
      <c r="A324" s="21" t="s">
        <v>219</v>
      </c>
      <c r="B324" s="21" t="s">
        <v>220</v>
      </c>
      <c r="C324" s="21" t="s">
        <v>197</v>
      </c>
      <c r="D324" s="22" t="s">
        <v>2903</v>
      </c>
      <c r="E324" s="21" t="s">
        <v>2904</v>
      </c>
      <c r="F324" s="21">
        <v>0.0</v>
      </c>
      <c r="G324" s="26">
        <v>46045.0</v>
      </c>
      <c r="H324" s="44"/>
      <c r="I324" s="21" t="s">
        <v>52</v>
      </c>
      <c r="J324" s="26">
        <v>46045.0</v>
      </c>
      <c r="K324" s="21" t="s">
        <v>53</v>
      </c>
      <c r="L324" s="21" t="s">
        <v>227</v>
      </c>
      <c r="M324" s="26">
        <v>46046.0</v>
      </c>
      <c r="N324" s="48">
        <v>46048.0</v>
      </c>
      <c r="O324" s="26">
        <v>46046.0</v>
      </c>
      <c r="P324" s="28">
        <v>1.0</v>
      </c>
      <c r="Q324" s="45">
        <v>240.0</v>
      </c>
      <c r="R324" s="30">
        <f t="shared" si="1"/>
        <v>2.689678359</v>
      </c>
      <c r="S324" s="21" t="str">
        <f>IFERROR(VLOOKUP(L324,'Responsáveis'!$A$3:$B$140,2,FALSE),"NE")</f>
        <v>Ana</v>
      </c>
      <c r="T324" s="27"/>
      <c r="U324" s="21" t="s">
        <v>39</v>
      </c>
      <c r="V324" s="31" t="s">
        <v>208</v>
      </c>
      <c r="W324" s="31" t="s">
        <v>41</v>
      </c>
      <c r="X324" s="32"/>
      <c r="Y324" s="12"/>
      <c r="Z324" s="12"/>
      <c r="AA324" s="12"/>
      <c r="AB324" s="12"/>
      <c r="AC324" s="12"/>
    </row>
    <row r="325" ht="18.75" customHeight="1">
      <c r="A325" s="21" t="s">
        <v>219</v>
      </c>
      <c r="B325" s="21" t="s">
        <v>220</v>
      </c>
      <c r="C325" s="21" t="s">
        <v>197</v>
      </c>
      <c r="D325" s="22" t="s">
        <v>2905</v>
      </c>
      <c r="E325" s="21" t="s">
        <v>2906</v>
      </c>
      <c r="F325" s="21">
        <v>0.0</v>
      </c>
      <c r="G325" s="26">
        <v>46045.0</v>
      </c>
      <c r="H325" s="44"/>
      <c r="I325" s="21" t="s">
        <v>52</v>
      </c>
      <c r="J325" s="26">
        <v>46044.0</v>
      </c>
      <c r="K325" s="21" t="s">
        <v>53</v>
      </c>
      <c r="L325" s="21" t="s">
        <v>227</v>
      </c>
      <c r="M325" s="26">
        <v>46048.0</v>
      </c>
      <c r="N325" s="26">
        <v>46051.0</v>
      </c>
      <c r="O325" s="48">
        <v>46048.0</v>
      </c>
      <c r="P325" s="28">
        <v>1.0</v>
      </c>
      <c r="Q325" s="45">
        <v>1625.0</v>
      </c>
      <c r="R325" s="30">
        <f t="shared" si="1"/>
        <v>18.21136389</v>
      </c>
      <c r="S325" s="21" t="str">
        <f>IFERROR(VLOOKUP(L325,'Responsáveis'!$A$3:$B$140,2,FALSE),"NE")</f>
        <v>Ana</v>
      </c>
      <c r="T325" s="27"/>
      <c r="U325" s="21" t="s">
        <v>39</v>
      </c>
      <c r="V325" s="31" t="s">
        <v>208</v>
      </c>
      <c r="W325" s="31" t="s">
        <v>41</v>
      </c>
      <c r="X325" s="32"/>
      <c r="Y325" s="12"/>
      <c r="Z325" s="12"/>
      <c r="AA325" s="12"/>
      <c r="AB325" s="12"/>
      <c r="AC325" s="12"/>
    </row>
    <row r="326" ht="18.75" customHeight="1">
      <c r="A326" s="21" t="s">
        <v>187</v>
      </c>
      <c r="B326" s="21" t="s">
        <v>747</v>
      </c>
      <c r="C326" s="21" t="s">
        <v>197</v>
      </c>
      <c r="D326" s="22" t="s">
        <v>2907</v>
      </c>
      <c r="E326" s="21" t="s">
        <v>2908</v>
      </c>
      <c r="F326" s="21">
        <v>0.0</v>
      </c>
      <c r="G326" s="26">
        <v>46045.0</v>
      </c>
      <c r="H326" s="46" t="s">
        <v>2909</v>
      </c>
      <c r="I326" s="21" t="s">
        <v>52</v>
      </c>
      <c r="J326" s="26">
        <v>46045.0</v>
      </c>
      <c r="K326" s="21" t="s">
        <v>53</v>
      </c>
      <c r="L326" s="21" t="s">
        <v>548</v>
      </c>
      <c r="M326" s="26">
        <v>46050.0</v>
      </c>
      <c r="N326" s="27"/>
      <c r="O326" s="48">
        <v>46050.0</v>
      </c>
      <c r="P326" s="28">
        <v>1.0</v>
      </c>
      <c r="Q326" s="45">
        <v>1744.5</v>
      </c>
      <c r="R326" s="30">
        <f t="shared" si="1"/>
        <v>19.55059957</v>
      </c>
      <c r="S326" s="21" t="str">
        <f>IFERROR(VLOOKUP(L326,'Responsáveis'!$A$3:$B$140,2,FALSE),"NE")</f>
        <v>Jadiel</v>
      </c>
      <c r="T326" s="27"/>
      <c r="U326" s="21" t="s">
        <v>39</v>
      </c>
      <c r="V326" s="31" t="s">
        <v>208</v>
      </c>
      <c r="W326" s="31" t="s">
        <v>41</v>
      </c>
      <c r="X326" s="32"/>
      <c r="Y326" s="12"/>
      <c r="Z326" s="12"/>
      <c r="AA326" s="12"/>
      <c r="AB326" s="12"/>
      <c r="AC326" s="12"/>
    </row>
    <row r="327" ht="18.75" customHeight="1">
      <c r="A327" s="21" t="s">
        <v>31</v>
      </c>
      <c r="B327" s="21" t="s">
        <v>202</v>
      </c>
      <c r="C327" s="21" t="s">
        <v>479</v>
      </c>
      <c r="D327" s="22" t="s">
        <v>2910</v>
      </c>
      <c r="E327" s="23" t="s">
        <v>2911</v>
      </c>
      <c r="F327" s="21">
        <v>0.0</v>
      </c>
      <c r="G327" s="26">
        <v>46045.0</v>
      </c>
      <c r="H327" s="46" t="s">
        <v>2912</v>
      </c>
      <c r="I327" s="21" t="s">
        <v>439</v>
      </c>
      <c r="J327" s="27"/>
      <c r="K327" s="27"/>
      <c r="L327" s="27"/>
      <c r="M327" s="27"/>
      <c r="N327" s="27"/>
      <c r="O327" s="48"/>
      <c r="P327" s="27"/>
      <c r="Q327" s="47"/>
      <c r="R327" s="30">
        <f t="shared" si="1"/>
        <v>0</v>
      </c>
      <c r="S327" s="21" t="str">
        <f>IFERROR(VLOOKUP(L327,'Responsáveis'!$A$3:$B$140,2,FALSE),"NE")</f>
        <v>NE</v>
      </c>
      <c r="T327" s="27"/>
      <c r="U327" s="21" t="s">
        <v>39</v>
      </c>
      <c r="V327" s="31" t="s">
        <v>439</v>
      </c>
      <c r="W327" s="33"/>
      <c r="X327" s="32"/>
      <c r="Y327" s="12"/>
      <c r="Z327" s="12"/>
      <c r="AA327" s="12"/>
      <c r="AB327" s="12"/>
      <c r="AC327" s="12"/>
    </row>
    <row r="328" ht="18.75" customHeight="1">
      <c r="A328" s="21" t="s">
        <v>195</v>
      </c>
      <c r="B328" s="21" t="s">
        <v>196</v>
      </c>
      <c r="C328" s="107" t="s">
        <v>197</v>
      </c>
      <c r="D328" s="22" t="s">
        <v>2778</v>
      </c>
      <c r="E328" s="21" t="s">
        <v>2913</v>
      </c>
      <c r="F328" s="21">
        <v>0.0</v>
      </c>
      <c r="G328" s="26">
        <v>46045.0</v>
      </c>
      <c r="H328" s="44"/>
      <c r="I328" s="21" t="s">
        <v>52</v>
      </c>
      <c r="J328" s="26">
        <v>46042.0</v>
      </c>
      <c r="K328" s="21" t="s">
        <v>53</v>
      </c>
      <c r="L328" s="21" t="s">
        <v>227</v>
      </c>
      <c r="M328" s="26">
        <v>46049.0</v>
      </c>
      <c r="N328" s="26">
        <v>46051.0</v>
      </c>
      <c r="O328" s="26" t="s">
        <v>1476</v>
      </c>
      <c r="P328" s="28">
        <v>1.0</v>
      </c>
      <c r="Q328" s="45">
        <v>760.0</v>
      </c>
      <c r="R328" s="30">
        <f t="shared" si="1"/>
        <v>8.517314804</v>
      </c>
      <c r="S328" s="21" t="str">
        <f>IFERROR(VLOOKUP(L328,'Responsáveis'!$A$3:$B$140,2,FALSE),"NE")</f>
        <v>Ana</v>
      </c>
      <c r="T328" s="27"/>
      <c r="U328" s="21" t="s">
        <v>39</v>
      </c>
      <c r="V328" s="31" t="s">
        <v>208</v>
      </c>
      <c r="W328" s="31" t="s">
        <v>41</v>
      </c>
      <c r="X328" s="32"/>
      <c r="Y328" s="12"/>
      <c r="Z328" s="12"/>
      <c r="AA328" s="12"/>
      <c r="AB328" s="12"/>
      <c r="AC328" s="12"/>
    </row>
    <row r="329" ht="18.75" customHeight="1">
      <c r="A329" s="21" t="s">
        <v>297</v>
      </c>
      <c r="B329" s="21" t="s">
        <v>298</v>
      </c>
      <c r="C329" s="21" t="s">
        <v>197</v>
      </c>
      <c r="D329" s="22" t="s">
        <v>2914</v>
      </c>
      <c r="E329" s="21" t="s">
        <v>2915</v>
      </c>
      <c r="F329" s="21">
        <v>0.0</v>
      </c>
      <c r="G329" s="26">
        <v>46045.0</v>
      </c>
      <c r="H329" s="44"/>
      <c r="I329" s="21" t="s">
        <v>52</v>
      </c>
      <c r="J329" s="26">
        <v>46042.0</v>
      </c>
      <c r="K329" s="21" t="s">
        <v>53</v>
      </c>
      <c r="L329" s="21" t="s">
        <v>59</v>
      </c>
      <c r="M329" s="26">
        <v>46045.0</v>
      </c>
      <c r="N329" s="27"/>
      <c r="O329" s="26">
        <v>46045.0</v>
      </c>
      <c r="P329" s="28">
        <v>1.0</v>
      </c>
      <c r="Q329" s="45">
        <v>4674.75</v>
      </c>
      <c r="R329" s="30">
        <f t="shared" si="1"/>
        <v>52.38989129</v>
      </c>
      <c r="S329" s="21" t="str">
        <f>IFERROR(VLOOKUP(L329,'Responsáveis'!$A$3:$B$140,2,FALSE),"NE")</f>
        <v>Rudnei</v>
      </c>
      <c r="T329" s="27"/>
      <c r="U329" s="21" t="s">
        <v>39</v>
      </c>
      <c r="V329" s="31" t="s">
        <v>208</v>
      </c>
      <c r="W329" s="31" t="s">
        <v>55</v>
      </c>
      <c r="X329" s="32"/>
      <c r="Y329" s="12"/>
      <c r="Z329" s="12"/>
      <c r="AA329" s="12"/>
      <c r="AB329" s="12"/>
      <c r="AC329" s="12"/>
    </row>
    <row r="330" ht="18.75" customHeight="1">
      <c r="A330" s="21" t="s">
        <v>31</v>
      </c>
      <c r="B330" s="41" t="s">
        <v>202</v>
      </c>
      <c r="C330" s="21" t="s">
        <v>197</v>
      </c>
      <c r="D330" s="22" t="s">
        <v>1325</v>
      </c>
      <c r="E330" s="21" t="s">
        <v>2916</v>
      </c>
      <c r="F330" s="21">
        <v>0.0</v>
      </c>
      <c r="G330" s="26">
        <v>46049.0</v>
      </c>
      <c r="H330" s="44"/>
      <c r="I330" s="21" t="s">
        <v>52</v>
      </c>
      <c r="J330" s="26">
        <v>46049.0</v>
      </c>
      <c r="K330" s="21" t="s">
        <v>53</v>
      </c>
      <c r="L330" s="21" t="s">
        <v>54</v>
      </c>
      <c r="M330" s="26">
        <v>46049.0</v>
      </c>
      <c r="N330" s="27"/>
      <c r="O330" s="48">
        <v>46049.0</v>
      </c>
      <c r="P330" s="28">
        <v>1.0</v>
      </c>
      <c r="Q330" s="45">
        <v>1060.0</v>
      </c>
      <c r="R330" s="30">
        <f t="shared" si="1"/>
        <v>11.87941275</v>
      </c>
      <c r="S330" s="21" t="str">
        <f>IFERROR(VLOOKUP(L330,'Responsáveis'!$A$3:$B$140,2,FALSE),"NE")</f>
        <v>Rudnei</v>
      </c>
      <c r="T330" s="27"/>
      <c r="U330" s="21" t="s">
        <v>39</v>
      </c>
      <c r="V330" s="31" t="s">
        <v>208</v>
      </c>
      <c r="W330" s="31" t="s">
        <v>55</v>
      </c>
      <c r="X330" s="32"/>
      <c r="Y330" s="12"/>
      <c r="Z330" s="12"/>
      <c r="AA330" s="12"/>
      <c r="AB330" s="12"/>
      <c r="AC330" s="12"/>
    </row>
    <row r="331" ht="18.75" customHeight="1">
      <c r="A331" s="21" t="s">
        <v>31</v>
      </c>
      <c r="B331" s="41" t="s">
        <v>202</v>
      </c>
      <c r="C331" s="21" t="s">
        <v>197</v>
      </c>
      <c r="D331" s="22" t="s">
        <v>2917</v>
      </c>
      <c r="E331" s="21" t="s">
        <v>2918</v>
      </c>
      <c r="F331" s="21">
        <v>0.0</v>
      </c>
      <c r="G331" s="26">
        <v>46041.0</v>
      </c>
      <c r="H331" s="44"/>
      <c r="I331" s="21" t="s">
        <v>52</v>
      </c>
      <c r="J331" s="26">
        <v>46046.0</v>
      </c>
      <c r="K331" s="21" t="s">
        <v>53</v>
      </c>
      <c r="L331" s="21" t="s">
        <v>54</v>
      </c>
      <c r="M331" s="26">
        <v>46049.0</v>
      </c>
      <c r="N331" s="27"/>
      <c r="O331" s="48">
        <v>46049.0</v>
      </c>
      <c r="P331" s="28">
        <v>1.0</v>
      </c>
      <c r="Q331" s="45">
        <v>1890.0</v>
      </c>
      <c r="R331" s="30">
        <f t="shared" si="1"/>
        <v>21.18121708</v>
      </c>
      <c r="S331" s="21" t="str">
        <f>IFERROR(VLOOKUP(L331,'Responsáveis'!$A$3:$B$140,2,FALSE),"NE")</f>
        <v>Rudnei</v>
      </c>
      <c r="T331" s="27"/>
      <c r="U331" s="21" t="s">
        <v>39</v>
      </c>
      <c r="V331" s="31" t="s">
        <v>208</v>
      </c>
      <c r="W331" s="33"/>
      <c r="X331" s="32"/>
      <c r="Y331" s="12"/>
      <c r="Z331" s="12"/>
      <c r="AA331" s="12"/>
      <c r="AB331" s="12"/>
      <c r="AC331" s="12"/>
    </row>
    <row r="332" ht="18.75" customHeight="1">
      <c r="A332" s="21" t="s">
        <v>271</v>
      </c>
      <c r="B332" s="21" t="s">
        <v>272</v>
      </c>
      <c r="C332" s="21" t="s">
        <v>251</v>
      </c>
      <c r="D332" s="22" t="s">
        <v>2919</v>
      </c>
      <c r="E332" s="21" t="s">
        <v>2920</v>
      </c>
      <c r="F332" s="21">
        <v>0.0</v>
      </c>
      <c r="G332" s="26">
        <v>46050.0</v>
      </c>
      <c r="H332" s="44"/>
      <c r="I332" s="21" t="s">
        <v>439</v>
      </c>
      <c r="J332" s="26">
        <v>46050.0</v>
      </c>
      <c r="K332" s="21" t="s">
        <v>53</v>
      </c>
      <c r="L332" s="21" t="s">
        <v>227</v>
      </c>
      <c r="M332" s="26">
        <v>46053.0</v>
      </c>
      <c r="N332" s="27"/>
      <c r="O332" s="48">
        <v>46053.0</v>
      </c>
      <c r="P332" s="28">
        <v>1.0</v>
      </c>
      <c r="Q332" s="45">
        <v>6780.0</v>
      </c>
      <c r="R332" s="30">
        <f t="shared" si="1"/>
        <v>75.98341365</v>
      </c>
      <c r="S332" s="21" t="str">
        <f>IFERROR(VLOOKUP(L332,'Responsáveis'!$A$3:$B$140,2,FALSE),"NE")</f>
        <v>Ana</v>
      </c>
      <c r="T332" s="27"/>
      <c r="U332" s="21" t="s">
        <v>39</v>
      </c>
      <c r="V332" s="31" t="s">
        <v>439</v>
      </c>
      <c r="W332" s="31" t="s">
        <v>41</v>
      </c>
      <c r="X332" s="32"/>
      <c r="Y332" s="12"/>
      <c r="Z332" s="12"/>
      <c r="AA332" s="12"/>
      <c r="AB332" s="12"/>
      <c r="AC332" s="12"/>
    </row>
    <row r="333" ht="18.75" customHeight="1">
      <c r="A333" s="21" t="s">
        <v>31</v>
      </c>
      <c r="B333" s="41" t="s">
        <v>202</v>
      </c>
      <c r="C333" s="142" t="s">
        <v>197</v>
      </c>
      <c r="D333" s="22" t="s">
        <v>2921</v>
      </c>
      <c r="E333" s="21" t="s">
        <v>2922</v>
      </c>
      <c r="F333" s="21">
        <v>0.0</v>
      </c>
      <c r="G333" s="26">
        <v>45993.0</v>
      </c>
      <c r="H333" s="44"/>
      <c r="I333" s="21" t="s">
        <v>52</v>
      </c>
      <c r="J333" s="26">
        <v>46031.0</v>
      </c>
      <c r="K333" s="21" t="s">
        <v>53</v>
      </c>
      <c r="L333" s="21" t="s">
        <v>95</v>
      </c>
      <c r="M333" s="26">
        <v>46051.0</v>
      </c>
      <c r="N333" s="27"/>
      <c r="O333" s="48">
        <v>46051.0</v>
      </c>
      <c r="P333" s="28">
        <v>1.0</v>
      </c>
      <c r="Q333" s="45">
        <v>21223.0</v>
      </c>
      <c r="R333" s="30">
        <f t="shared" si="1"/>
        <v>237.8460159</v>
      </c>
      <c r="S333" s="21" t="str">
        <f>IFERROR(VLOOKUP(L333,'Responsáveis'!$A$3:$B$140,2,FALSE),"NE")</f>
        <v>Ana</v>
      </c>
      <c r="T333" s="27"/>
      <c r="U333" s="21" t="s">
        <v>39</v>
      </c>
      <c r="V333" s="31" t="s">
        <v>208</v>
      </c>
      <c r="W333" s="31" t="s">
        <v>41</v>
      </c>
      <c r="X333" s="32"/>
      <c r="Y333" s="12"/>
      <c r="Z333" s="12"/>
      <c r="AA333" s="12"/>
      <c r="AB333" s="12"/>
      <c r="AC333" s="12"/>
    </row>
    <row r="334" ht="18.75" customHeight="1">
      <c r="A334" s="21" t="s">
        <v>187</v>
      </c>
      <c r="B334" s="58" t="s">
        <v>234</v>
      </c>
      <c r="C334" s="107" t="s">
        <v>197</v>
      </c>
      <c r="D334" s="22" t="s">
        <v>1716</v>
      </c>
      <c r="E334" s="21" t="s">
        <v>1717</v>
      </c>
      <c r="F334" s="21">
        <v>0.0</v>
      </c>
      <c r="G334" s="26">
        <v>46044.0</v>
      </c>
      <c r="H334" s="46" t="s">
        <v>2923</v>
      </c>
      <c r="I334" s="21" t="s">
        <v>439</v>
      </c>
      <c r="J334" s="26">
        <v>46049.0</v>
      </c>
      <c r="K334" s="21" t="s">
        <v>53</v>
      </c>
      <c r="L334" s="21" t="s">
        <v>1438</v>
      </c>
      <c r="M334" s="26">
        <v>46058.0</v>
      </c>
      <c r="N334" s="27"/>
      <c r="O334" s="48">
        <v>46058.0</v>
      </c>
      <c r="P334" s="28">
        <v>0.0</v>
      </c>
      <c r="Q334" s="45">
        <v>3040.0</v>
      </c>
      <c r="R334" s="30">
        <f t="shared" si="1"/>
        <v>34.06925922</v>
      </c>
      <c r="S334" s="21" t="str">
        <f>IFERROR(VLOOKUP(L334,'Responsáveis'!$A$3:$B$140,2,FALSE),"NE")</f>
        <v>Jadiel</v>
      </c>
      <c r="T334" s="27"/>
      <c r="U334" s="21" t="s">
        <v>39</v>
      </c>
      <c r="V334" s="31" t="s">
        <v>439</v>
      </c>
      <c r="W334" s="31" t="s">
        <v>41</v>
      </c>
      <c r="X334" s="32"/>
      <c r="Y334" s="12"/>
      <c r="Z334" s="12"/>
      <c r="AA334" s="12"/>
      <c r="AB334" s="12"/>
      <c r="AC334" s="12"/>
    </row>
    <row r="335" ht="18.75" customHeight="1">
      <c r="A335" s="21" t="s">
        <v>297</v>
      </c>
      <c r="B335" s="21" t="s">
        <v>1621</v>
      </c>
      <c r="C335" s="21" t="s">
        <v>197</v>
      </c>
      <c r="D335" s="22" t="s">
        <v>973</v>
      </c>
      <c r="E335" s="23" t="s">
        <v>2924</v>
      </c>
      <c r="F335" s="21">
        <v>0.0</v>
      </c>
      <c r="G335" s="26">
        <v>45749.0</v>
      </c>
      <c r="H335" s="44"/>
      <c r="I335" s="40" t="s">
        <v>162</v>
      </c>
      <c r="J335" s="27"/>
      <c r="K335" s="27"/>
      <c r="L335" s="27"/>
      <c r="M335" s="27"/>
      <c r="N335" s="27"/>
      <c r="O335" s="27"/>
      <c r="P335" s="27"/>
      <c r="Q335" s="47"/>
      <c r="R335" s="30">
        <f t="shared" si="1"/>
        <v>0</v>
      </c>
      <c r="S335" s="21" t="str">
        <f>IFERROR(VLOOKUP(L335,'Responsáveis'!$A$3:$B$140,2,FALSE),"NE")</f>
        <v>NE</v>
      </c>
      <c r="T335" s="27"/>
      <c r="U335" s="21" t="s">
        <v>39</v>
      </c>
      <c r="V335" s="31" t="s">
        <v>163</v>
      </c>
      <c r="W335" s="31"/>
      <c r="X335" s="32"/>
      <c r="Y335" s="12"/>
      <c r="Z335" s="12"/>
      <c r="AA335" s="12"/>
      <c r="AB335" s="12"/>
      <c r="AC335" s="12"/>
    </row>
    <row r="336" ht="18.75" customHeight="1">
      <c r="A336" s="21" t="s">
        <v>297</v>
      </c>
      <c r="B336" s="21" t="s">
        <v>1621</v>
      </c>
      <c r="C336" s="21" t="s">
        <v>197</v>
      </c>
      <c r="D336" s="22" t="s">
        <v>2925</v>
      </c>
      <c r="E336" s="23" t="s">
        <v>2926</v>
      </c>
      <c r="F336" s="21">
        <v>0.0</v>
      </c>
      <c r="G336" s="26">
        <v>45818.0</v>
      </c>
      <c r="H336" s="44"/>
      <c r="I336" s="40" t="s">
        <v>162</v>
      </c>
      <c r="J336" s="27"/>
      <c r="K336" s="27"/>
      <c r="L336" s="27"/>
      <c r="M336" s="27"/>
      <c r="N336" s="27"/>
      <c r="O336" s="27"/>
      <c r="P336" s="27"/>
      <c r="Q336" s="47"/>
      <c r="R336" s="30">
        <f t="shared" si="1"/>
        <v>0</v>
      </c>
      <c r="S336" s="21" t="str">
        <f>IFERROR(VLOOKUP(L336,'Responsáveis'!$A$3:$B$140,2,FALSE),"NE")</f>
        <v>NE</v>
      </c>
      <c r="T336" s="27"/>
      <c r="U336" s="21" t="s">
        <v>39</v>
      </c>
      <c r="V336" s="31" t="s">
        <v>163</v>
      </c>
      <c r="W336" s="31"/>
      <c r="X336" s="32"/>
      <c r="Y336" s="12"/>
      <c r="Z336" s="12"/>
      <c r="AA336" s="12"/>
      <c r="AB336" s="12"/>
      <c r="AC336" s="12"/>
    </row>
    <row r="337" ht="18.75" customHeight="1">
      <c r="A337" s="21" t="s">
        <v>297</v>
      </c>
      <c r="B337" s="21" t="s">
        <v>2927</v>
      </c>
      <c r="C337" s="21" t="s">
        <v>197</v>
      </c>
      <c r="D337" s="22" t="s">
        <v>2928</v>
      </c>
      <c r="E337" s="23" t="s">
        <v>2929</v>
      </c>
      <c r="F337" s="21">
        <v>0.0</v>
      </c>
      <c r="G337" s="26">
        <v>45493.0</v>
      </c>
      <c r="H337" s="44"/>
      <c r="I337" s="40" t="s">
        <v>162</v>
      </c>
      <c r="J337" s="27"/>
      <c r="K337" s="27"/>
      <c r="L337" s="27"/>
      <c r="M337" s="27"/>
      <c r="N337" s="27"/>
      <c r="O337" s="27"/>
      <c r="P337" s="27"/>
      <c r="Q337" s="47"/>
      <c r="R337" s="30">
        <f t="shared" si="1"/>
        <v>0</v>
      </c>
      <c r="S337" s="21" t="str">
        <f>IFERROR(VLOOKUP(L337,'Responsáveis'!$A$3:$B$140,2,FALSE),"NE")</f>
        <v>NE</v>
      </c>
      <c r="T337" s="27"/>
      <c r="U337" s="21" t="s">
        <v>4</v>
      </c>
      <c r="V337" s="31" t="s">
        <v>163</v>
      </c>
      <c r="W337" s="31"/>
      <c r="X337" s="32"/>
      <c r="Y337" s="12"/>
      <c r="Z337" s="12"/>
      <c r="AA337" s="12"/>
      <c r="AB337" s="12"/>
      <c r="AC337" s="12"/>
    </row>
    <row r="338" ht="18.75" customHeight="1">
      <c r="A338" s="21" t="s">
        <v>297</v>
      </c>
      <c r="B338" s="21" t="s">
        <v>2927</v>
      </c>
      <c r="C338" s="21" t="s">
        <v>197</v>
      </c>
      <c r="D338" s="22" t="s">
        <v>2930</v>
      </c>
      <c r="E338" s="23" t="s">
        <v>2931</v>
      </c>
      <c r="F338" s="21">
        <v>0.0</v>
      </c>
      <c r="G338" s="26">
        <v>45574.0</v>
      </c>
      <c r="H338" s="44"/>
      <c r="I338" s="40" t="s">
        <v>162</v>
      </c>
      <c r="J338" s="27"/>
      <c r="K338" s="27"/>
      <c r="L338" s="27"/>
      <c r="M338" s="27"/>
      <c r="N338" s="27"/>
      <c r="O338" s="27"/>
      <c r="P338" s="27"/>
      <c r="Q338" s="47"/>
      <c r="R338" s="30">
        <f t="shared" si="1"/>
        <v>0</v>
      </c>
      <c r="S338" s="21" t="str">
        <f>IFERROR(VLOOKUP(L338,'Responsáveis'!$A$3:$B$140,2,FALSE),"NE")</f>
        <v>NE</v>
      </c>
      <c r="T338" s="27"/>
      <c r="U338" s="21" t="s">
        <v>4</v>
      </c>
      <c r="V338" s="31" t="s">
        <v>163</v>
      </c>
      <c r="W338" s="31"/>
      <c r="X338" s="32"/>
      <c r="Y338" s="12"/>
      <c r="Z338" s="12"/>
      <c r="AA338" s="12"/>
      <c r="AB338" s="12"/>
      <c r="AC338" s="12"/>
    </row>
    <row r="339" ht="18.75" customHeight="1">
      <c r="A339" s="21" t="s">
        <v>297</v>
      </c>
      <c r="B339" s="21" t="s">
        <v>2927</v>
      </c>
      <c r="C339" s="21" t="s">
        <v>197</v>
      </c>
      <c r="D339" s="22" t="s">
        <v>2932</v>
      </c>
      <c r="E339" s="23" t="s">
        <v>2933</v>
      </c>
      <c r="F339" s="21">
        <v>0.0</v>
      </c>
      <c r="G339" s="26">
        <v>45664.0</v>
      </c>
      <c r="H339" s="44"/>
      <c r="I339" s="40" t="s">
        <v>162</v>
      </c>
      <c r="J339" s="27"/>
      <c r="K339" s="27"/>
      <c r="L339" s="27"/>
      <c r="M339" s="27"/>
      <c r="N339" s="27"/>
      <c r="O339" s="27"/>
      <c r="P339" s="27"/>
      <c r="Q339" s="47"/>
      <c r="R339" s="30">
        <f t="shared" si="1"/>
        <v>0</v>
      </c>
      <c r="S339" s="21" t="str">
        <f>IFERROR(VLOOKUP(L339,'Responsáveis'!$A$3:$B$140,2,FALSE),"NE")</f>
        <v>NE</v>
      </c>
      <c r="T339" s="27"/>
      <c r="U339" s="21" t="s">
        <v>4</v>
      </c>
      <c r="V339" s="31" t="s">
        <v>163</v>
      </c>
      <c r="W339" s="31"/>
      <c r="X339" s="32"/>
      <c r="Y339" s="12"/>
      <c r="Z339" s="12"/>
      <c r="AA339" s="12"/>
      <c r="AB339" s="12"/>
      <c r="AC339" s="12"/>
    </row>
    <row r="340" ht="18.75" customHeight="1">
      <c r="A340" s="21" t="s">
        <v>297</v>
      </c>
      <c r="B340" s="21" t="s">
        <v>2927</v>
      </c>
      <c r="C340" s="21" t="s">
        <v>2934</v>
      </c>
      <c r="D340" s="22" t="s">
        <v>2935</v>
      </c>
      <c r="E340" s="23" t="s">
        <v>2936</v>
      </c>
      <c r="F340" s="21">
        <v>0.0</v>
      </c>
      <c r="G340" s="26">
        <v>45688.0</v>
      </c>
      <c r="H340" s="46" t="s">
        <v>2937</v>
      </c>
      <c r="I340" s="40" t="s">
        <v>162</v>
      </c>
      <c r="J340" s="27"/>
      <c r="K340" s="27"/>
      <c r="L340" s="27"/>
      <c r="M340" s="27"/>
      <c r="N340" s="27"/>
      <c r="O340" s="27"/>
      <c r="P340" s="27"/>
      <c r="Q340" s="47"/>
      <c r="R340" s="30">
        <f t="shared" si="1"/>
        <v>0</v>
      </c>
      <c r="S340" s="21" t="str">
        <f>IFERROR(VLOOKUP(L340,'Responsáveis'!$A$3:$B$140,2,FALSE),"NE")</f>
        <v>NE</v>
      </c>
      <c r="T340" s="27"/>
      <c r="U340" s="21" t="s">
        <v>4</v>
      </c>
      <c r="V340" s="31" t="s">
        <v>163</v>
      </c>
      <c r="W340" s="31"/>
      <c r="X340" s="32"/>
      <c r="Y340" s="12"/>
      <c r="Z340" s="12"/>
      <c r="AA340" s="12"/>
      <c r="AB340" s="12"/>
      <c r="AC340" s="12"/>
    </row>
    <row r="341" ht="18.75" customHeight="1">
      <c r="A341" s="21" t="s">
        <v>297</v>
      </c>
      <c r="B341" s="21" t="s">
        <v>2927</v>
      </c>
      <c r="C341" s="21" t="s">
        <v>2938</v>
      </c>
      <c r="D341" s="22" t="s">
        <v>2939</v>
      </c>
      <c r="E341" s="23" t="s">
        <v>2940</v>
      </c>
      <c r="F341" s="21">
        <v>0.0</v>
      </c>
      <c r="G341" s="26">
        <v>45688.0</v>
      </c>
      <c r="H341" s="46" t="s">
        <v>2937</v>
      </c>
      <c r="I341" s="40" t="s">
        <v>162</v>
      </c>
      <c r="J341" s="27"/>
      <c r="K341" s="27"/>
      <c r="L341" s="27"/>
      <c r="M341" s="27"/>
      <c r="N341" s="27"/>
      <c r="O341" s="27"/>
      <c r="P341" s="27"/>
      <c r="Q341" s="47"/>
      <c r="R341" s="30">
        <f t="shared" si="1"/>
        <v>0</v>
      </c>
      <c r="S341" s="21" t="str">
        <f>IFERROR(VLOOKUP(L341,'Responsáveis'!$A$3:$B$140,2,FALSE),"NE")</f>
        <v>NE</v>
      </c>
      <c r="T341" s="27"/>
      <c r="U341" s="21" t="s">
        <v>4</v>
      </c>
      <c r="V341" s="31" t="s">
        <v>163</v>
      </c>
      <c r="W341" s="31"/>
      <c r="X341" s="32"/>
      <c r="Y341" s="12"/>
      <c r="Z341" s="12"/>
      <c r="AA341" s="12"/>
      <c r="AB341" s="12"/>
      <c r="AC341" s="12"/>
    </row>
    <row r="342" ht="18.75" customHeight="1">
      <c r="A342" s="21" t="s">
        <v>297</v>
      </c>
      <c r="B342" s="21" t="s">
        <v>2927</v>
      </c>
      <c r="C342" s="21" t="s">
        <v>197</v>
      </c>
      <c r="D342" s="22" t="s">
        <v>973</v>
      </c>
      <c r="E342" s="23" t="s">
        <v>2941</v>
      </c>
      <c r="F342" s="21">
        <v>0.0</v>
      </c>
      <c r="G342" s="26">
        <v>45736.0</v>
      </c>
      <c r="H342" s="44"/>
      <c r="I342" s="40" t="s">
        <v>162</v>
      </c>
      <c r="J342" s="27"/>
      <c r="K342" s="27"/>
      <c r="L342" s="27"/>
      <c r="M342" s="27"/>
      <c r="N342" s="27"/>
      <c r="O342" s="27"/>
      <c r="P342" s="27"/>
      <c r="Q342" s="47"/>
      <c r="R342" s="30">
        <f t="shared" si="1"/>
        <v>0</v>
      </c>
      <c r="S342" s="21" t="str">
        <f>IFERROR(VLOOKUP(L342,'Responsáveis'!$A$3:$B$140,2,FALSE),"NE")</f>
        <v>NE</v>
      </c>
      <c r="T342" s="27"/>
      <c r="U342" s="21" t="s">
        <v>4</v>
      </c>
      <c r="V342" s="31" t="s">
        <v>163</v>
      </c>
      <c r="W342" s="31"/>
      <c r="X342" s="32"/>
      <c r="Y342" s="12"/>
      <c r="Z342" s="12"/>
      <c r="AA342" s="12"/>
      <c r="AB342" s="12"/>
      <c r="AC342" s="12"/>
    </row>
    <row r="343" ht="18.75" customHeight="1">
      <c r="A343" s="21" t="s">
        <v>297</v>
      </c>
      <c r="B343" s="21" t="s">
        <v>2942</v>
      </c>
      <c r="C343" s="21" t="s">
        <v>2943</v>
      </c>
      <c r="D343" s="22" t="s">
        <v>2944</v>
      </c>
      <c r="E343" s="23" t="s">
        <v>2945</v>
      </c>
      <c r="F343" s="21">
        <v>1.0</v>
      </c>
      <c r="G343" s="26">
        <v>45488.0</v>
      </c>
      <c r="H343" s="44"/>
      <c r="I343" s="40" t="s">
        <v>162</v>
      </c>
      <c r="J343" s="27"/>
      <c r="K343" s="27"/>
      <c r="L343" s="27"/>
      <c r="M343" s="27"/>
      <c r="N343" s="27"/>
      <c r="O343" s="27"/>
      <c r="P343" s="27"/>
      <c r="Q343" s="47"/>
      <c r="R343" s="30">
        <f t="shared" si="1"/>
        <v>0</v>
      </c>
      <c r="S343" s="21" t="str">
        <f>IFERROR(VLOOKUP(L343,'Responsáveis'!$A$3:$B$140,2,FALSE),"NE")</f>
        <v>NE</v>
      </c>
      <c r="T343" s="27"/>
      <c r="U343" s="21" t="s">
        <v>4</v>
      </c>
      <c r="V343" s="31" t="s">
        <v>163</v>
      </c>
      <c r="W343" s="31"/>
      <c r="X343" s="32"/>
      <c r="Y343" s="12"/>
      <c r="Z343" s="12"/>
      <c r="AA343" s="12"/>
      <c r="AB343" s="12"/>
      <c r="AC343" s="12"/>
    </row>
    <row r="344" ht="18.75" customHeight="1">
      <c r="A344" s="21" t="s">
        <v>297</v>
      </c>
      <c r="B344" s="21" t="s">
        <v>2942</v>
      </c>
      <c r="C344" s="21" t="s">
        <v>197</v>
      </c>
      <c r="D344" s="22" t="s">
        <v>608</v>
      </c>
      <c r="E344" s="23" t="s">
        <v>2946</v>
      </c>
      <c r="F344" s="21">
        <v>0.0</v>
      </c>
      <c r="G344" s="24">
        <v>45650.0</v>
      </c>
      <c r="H344" s="44"/>
      <c r="I344" s="40" t="s">
        <v>162</v>
      </c>
      <c r="J344" s="27"/>
      <c r="K344" s="27"/>
      <c r="L344" s="27"/>
      <c r="M344" s="27"/>
      <c r="N344" s="27"/>
      <c r="O344" s="27"/>
      <c r="P344" s="27"/>
      <c r="Q344" s="47"/>
      <c r="R344" s="30">
        <f t="shared" si="1"/>
        <v>0</v>
      </c>
      <c r="S344" s="21" t="str">
        <f>IFERROR(VLOOKUP(L344,'Responsáveis'!$A$3:$B$140,2,FALSE),"NE")</f>
        <v>NE</v>
      </c>
      <c r="T344" s="27"/>
      <c r="U344" s="21" t="s">
        <v>4</v>
      </c>
      <c r="V344" s="31" t="s">
        <v>163</v>
      </c>
      <c r="W344" s="31"/>
      <c r="X344" s="32"/>
      <c r="Y344" s="12"/>
      <c r="Z344" s="12"/>
      <c r="AA344" s="12"/>
      <c r="AB344" s="12"/>
      <c r="AC344" s="12"/>
    </row>
    <row r="345" ht="18.75" customHeight="1">
      <c r="A345" s="27"/>
      <c r="B345" s="27"/>
      <c r="C345" s="27"/>
      <c r="D345" s="124"/>
      <c r="E345" s="27"/>
      <c r="F345" s="27"/>
      <c r="G345" s="27"/>
      <c r="H345" s="44"/>
      <c r="I345" s="27"/>
      <c r="J345" s="27"/>
      <c r="K345" s="27"/>
      <c r="L345" s="27"/>
      <c r="M345" s="27"/>
      <c r="N345" s="27"/>
      <c r="O345" s="27"/>
      <c r="P345" s="27"/>
      <c r="Q345" s="47"/>
      <c r="R345" s="143">
        <f t="shared" si="1"/>
        <v>0</v>
      </c>
      <c r="S345" s="21" t="str">
        <f>IFERROR(VLOOKUP(L345,'Responsáveis'!$A$3:$B$136,2,FALSE),"NE")</f>
        <v>NE</v>
      </c>
      <c r="T345" s="27"/>
      <c r="U345" s="27"/>
      <c r="V345" s="33"/>
      <c r="W345" s="12"/>
      <c r="X345" s="12"/>
      <c r="Y345" s="12"/>
      <c r="Z345" s="12"/>
      <c r="AA345" s="12"/>
      <c r="AB345" s="12"/>
      <c r="AC345" s="12"/>
    </row>
    <row r="346" ht="18.75" customHeight="1">
      <c r="A346" s="27"/>
      <c r="B346" s="27"/>
      <c r="C346" s="27"/>
      <c r="D346" s="124"/>
      <c r="E346" s="27"/>
      <c r="F346" s="27"/>
      <c r="G346" s="27"/>
      <c r="H346" s="44"/>
      <c r="I346" s="27"/>
      <c r="J346" s="27"/>
      <c r="K346" s="27"/>
      <c r="L346" s="27"/>
      <c r="M346" s="27"/>
      <c r="N346" s="27"/>
      <c r="O346" s="27"/>
      <c r="P346" s="27"/>
      <c r="Q346" s="47"/>
      <c r="R346" s="143">
        <f t="shared" si="1"/>
        <v>0</v>
      </c>
      <c r="S346" s="21" t="str">
        <f>IFERROR(VLOOKUP(L346,'Responsáveis'!$A$3:$B$136,2,FALSE),"NE")</f>
        <v>NE</v>
      </c>
      <c r="T346" s="27"/>
      <c r="U346" s="27"/>
      <c r="V346" s="33"/>
      <c r="W346" s="12"/>
      <c r="X346" s="12"/>
      <c r="Y346" s="12"/>
      <c r="Z346" s="12"/>
      <c r="AA346" s="12"/>
      <c r="AB346" s="12"/>
      <c r="AC346" s="12"/>
    </row>
    <row r="347" ht="18.75" customHeight="1">
      <c r="A347" s="27"/>
      <c r="B347" s="27"/>
      <c r="C347" s="27"/>
      <c r="D347" s="124"/>
      <c r="E347" s="27"/>
      <c r="F347" s="27"/>
      <c r="G347" s="27"/>
      <c r="H347" s="44"/>
      <c r="I347" s="27"/>
      <c r="J347" s="27"/>
      <c r="K347" s="27"/>
      <c r="L347" s="27"/>
      <c r="M347" s="27"/>
      <c r="N347" s="27"/>
      <c r="O347" s="27"/>
      <c r="P347" s="27"/>
      <c r="Q347" s="47"/>
      <c r="R347" s="143">
        <f t="shared" si="1"/>
        <v>0</v>
      </c>
      <c r="S347" s="21" t="str">
        <f>IFERROR(VLOOKUP(L347,'Responsáveis'!$A$3:$B$136,2,FALSE),"NE")</f>
        <v>NE</v>
      </c>
      <c r="T347" s="27"/>
      <c r="U347" s="27"/>
      <c r="V347" s="33"/>
      <c r="W347" s="12"/>
      <c r="X347" s="12"/>
      <c r="Y347" s="12"/>
      <c r="Z347" s="12"/>
      <c r="AA347" s="12"/>
      <c r="AB347" s="12"/>
      <c r="AC347" s="12"/>
    </row>
    <row r="348" ht="18.75" customHeight="1">
      <c r="A348" s="27"/>
      <c r="B348" s="27"/>
      <c r="C348" s="27"/>
      <c r="D348" s="124"/>
      <c r="E348" s="27"/>
      <c r="F348" s="27"/>
      <c r="G348" s="27"/>
      <c r="H348" s="44"/>
      <c r="I348" s="27"/>
      <c r="J348" s="27"/>
      <c r="K348" s="27"/>
      <c r="L348" s="27"/>
      <c r="M348" s="27"/>
      <c r="N348" s="27"/>
      <c r="O348" s="27"/>
      <c r="P348" s="27"/>
      <c r="Q348" s="47"/>
      <c r="R348" s="143">
        <f t="shared" si="1"/>
        <v>0</v>
      </c>
      <c r="S348" s="21" t="str">
        <f>IFERROR(VLOOKUP(L348,'Responsáveis'!$A$3:$B$136,2,FALSE),"NE")</f>
        <v>NE</v>
      </c>
      <c r="T348" s="27"/>
      <c r="U348" s="27"/>
      <c r="V348" s="33"/>
      <c r="W348" s="12"/>
      <c r="X348" s="12"/>
      <c r="Y348" s="12"/>
      <c r="Z348" s="12"/>
      <c r="AA348" s="12"/>
      <c r="AB348" s="12"/>
      <c r="AC348" s="12"/>
    </row>
    <row r="349" ht="18.75" customHeight="1">
      <c r="A349" s="27"/>
      <c r="B349" s="27"/>
      <c r="C349" s="27"/>
      <c r="D349" s="124"/>
      <c r="E349" s="27"/>
      <c r="F349" s="27"/>
      <c r="G349" s="27"/>
      <c r="H349" s="44"/>
      <c r="I349" s="27"/>
      <c r="J349" s="27"/>
      <c r="K349" s="27"/>
      <c r="L349" s="27"/>
      <c r="M349" s="27"/>
      <c r="N349" s="27"/>
      <c r="O349" s="27"/>
      <c r="P349" s="27"/>
      <c r="Q349" s="47"/>
      <c r="R349" s="143">
        <f t="shared" si="1"/>
        <v>0</v>
      </c>
      <c r="S349" s="21" t="str">
        <f>IFERROR(VLOOKUP(L349,'Responsáveis'!$A$3:$B$136,2,FALSE),"NE")</f>
        <v>NE</v>
      </c>
      <c r="T349" s="27"/>
      <c r="U349" s="27"/>
      <c r="V349" s="33"/>
      <c r="W349" s="12"/>
      <c r="X349" s="12"/>
      <c r="Y349" s="12"/>
      <c r="Z349" s="12"/>
      <c r="AA349" s="12"/>
      <c r="AB349" s="12"/>
      <c r="AC349" s="12"/>
    </row>
    <row r="350" ht="18.75" customHeight="1">
      <c r="A350" s="27"/>
      <c r="B350" s="27"/>
      <c r="C350" s="27"/>
      <c r="D350" s="124"/>
      <c r="E350" s="27"/>
      <c r="F350" s="27"/>
      <c r="G350" s="27"/>
      <c r="H350" s="44"/>
      <c r="I350" s="27"/>
      <c r="J350" s="27"/>
      <c r="K350" s="27"/>
      <c r="L350" s="27"/>
      <c r="M350" s="27"/>
      <c r="N350" s="27"/>
      <c r="O350" s="27"/>
      <c r="P350" s="27"/>
      <c r="Q350" s="47"/>
      <c r="R350" s="143">
        <f t="shared" si="1"/>
        <v>0</v>
      </c>
      <c r="S350" s="21" t="str">
        <f>IFERROR(VLOOKUP(L350,'Responsáveis'!$A$3:$B$136,2,FALSE),"NE")</f>
        <v>NE</v>
      </c>
      <c r="T350" s="27"/>
      <c r="U350" s="27"/>
      <c r="V350" s="33"/>
      <c r="W350" s="12"/>
      <c r="X350" s="12"/>
      <c r="Y350" s="12"/>
      <c r="Z350" s="12"/>
      <c r="AA350" s="12"/>
      <c r="AB350" s="12"/>
      <c r="AC350" s="12"/>
    </row>
    <row r="351" ht="18.75" customHeight="1">
      <c r="A351" s="27"/>
      <c r="B351" s="27"/>
      <c r="C351" s="27"/>
      <c r="D351" s="124"/>
      <c r="E351" s="27"/>
      <c r="F351" s="27"/>
      <c r="G351" s="27"/>
      <c r="H351" s="44"/>
      <c r="I351" s="27"/>
      <c r="J351" s="27"/>
      <c r="K351" s="27"/>
      <c r="L351" s="27"/>
      <c r="M351" s="27"/>
      <c r="N351" s="27"/>
      <c r="O351" s="27"/>
      <c r="P351" s="27"/>
      <c r="Q351" s="47"/>
      <c r="R351" s="143">
        <f t="shared" si="1"/>
        <v>0</v>
      </c>
      <c r="S351" s="21" t="str">
        <f>IFERROR(VLOOKUP(L351,'Responsáveis'!$A$3:$B$136,2,FALSE),"NE")</f>
        <v>NE</v>
      </c>
      <c r="T351" s="27"/>
      <c r="U351" s="27"/>
      <c r="V351" s="33"/>
      <c r="W351" s="12"/>
      <c r="X351" s="12"/>
      <c r="Y351" s="12"/>
      <c r="Z351" s="12"/>
      <c r="AA351" s="12"/>
      <c r="AB351" s="12"/>
      <c r="AC351" s="12"/>
    </row>
    <row r="352" ht="18.75" customHeight="1">
      <c r="A352" s="27"/>
      <c r="B352" s="27"/>
      <c r="C352" s="27"/>
      <c r="D352" s="124"/>
      <c r="E352" s="27"/>
      <c r="F352" s="27"/>
      <c r="G352" s="27"/>
      <c r="H352" s="44"/>
      <c r="I352" s="27"/>
      <c r="J352" s="27"/>
      <c r="K352" s="27"/>
      <c r="L352" s="27"/>
      <c r="M352" s="27"/>
      <c r="N352" s="27"/>
      <c r="O352" s="27"/>
      <c r="P352" s="27"/>
      <c r="Q352" s="47"/>
      <c r="R352" s="143">
        <f t="shared" si="1"/>
        <v>0</v>
      </c>
      <c r="S352" s="21" t="str">
        <f>IFERROR(VLOOKUP(L352,'Responsáveis'!$A$3:$B$136,2,FALSE),"NE")</f>
        <v>NE</v>
      </c>
      <c r="T352" s="27"/>
      <c r="U352" s="27"/>
      <c r="V352" s="33"/>
      <c r="W352" s="12"/>
      <c r="X352" s="12"/>
      <c r="Y352" s="12"/>
      <c r="Z352" s="12"/>
      <c r="AA352" s="12"/>
      <c r="AB352" s="12"/>
      <c r="AC352" s="12"/>
    </row>
    <row r="353" ht="18.75" customHeight="1">
      <c r="A353" s="27"/>
      <c r="B353" s="27"/>
      <c r="C353" s="27"/>
      <c r="D353" s="124"/>
      <c r="E353" s="27"/>
      <c r="F353" s="27"/>
      <c r="G353" s="27"/>
      <c r="H353" s="44"/>
      <c r="I353" s="27"/>
      <c r="J353" s="27"/>
      <c r="K353" s="27"/>
      <c r="L353" s="27"/>
      <c r="M353" s="27"/>
      <c r="N353" s="27"/>
      <c r="O353" s="27"/>
      <c r="P353" s="27"/>
      <c r="Q353" s="47"/>
      <c r="R353" s="143">
        <f t="shared" si="1"/>
        <v>0</v>
      </c>
      <c r="S353" s="21" t="str">
        <f>IFERROR(VLOOKUP(L353,'Responsáveis'!$A$3:$B$136,2,FALSE),"NE")</f>
        <v>NE</v>
      </c>
      <c r="T353" s="27"/>
      <c r="U353" s="27"/>
      <c r="V353" s="33"/>
      <c r="W353" s="12"/>
      <c r="X353" s="12"/>
      <c r="Y353" s="12"/>
      <c r="Z353" s="12"/>
      <c r="AA353" s="12"/>
      <c r="AB353" s="12"/>
      <c r="AC353" s="12"/>
    </row>
    <row r="354" ht="18.75" customHeight="1">
      <c r="A354" s="27"/>
      <c r="B354" s="27"/>
      <c r="C354" s="27"/>
      <c r="D354" s="124"/>
      <c r="E354" s="27"/>
      <c r="F354" s="27"/>
      <c r="G354" s="27"/>
      <c r="H354" s="44"/>
      <c r="I354" s="27"/>
      <c r="J354" s="27"/>
      <c r="K354" s="27"/>
      <c r="L354" s="27"/>
      <c r="M354" s="27"/>
      <c r="N354" s="27"/>
      <c r="O354" s="27"/>
      <c r="P354" s="27"/>
      <c r="Q354" s="47"/>
      <c r="R354" s="143">
        <f t="shared" si="1"/>
        <v>0</v>
      </c>
      <c r="S354" s="21" t="str">
        <f>IFERROR(VLOOKUP(L354,'Responsáveis'!$A$3:$B$136,2,FALSE),"NE")</f>
        <v>NE</v>
      </c>
      <c r="T354" s="27"/>
      <c r="U354" s="27"/>
      <c r="V354" s="33"/>
      <c r="W354" s="12"/>
      <c r="X354" s="12"/>
      <c r="Y354" s="12"/>
      <c r="Z354" s="12"/>
      <c r="AA354" s="12"/>
      <c r="AB354" s="12"/>
      <c r="AC354" s="12"/>
    </row>
    <row r="355" ht="18.75" customHeight="1">
      <c r="A355" s="27"/>
      <c r="B355" s="27"/>
      <c r="C355" s="27"/>
      <c r="D355" s="124"/>
      <c r="E355" s="27"/>
      <c r="F355" s="27"/>
      <c r="G355" s="27"/>
      <c r="H355" s="44"/>
      <c r="I355" s="27"/>
      <c r="J355" s="27"/>
      <c r="K355" s="27"/>
      <c r="L355" s="27"/>
      <c r="M355" s="27"/>
      <c r="N355" s="27"/>
      <c r="O355" s="27"/>
      <c r="P355" s="27"/>
      <c r="Q355" s="47"/>
      <c r="R355" s="143">
        <f t="shared" si="1"/>
        <v>0</v>
      </c>
      <c r="S355" s="21" t="str">
        <f>IFERROR(VLOOKUP(L355,'Responsáveis'!$A$3:$B$136,2,FALSE),"NE")</f>
        <v>NE</v>
      </c>
      <c r="T355" s="27"/>
      <c r="U355" s="27"/>
      <c r="V355" s="33"/>
      <c r="W355" s="12"/>
      <c r="X355" s="12"/>
      <c r="Y355" s="12"/>
      <c r="Z355" s="12"/>
      <c r="AA355" s="12"/>
      <c r="AB355" s="12"/>
      <c r="AC355" s="12"/>
    </row>
    <row r="356" ht="18.75" customHeight="1">
      <c r="A356" s="27"/>
      <c r="B356" s="27"/>
      <c r="C356" s="27"/>
      <c r="D356" s="124"/>
      <c r="E356" s="27"/>
      <c r="F356" s="27"/>
      <c r="G356" s="27"/>
      <c r="H356" s="44"/>
      <c r="I356" s="27"/>
      <c r="J356" s="27"/>
      <c r="K356" s="27"/>
      <c r="L356" s="27"/>
      <c r="M356" s="27"/>
      <c r="N356" s="27"/>
      <c r="O356" s="27"/>
      <c r="P356" s="27"/>
      <c r="Q356" s="47"/>
      <c r="R356" s="143">
        <f t="shared" si="1"/>
        <v>0</v>
      </c>
      <c r="S356" s="21" t="str">
        <f>IFERROR(VLOOKUP(L356,'Responsáveis'!$A$3:$B$136,2,FALSE),"NE")</f>
        <v>NE</v>
      </c>
      <c r="T356" s="27"/>
      <c r="U356" s="27"/>
      <c r="V356" s="33"/>
      <c r="W356" s="12"/>
      <c r="X356" s="12"/>
      <c r="Y356" s="12"/>
      <c r="Z356" s="12"/>
      <c r="AA356" s="12"/>
      <c r="AB356" s="12"/>
      <c r="AC356" s="12"/>
    </row>
    <row r="357" ht="18.75" customHeight="1">
      <c r="A357" s="27"/>
      <c r="B357" s="27"/>
      <c r="C357" s="27"/>
      <c r="D357" s="124"/>
      <c r="E357" s="27"/>
      <c r="F357" s="27"/>
      <c r="G357" s="27"/>
      <c r="H357" s="44"/>
      <c r="I357" s="27"/>
      <c r="J357" s="27"/>
      <c r="K357" s="27"/>
      <c r="L357" s="27"/>
      <c r="M357" s="27"/>
      <c r="N357" s="27"/>
      <c r="O357" s="27"/>
      <c r="P357" s="27"/>
      <c r="Q357" s="47"/>
      <c r="R357" s="143">
        <f t="shared" si="1"/>
        <v>0</v>
      </c>
      <c r="S357" s="21" t="str">
        <f>IFERROR(VLOOKUP(L357,'Responsáveis'!$A$3:$B$136,2,FALSE),"NE")</f>
        <v>NE</v>
      </c>
      <c r="T357" s="27"/>
      <c r="U357" s="27"/>
      <c r="V357" s="33"/>
      <c r="W357" s="12"/>
      <c r="X357" s="12"/>
      <c r="Y357" s="12"/>
      <c r="Z357" s="12"/>
      <c r="AA357" s="12"/>
      <c r="AB357" s="12"/>
      <c r="AC357" s="12"/>
    </row>
    <row r="358" ht="18.75" customHeight="1">
      <c r="A358" s="27"/>
      <c r="B358" s="27"/>
      <c r="C358" s="27"/>
      <c r="D358" s="124"/>
      <c r="E358" s="27"/>
      <c r="F358" s="27"/>
      <c r="G358" s="27"/>
      <c r="H358" s="44"/>
      <c r="I358" s="27"/>
      <c r="J358" s="27"/>
      <c r="K358" s="27"/>
      <c r="L358" s="27"/>
      <c r="M358" s="27"/>
      <c r="N358" s="27"/>
      <c r="O358" s="27"/>
      <c r="P358" s="27"/>
      <c r="Q358" s="47"/>
      <c r="R358" s="143">
        <f t="shared" si="1"/>
        <v>0</v>
      </c>
      <c r="S358" s="21" t="str">
        <f>IFERROR(VLOOKUP(L358,'Responsáveis'!$A$3:$B$136,2,FALSE),"NE")</f>
        <v>NE</v>
      </c>
      <c r="T358" s="27"/>
      <c r="U358" s="27"/>
      <c r="V358" s="33"/>
      <c r="W358" s="12"/>
      <c r="X358" s="12"/>
      <c r="Y358" s="12"/>
      <c r="Z358" s="12"/>
      <c r="AA358" s="12"/>
      <c r="AB358" s="12"/>
      <c r="AC358" s="12"/>
    </row>
    <row r="359" ht="18.75" customHeight="1">
      <c r="A359" s="27"/>
      <c r="B359" s="27"/>
      <c r="C359" s="27"/>
      <c r="D359" s="124"/>
      <c r="E359" s="27"/>
      <c r="F359" s="27"/>
      <c r="G359" s="27"/>
      <c r="H359" s="44"/>
      <c r="I359" s="27"/>
      <c r="J359" s="27"/>
      <c r="K359" s="27"/>
      <c r="L359" s="27"/>
      <c r="M359" s="27"/>
      <c r="N359" s="27"/>
      <c r="O359" s="27"/>
      <c r="P359" s="27"/>
      <c r="Q359" s="47"/>
      <c r="R359" s="143">
        <f t="shared" si="1"/>
        <v>0</v>
      </c>
      <c r="S359" s="21" t="str">
        <f>IFERROR(VLOOKUP(L359,'Responsáveis'!$A$3:$B$136,2,FALSE),"NE")</f>
        <v>NE</v>
      </c>
      <c r="T359" s="27"/>
      <c r="U359" s="27"/>
      <c r="V359" s="33"/>
      <c r="W359" s="12"/>
      <c r="X359" s="12"/>
      <c r="Y359" s="12"/>
      <c r="Z359" s="12"/>
      <c r="AA359" s="12"/>
      <c r="AB359" s="12"/>
      <c r="AC359" s="12"/>
    </row>
    <row r="360" ht="18.75" customHeight="1">
      <c r="A360" s="27"/>
      <c r="B360" s="27"/>
      <c r="C360" s="27"/>
      <c r="D360" s="124"/>
      <c r="E360" s="27"/>
      <c r="F360" s="27"/>
      <c r="G360" s="27"/>
      <c r="H360" s="44"/>
      <c r="I360" s="27"/>
      <c r="J360" s="27"/>
      <c r="K360" s="27"/>
      <c r="L360" s="27"/>
      <c r="M360" s="27"/>
      <c r="N360" s="27"/>
      <c r="O360" s="27"/>
      <c r="P360" s="27"/>
      <c r="Q360" s="47"/>
      <c r="R360" s="143">
        <f t="shared" si="1"/>
        <v>0</v>
      </c>
      <c r="S360" s="21" t="str">
        <f>IFERROR(VLOOKUP(L360,'Responsáveis'!$A$3:$B$136,2,FALSE),"NE")</f>
        <v>NE</v>
      </c>
      <c r="T360" s="27"/>
      <c r="U360" s="27"/>
      <c r="V360" s="33"/>
      <c r="W360" s="12"/>
      <c r="X360" s="12"/>
      <c r="Y360" s="12"/>
      <c r="Z360" s="12"/>
      <c r="AA360" s="12"/>
      <c r="AB360" s="12"/>
      <c r="AC360" s="12"/>
    </row>
    <row r="361" ht="18.75" customHeight="1">
      <c r="A361" s="27"/>
      <c r="B361" s="27"/>
      <c r="C361" s="27"/>
      <c r="D361" s="124"/>
      <c r="E361" s="27"/>
      <c r="F361" s="27"/>
      <c r="G361" s="27"/>
      <c r="H361" s="44"/>
      <c r="I361" s="27"/>
      <c r="J361" s="27"/>
      <c r="K361" s="27"/>
      <c r="L361" s="27"/>
      <c r="M361" s="27"/>
      <c r="N361" s="27"/>
      <c r="O361" s="27"/>
      <c r="P361" s="27"/>
      <c r="Q361" s="47"/>
      <c r="R361" s="143">
        <f t="shared" si="1"/>
        <v>0</v>
      </c>
      <c r="S361" s="21" t="str">
        <f>IFERROR(VLOOKUP(L361,'Responsáveis'!$A$3:$B$136,2,FALSE),"NE")</f>
        <v>NE</v>
      </c>
      <c r="T361" s="27"/>
      <c r="U361" s="27"/>
      <c r="V361" s="33"/>
      <c r="W361" s="12"/>
      <c r="X361" s="12"/>
      <c r="Y361" s="12"/>
      <c r="Z361" s="12"/>
      <c r="AA361" s="12"/>
      <c r="AB361" s="12"/>
      <c r="AC361" s="12"/>
    </row>
    <row r="362" ht="18.75" customHeight="1">
      <c r="A362" s="27"/>
      <c r="B362" s="27"/>
      <c r="C362" s="27"/>
      <c r="D362" s="124"/>
      <c r="E362" s="27"/>
      <c r="F362" s="27"/>
      <c r="G362" s="27"/>
      <c r="H362" s="44"/>
      <c r="I362" s="27"/>
      <c r="J362" s="27"/>
      <c r="K362" s="27"/>
      <c r="L362" s="27"/>
      <c r="M362" s="27"/>
      <c r="N362" s="27"/>
      <c r="O362" s="27"/>
      <c r="P362" s="27"/>
      <c r="Q362" s="47"/>
      <c r="R362" s="143">
        <f t="shared" si="1"/>
        <v>0</v>
      </c>
      <c r="S362" s="21" t="str">
        <f>IFERROR(VLOOKUP(L362,'Responsáveis'!$A$3:$B$136,2,FALSE),"NE")</f>
        <v>NE</v>
      </c>
      <c r="T362" s="27"/>
      <c r="U362" s="27"/>
      <c r="V362" s="33"/>
      <c r="W362" s="12"/>
      <c r="X362" s="12"/>
      <c r="Y362" s="12"/>
      <c r="Z362" s="12"/>
      <c r="AA362" s="12"/>
      <c r="AB362" s="12"/>
      <c r="AC362" s="12"/>
    </row>
    <row r="363" ht="18.75" customHeight="1">
      <c r="A363" s="27"/>
      <c r="B363" s="27"/>
      <c r="C363" s="27"/>
      <c r="D363" s="124"/>
      <c r="E363" s="27"/>
      <c r="F363" s="27"/>
      <c r="G363" s="27"/>
      <c r="H363" s="44"/>
      <c r="I363" s="27"/>
      <c r="J363" s="27"/>
      <c r="K363" s="27"/>
      <c r="L363" s="27"/>
      <c r="M363" s="27"/>
      <c r="N363" s="27"/>
      <c r="O363" s="27"/>
      <c r="P363" s="27"/>
      <c r="Q363" s="47"/>
      <c r="R363" s="143">
        <f t="shared" si="1"/>
        <v>0</v>
      </c>
      <c r="S363" s="21" t="str">
        <f>IFERROR(VLOOKUP(L363,'Responsáveis'!$A$3:$B$136,2,FALSE),"NE")</f>
        <v>NE</v>
      </c>
      <c r="T363" s="27"/>
      <c r="U363" s="27"/>
      <c r="V363" s="33"/>
      <c r="W363" s="12"/>
      <c r="X363" s="12"/>
      <c r="Y363" s="12"/>
      <c r="Z363" s="12"/>
      <c r="AA363" s="12"/>
      <c r="AB363" s="12"/>
      <c r="AC363" s="12"/>
    </row>
    <row r="364" ht="18.75" customHeight="1">
      <c r="A364" s="27"/>
      <c r="B364" s="27"/>
      <c r="C364" s="27"/>
      <c r="D364" s="124"/>
      <c r="E364" s="27"/>
      <c r="F364" s="27"/>
      <c r="G364" s="27"/>
      <c r="H364" s="44"/>
      <c r="I364" s="27"/>
      <c r="J364" s="27"/>
      <c r="K364" s="27"/>
      <c r="L364" s="27"/>
      <c r="M364" s="27"/>
      <c r="N364" s="27"/>
      <c r="O364" s="27"/>
      <c r="P364" s="27"/>
      <c r="Q364" s="47"/>
      <c r="R364" s="143">
        <f t="shared" si="1"/>
        <v>0</v>
      </c>
      <c r="S364" s="21" t="str">
        <f>IFERROR(VLOOKUP(L364,'Responsáveis'!$A$3:$B$136,2,FALSE),"NE")</f>
        <v>NE</v>
      </c>
      <c r="T364" s="27"/>
      <c r="U364" s="27"/>
      <c r="V364" s="33"/>
      <c r="W364" s="12"/>
      <c r="X364" s="12"/>
      <c r="Y364" s="12"/>
      <c r="Z364" s="12"/>
      <c r="AA364" s="12"/>
      <c r="AB364" s="12"/>
      <c r="AC364" s="12"/>
    </row>
    <row r="365" ht="18.75" customHeight="1">
      <c r="A365" s="27"/>
      <c r="B365" s="27"/>
      <c r="C365" s="27"/>
      <c r="D365" s="124"/>
      <c r="E365" s="27"/>
      <c r="F365" s="27"/>
      <c r="G365" s="27"/>
      <c r="H365" s="44"/>
      <c r="I365" s="27"/>
      <c r="J365" s="27"/>
      <c r="K365" s="27"/>
      <c r="L365" s="27"/>
      <c r="M365" s="27"/>
      <c r="N365" s="27"/>
      <c r="O365" s="27"/>
      <c r="P365" s="27"/>
      <c r="Q365" s="47"/>
      <c r="R365" s="143">
        <f t="shared" si="1"/>
        <v>0</v>
      </c>
      <c r="S365" s="21" t="str">
        <f>IFERROR(VLOOKUP(L365,'Responsáveis'!$A$3:$B$136,2,FALSE),"NE")</f>
        <v>NE</v>
      </c>
      <c r="T365" s="27"/>
      <c r="U365" s="27"/>
      <c r="V365" s="33"/>
      <c r="W365" s="12"/>
      <c r="X365" s="12"/>
      <c r="Y365" s="12"/>
      <c r="Z365" s="12"/>
      <c r="AA365" s="12"/>
      <c r="AB365" s="12"/>
      <c r="AC365" s="12"/>
    </row>
    <row r="366" ht="18.75" customHeight="1">
      <c r="A366" s="27"/>
      <c r="B366" s="27"/>
      <c r="C366" s="27"/>
      <c r="D366" s="124"/>
      <c r="E366" s="27"/>
      <c r="F366" s="27"/>
      <c r="G366" s="27"/>
      <c r="H366" s="44"/>
      <c r="I366" s="27"/>
      <c r="J366" s="27"/>
      <c r="K366" s="27"/>
      <c r="L366" s="27"/>
      <c r="M366" s="27"/>
      <c r="N366" s="27"/>
      <c r="O366" s="27"/>
      <c r="P366" s="27"/>
      <c r="Q366" s="47"/>
      <c r="R366" s="143">
        <f t="shared" si="1"/>
        <v>0</v>
      </c>
      <c r="S366" s="21" t="str">
        <f>IFERROR(VLOOKUP(L366,'Responsáveis'!$A$3:$B$136,2,FALSE),"NE")</f>
        <v>NE</v>
      </c>
      <c r="T366" s="27"/>
      <c r="U366" s="27"/>
      <c r="V366" s="33"/>
      <c r="W366" s="12"/>
      <c r="X366" s="12"/>
      <c r="Y366" s="12"/>
      <c r="Z366" s="12"/>
      <c r="AA366" s="12"/>
      <c r="AB366" s="12"/>
      <c r="AC366" s="12"/>
    </row>
    <row r="367" ht="18.75" customHeight="1">
      <c r="A367" s="27"/>
      <c r="B367" s="27"/>
      <c r="C367" s="27"/>
      <c r="D367" s="124"/>
      <c r="E367" s="27"/>
      <c r="F367" s="27"/>
      <c r="G367" s="27"/>
      <c r="H367" s="44"/>
      <c r="I367" s="27"/>
      <c r="J367" s="27"/>
      <c r="K367" s="27"/>
      <c r="L367" s="27"/>
      <c r="M367" s="27"/>
      <c r="N367" s="27"/>
      <c r="O367" s="27"/>
      <c r="P367" s="27"/>
      <c r="Q367" s="47"/>
      <c r="R367" s="143">
        <f t="shared" si="1"/>
        <v>0</v>
      </c>
      <c r="S367" s="21" t="str">
        <f>IFERROR(VLOOKUP(L367,'Responsáveis'!$A$3:$B$136,2,FALSE),"NE")</f>
        <v>NE</v>
      </c>
      <c r="T367" s="27"/>
      <c r="U367" s="27"/>
      <c r="V367" s="33"/>
      <c r="W367" s="12"/>
      <c r="X367" s="12"/>
      <c r="Y367" s="12"/>
      <c r="Z367" s="12"/>
      <c r="AA367" s="12"/>
      <c r="AB367" s="12"/>
      <c r="AC367" s="12"/>
    </row>
    <row r="368" ht="18.75" customHeight="1">
      <c r="A368" s="27"/>
      <c r="B368" s="27"/>
      <c r="C368" s="27"/>
      <c r="D368" s="124"/>
      <c r="E368" s="27"/>
      <c r="F368" s="27"/>
      <c r="G368" s="27"/>
      <c r="H368" s="44"/>
      <c r="I368" s="27"/>
      <c r="J368" s="27"/>
      <c r="K368" s="27"/>
      <c r="L368" s="27"/>
      <c r="M368" s="27"/>
      <c r="N368" s="27"/>
      <c r="O368" s="27"/>
      <c r="P368" s="27"/>
      <c r="Q368" s="47"/>
      <c r="R368" s="143">
        <f t="shared" si="1"/>
        <v>0</v>
      </c>
      <c r="S368" s="21" t="str">
        <f>IFERROR(VLOOKUP(L368,'Responsáveis'!$A$3:$B$136,2,FALSE),"NE")</f>
        <v>NE</v>
      </c>
      <c r="T368" s="27"/>
      <c r="U368" s="27"/>
      <c r="V368" s="33"/>
      <c r="W368" s="12"/>
      <c r="X368" s="12"/>
      <c r="Y368" s="12"/>
      <c r="Z368" s="12"/>
      <c r="AA368" s="12"/>
      <c r="AB368" s="12"/>
      <c r="AC368" s="12"/>
    </row>
    <row r="369" ht="18.75" customHeight="1">
      <c r="A369" s="27"/>
      <c r="B369" s="27"/>
      <c r="C369" s="27"/>
      <c r="D369" s="124"/>
      <c r="E369" s="27"/>
      <c r="F369" s="27"/>
      <c r="G369" s="27"/>
      <c r="H369" s="44"/>
      <c r="I369" s="27"/>
      <c r="J369" s="27"/>
      <c r="K369" s="27"/>
      <c r="L369" s="27"/>
      <c r="M369" s="27"/>
      <c r="N369" s="27"/>
      <c r="O369" s="27"/>
      <c r="P369" s="27"/>
      <c r="Q369" s="47"/>
      <c r="R369" s="143">
        <f t="shared" si="1"/>
        <v>0</v>
      </c>
      <c r="S369" s="21" t="str">
        <f>IFERROR(VLOOKUP(L369,'Responsáveis'!$A$3:$B$136,2,FALSE),"NE")</f>
        <v>NE</v>
      </c>
      <c r="T369" s="27"/>
      <c r="U369" s="27"/>
      <c r="V369" s="33"/>
      <c r="W369" s="12"/>
      <c r="X369" s="12"/>
      <c r="Y369" s="12"/>
      <c r="Z369" s="12"/>
      <c r="AA369" s="12"/>
      <c r="AB369" s="12"/>
      <c r="AC369" s="12"/>
    </row>
    <row r="370" ht="18.75" customHeight="1">
      <c r="A370" s="27"/>
      <c r="B370" s="27"/>
      <c r="C370" s="27"/>
      <c r="D370" s="124"/>
      <c r="E370" s="27"/>
      <c r="F370" s="27"/>
      <c r="G370" s="27"/>
      <c r="H370" s="44"/>
      <c r="I370" s="27"/>
      <c r="J370" s="27"/>
      <c r="K370" s="27"/>
      <c r="L370" s="27"/>
      <c r="M370" s="27"/>
      <c r="N370" s="27"/>
      <c r="O370" s="27"/>
      <c r="P370" s="27"/>
      <c r="Q370" s="47"/>
      <c r="R370" s="143">
        <f t="shared" si="1"/>
        <v>0</v>
      </c>
      <c r="S370" s="21" t="str">
        <f>IFERROR(VLOOKUP(L370,'Responsáveis'!$A$3:$B$136,2,FALSE),"NE")</f>
        <v>NE</v>
      </c>
      <c r="T370" s="27"/>
      <c r="U370" s="27"/>
      <c r="V370" s="33"/>
      <c r="W370" s="12"/>
      <c r="X370" s="12"/>
      <c r="Y370" s="12"/>
      <c r="Z370" s="12"/>
      <c r="AA370" s="12"/>
      <c r="AB370" s="12"/>
      <c r="AC370" s="12"/>
    </row>
    <row r="371" ht="18.75" customHeight="1">
      <c r="A371" s="27"/>
      <c r="B371" s="27"/>
      <c r="C371" s="27"/>
      <c r="D371" s="124"/>
      <c r="E371" s="27"/>
      <c r="F371" s="27"/>
      <c r="G371" s="27"/>
      <c r="H371" s="44"/>
      <c r="I371" s="27"/>
      <c r="J371" s="27"/>
      <c r="K371" s="27"/>
      <c r="L371" s="27"/>
      <c r="M371" s="27"/>
      <c r="N371" s="27"/>
      <c r="O371" s="27"/>
      <c r="P371" s="27"/>
      <c r="Q371" s="47"/>
      <c r="R371" s="143">
        <f t="shared" si="1"/>
        <v>0</v>
      </c>
      <c r="S371" s="21" t="str">
        <f>IFERROR(VLOOKUP(L371,'Responsáveis'!$A$3:$B$136,2,FALSE),"NE")</f>
        <v>NE</v>
      </c>
      <c r="T371" s="27"/>
      <c r="U371" s="27"/>
      <c r="V371" s="33"/>
      <c r="W371" s="12"/>
      <c r="X371" s="12"/>
      <c r="Y371" s="12"/>
      <c r="Z371" s="12"/>
      <c r="AA371" s="12"/>
      <c r="AB371" s="12"/>
      <c r="AC371" s="12"/>
    </row>
    <row r="372" ht="18.75" customHeight="1">
      <c r="A372" s="27"/>
      <c r="B372" s="27"/>
      <c r="C372" s="27"/>
      <c r="D372" s="124"/>
      <c r="E372" s="27"/>
      <c r="F372" s="27"/>
      <c r="G372" s="27"/>
      <c r="H372" s="44"/>
      <c r="I372" s="27"/>
      <c r="J372" s="27"/>
      <c r="K372" s="27"/>
      <c r="L372" s="27"/>
      <c r="M372" s="27"/>
      <c r="N372" s="27"/>
      <c r="O372" s="27"/>
      <c r="P372" s="27"/>
      <c r="Q372" s="47"/>
      <c r="R372" s="143">
        <f t="shared" si="1"/>
        <v>0</v>
      </c>
      <c r="S372" s="21" t="str">
        <f>IFERROR(VLOOKUP(L372,'Responsáveis'!$A$3:$B$136,2,FALSE),"NE")</f>
        <v>NE</v>
      </c>
      <c r="T372" s="27"/>
      <c r="U372" s="27"/>
      <c r="V372" s="33"/>
      <c r="W372" s="12"/>
      <c r="X372" s="12"/>
      <c r="Y372" s="12"/>
      <c r="Z372" s="12"/>
      <c r="AA372" s="12"/>
      <c r="AB372" s="12"/>
      <c r="AC372" s="12"/>
    </row>
    <row r="373" ht="18.75" customHeight="1">
      <c r="A373" s="27"/>
      <c r="B373" s="27"/>
      <c r="C373" s="27"/>
      <c r="D373" s="124"/>
      <c r="E373" s="27"/>
      <c r="F373" s="27"/>
      <c r="G373" s="27"/>
      <c r="H373" s="44"/>
      <c r="I373" s="27"/>
      <c r="J373" s="27"/>
      <c r="K373" s="27"/>
      <c r="L373" s="27"/>
      <c r="M373" s="27"/>
      <c r="N373" s="27"/>
      <c r="O373" s="27"/>
      <c r="P373" s="27"/>
      <c r="Q373" s="47"/>
      <c r="R373" s="143">
        <f t="shared" si="1"/>
        <v>0</v>
      </c>
      <c r="S373" s="21" t="str">
        <f>IFERROR(VLOOKUP(L373,'Responsáveis'!$A$3:$B$136,2,FALSE),"NE")</f>
        <v>NE</v>
      </c>
      <c r="T373" s="27"/>
      <c r="U373" s="27"/>
      <c r="V373" s="33"/>
      <c r="W373" s="12"/>
      <c r="X373" s="12"/>
      <c r="Y373" s="12"/>
      <c r="Z373" s="12"/>
      <c r="AA373" s="12"/>
      <c r="AB373" s="12"/>
      <c r="AC373" s="12"/>
    </row>
    <row r="374" ht="18.75" customHeight="1">
      <c r="A374" s="27"/>
      <c r="B374" s="27"/>
      <c r="C374" s="27"/>
      <c r="D374" s="124"/>
      <c r="E374" s="27"/>
      <c r="F374" s="27"/>
      <c r="G374" s="27"/>
      <c r="H374" s="44"/>
      <c r="I374" s="27"/>
      <c r="J374" s="27"/>
      <c r="K374" s="27"/>
      <c r="L374" s="27"/>
      <c r="M374" s="27"/>
      <c r="N374" s="27"/>
      <c r="O374" s="27"/>
      <c r="P374" s="27"/>
      <c r="Q374" s="47"/>
      <c r="R374" s="143">
        <f t="shared" si="1"/>
        <v>0</v>
      </c>
      <c r="S374" s="21" t="str">
        <f>IFERROR(VLOOKUP(L374,'Responsáveis'!$A$3:$B$136,2,FALSE),"NE")</f>
        <v>NE</v>
      </c>
      <c r="T374" s="27"/>
      <c r="U374" s="27"/>
      <c r="V374" s="33"/>
      <c r="W374" s="12"/>
      <c r="X374" s="12"/>
      <c r="Y374" s="12"/>
      <c r="Z374" s="12"/>
      <c r="AA374" s="12"/>
      <c r="AB374" s="12"/>
      <c r="AC374" s="12"/>
    </row>
    <row r="375" ht="18.75" customHeight="1">
      <c r="A375" s="27"/>
      <c r="B375" s="27"/>
      <c r="C375" s="27"/>
      <c r="D375" s="124"/>
      <c r="E375" s="27"/>
      <c r="F375" s="27"/>
      <c r="G375" s="27"/>
      <c r="H375" s="44"/>
      <c r="I375" s="27"/>
      <c r="J375" s="27"/>
      <c r="K375" s="27"/>
      <c r="L375" s="27"/>
      <c r="M375" s="27"/>
      <c r="N375" s="27"/>
      <c r="O375" s="27"/>
      <c r="P375" s="27"/>
      <c r="Q375" s="47"/>
      <c r="R375" s="143">
        <f t="shared" si="1"/>
        <v>0</v>
      </c>
      <c r="S375" s="21" t="str">
        <f>IFERROR(VLOOKUP(L375,'Responsáveis'!$A$3:$B$136,2,FALSE),"NE")</f>
        <v>NE</v>
      </c>
      <c r="T375" s="27"/>
      <c r="U375" s="27"/>
      <c r="V375" s="33"/>
      <c r="W375" s="12"/>
      <c r="X375" s="12"/>
      <c r="Y375" s="12"/>
      <c r="Z375" s="12"/>
      <c r="AA375" s="12"/>
      <c r="AB375" s="12"/>
      <c r="AC375" s="12"/>
    </row>
    <row r="376" ht="18.75" customHeight="1">
      <c r="A376" s="27"/>
      <c r="B376" s="27"/>
      <c r="C376" s="27"/>
      <c r="D376" s="124"/>
      <c r="E376" s="27"/>
      <c r="F376" s="27"/>
      <c r="G376" s="27"/>
      <c r="H376" s="44"/>
      <c r="I376" s="27"/>
      <c r="J376" s="27"/>
      <c r="K376" s="27"/>
      <c r="L376" s="27"/>
      <c r="M376" s="27"/>
      <c r="N376" s="27"/>
      <c r="O376" s="27"/>
      <c r="P376" s="27"/>
      <c r="Q376" s="47"/>
      <c r="R376" s="143">
        <f t="shared" si="1"/>
        <v>0</v>
      </c>
      <c r="S376" s="21" t="str">
        <f>IFERROR(VLOOKUP(L376,'Responsáveis'!$A$3:$B$136,2,FALSE),"NE")</f>
        <v>NE</v>
      </c>
      <c r="T376" s="27"/>
      <c r="U376" s="27"/>
      <c r="V376" s="33"/>
      <c r="W376" s="12"/>
      <c r="X376" s="12"/>
      <c r="Y376" s="12"/>
      <c r="Z376" s="12"/>
      <c r="AA376" s="12"/>
      <c r="AB376" s="12"/>
      <c r="AC376" s="12"/>
    </row>
    <row r="377" ht="18.75" customHeight="1">
      <c r="A377" s="27"/>
      <c r="B377" s="27"/>
      <c r="C377" s="27"/>
      <c r="D377" s="124"/>
      <c r="E377" s="27"/>
      <c r="F377" s="27"/>
      <c r="G377" s="27"/>
      <c r="H377" s="44"/>
      <c r="I377" s="27"/>
      <c r="J377" s="27"/>
      <c r="K377" s="27"/>
      <c r="L377" s="27"/>
      <c r="M377" s="27"/>
      <c r="N377" s="27"/>
      <c r="O377" s="27"/>
      <c r="P377" s="27"/>
      <c r="Q377" s="47"/>
      <c r="R377" s="143">
        <f t="shared" si="1"/>
        <v>0</v>
      </c>
      <c r="S377" s="21" t="str">
        <f>IFERROR(VLOOKUP(L377,'Responsáveis'!$A$3:$B$136,2,FALSE),"NE")</f>
        <v>NE</v>
      </c>
      <c r="T377" s="27"/>
      <c r="U377" s="27"/>
      <c r="V377" s="33"/>
      <c r="W377" s="12"/>
      <c r="X377" s="12"/>
      <c r="Y377" s="12"/>
      <c r="Z377" s="12"/>
      <c r="AA377" s="12"/>
      <c r="AB377" s="12"/>
      <c r="AC377" s="12"/>
    </row>
    <row r="378" ht="18.75" customHeight="1">
      <c r="A378" s="27"/>
      <c r="B378" s="27"/>
      <c r="C378" s="27"/>
      <c r="D378" s="124"/>
      <c r="E378" s="27"/>
      <c r="F378" s="27"/>
      <c r="G378" s="27"/>
      <c r="H378" s="44"/>
      <c r="I378" s="27"/>
      <c r="J378" s="27"/>
      <c r="K378" s="27"/>
      <c r="L378" s="27"/>
      <c r="M378" s="27"/>
      <c r="N378" s="27"/>
      <c r="O378" s="27"/>
      <c r="P378" s="27"/>
      <c r="Q378" s="47"/>
      <c r="R378" s="143">
        <f t="shared" si="1"/>
        <v>0</v>
      </c>
      <c r="S378" s="21" t="str">
        <f>IFERROR(VLOOKUP(L378,'Responsáveis'!$A$3:$B$136,2,FALSE),"NE")</f>
        <v>NE</v>
      </c>
      <c r="T378" s="27"/>
      <c r="U378" s="27"/>
      <c r="V378" s="33"/>
      <c r="W378" s="12"/>
      <c r="X378" s="12"/>
      <c r="Y378" s="12"/>
      <c r="Z378" s="12"/>
      <c r="AA378" s="12"/>
      <c r="AB378" s="12"/>
      <c r="AC378" s="12"/>
    </row>
    <row r="379" ht="18.75" customHeight="1">
      <c r="A379" s="27"/>
      <c r="B379" s="27"/>
      <c r="C379" s="27"/>
      <c r="D379" s="124"/>
      <c r="E379" s="27"/>
      <c r="F379" s="27"/>
      <c r="G379" s="27"/>
      <c r="H379" s="44"/>
      <c r="I379" s="27"/>
      <c r="J379" s="27"/>
      <c r="K379" s="27"/>
      <c r="L379" s="27"/>
      <c r="M379" s="27"/>
      <c r="N379" s="27"/>
      <c r="O379" s="27"/>
      <c r="P379" s="27"/>
      <c r="Q379" s="47"/>
      <c r="R379" s="143">
        <f t="shared" si="1"/>
        <v>0</v>
      </c>
      <c r="S379" s="21" t="str">
        <f>IFERROR(VLOOKUP(L379,'Responsáveis'!$A$3:$B$136,2,FALSE),"NE")</f>
        <v>NE</v>
      </c>
      <c r="T379" s="27"/>
      <c r="U379" s="27"/>
      <c r="V379" s="33"/>
      <c r="W379" s="12"/>
      <c r="X379" s="12"/>
      <c r="Y379" s="12"/>
      <c r="Z379" s="12"/>
      <c r="AA379" s="12"/>
      <c r="AB379" s="12"/>
      <c r="AC379" s="12"/>
    </row>
    <row r="380" ht="18.75" customHeight="1">
      <c r="A380" s="27"/>
      <c r="B380" s="27"/>
      <c r="C380" s="27"/>
      <c r="D380" s="124"/>
      <c r="E380" s="27"/>
      <c r="F380" s="27"/>
      <c r="G380" s="27"/>
      <c r="H380" s="44"/>
      <c r="I380" s="27"/>
      <c r="J380" s="27"/>
      <c r="K380" s="27"/>
      <c r="L380" s="27"/>
      <c r="M380" s="27"/>
      <c r="N380" s="27"/>
      <c r="O380" s="27"/>
      <c r="P380" s="27"/>
      <c r="Q380" s="47"/>
      <c r="R380" s="143">
        <f t="shared" si="1"/>
        <v>0</v>
      </c>
      <c r="S380" s="21" t="str">
        <f>IFERROR(VLOOKUP(L380,'Responsáveis'!$A$3:$B$136,2,FALSE),"NE")</f>
        <v>NE</v>
      </c>
      <c r="T380" s="27"/>
      <c r="U380" s="27"/>
      <c r="V380" s="33"/>
      <c r="W380" s="12"/>
      <c r="X380" s="12"/>
      <c r="Y380" s="12"/>
      <c r="Z380" s="12"/>
      <c r="AA380" s="12"/>
      <c r="AB380" s="12"/>
      <c r="AC380" s="12"/>
    </row>
    <row r="381" ht="18.75" customHeight="1">
      <c r="A381" s="27"/>
      <c r="B381" s="27"/>
      <c r="C381" s="27"/>
      <c r="D381" s="124"/>
      <c r="E381" s="27"/>
      <c r="F381" s="27"/>
      <c r="G381" s="27"/>
      <c r="H381" s="44"/>
      <c r="I381" s="27"/>
      <c r="J381" s="27"/>
      <c r="K381" s="27"/>
      <c r="L381" s="27"/>
      <c r="M381" s="27"/>
      <c r="N381" s="27"/>
      <c r="O381" s="27"/>
      <c r="P381" s="27"/>
      <c r="Q381" s="47"/>
      <c r="R381" s="143">
        <f t="shared" si="1"/>
        <v>0</v>
      </c>
      <c r="S381" s="21" t="str">
        <f>IFERROR(VLOOKUP(L381,'Responsáveis'!$A$3:$B$136,2,FALSE),"NE")</f>
        <v>NE</v>
      </c>
      <c r="T381" s="27"/>
      <c r="U381" s="27"/>
      <c r="V381" s="33"/>
      <c r="W381" s="12"/>
      <c r="X381" s="12"/>
      <c r="Y381" s="12"/>
      <c r="Z381" s="12"/>
      <c r="AA381" s="12"/>
      <c r="AB381" s="12"/>
      <c r="AC381" s="12"/>
    </row>
    <row r="382" ht="18.75" customHeight="1">
      <c r="A382" s="27"/>
      <c r="B382" s="27"/>
      <c r="C382" s="27"/>
      <c r="D382" s="124"/>
      <c r="E382" s="27"/>
      <c r="F382" s="27"/>
      <c r="G382" s="27"/>
      <c r="H382" s="44"/>
      <c r="I382" s="27"/>
      <c r="J382" s="27"/>
      <c r="K382" s="27"/>
      <c r="L382" s="27"/>
      <c r="M382" s="27"/>
      <c r="N382" s="27"/>
      <c r="O382" s="27"/>
      <c r="P382" s="27"/>
      <c r="Q382" s="47"/>
      <c r="R382" s="143">
        <f t="shared" si="1"/>
        <v>0</v>
      </c>
      <c r="S382" s="21" t="str">
        <f>IFERROR(VLOOKUP(L382,'Responsáveis'!$A$3:$B$136,2,FALSE),"NE")</f>
        <v>NE</v>
      </c>
      <c r="T382" s="27"/>
      <c r="U382" s="27"/>
      <c r="V382" s="33"/>
      <c r="W382" s="12"/>
      <c r="X382" s="12"/>
      <c r="Y382" s="12"/>
      <c r="Z382" s="12"/>
      <c r="AA382" s="12"/>
      <c r="AB382" s="12"/>
      <c r="AC382" s="12"/>
    </row>
    <row r="383" ht="18.75" customHeight="1">
      <c r="A383" s="27"/>
      <c r="B383" s="27"/>
      <c r="C383" s="27"/>
      <c r="D383" s="124"/>
      <c r="E383" s="27"/>
      <c r="F383" s="27"/>
      <c r="G383" s="27"/>
      <c r="H383" s="44"/>
      <c r="I383" s="27"/>
      <c r="J383" s="27"/>
      <c r="K383" s="27"/>
      <c r="L383" s="27"/>
      <c r="M383" s="27"/>
      <c r="N383" s="27"/>
      <c r="O383" s="27"/>
      <c r="P383" s="27"/>
      <c r="Q383" s="47"/>
      <c r="R383" s="143">
        <f t="shared" si="1"/>
        <v>0</v>
      </c>
      <c r="S383" s="21" t="str">
        <f>IFERROR(VLOOKUP(L383,'Responsáveis'!$A$3:$B$136,2,FALSE),"NE")</f>
        <v>NE</v>
      </c>
      <c r="T383" s="27"/>
      <c r="U383" s="27"/>
      <c r="V383" s="33"/>
      <c r="W383" s="12"/>
      <c r="X383" s="12"/>
      <c r="Y383" s="12"/>
      <c r="Z383" s="12"/>
      <c r="AA383" s="12"/>
      <c r="AB383" s="12"/>
      <c r="AC383" s="12"/>
    </row>
    <row r="384" ht="18.75" customHeight="1">
      <c r="A384" s="27"/>
      <c r="B384" s="27"/>
      <c r="C384" s="27"/>
      <c r="D384" s="124"/>
      <c r="E384" s="27"/>
      <c r="F384" s="27"/>
      <c r="G384" s="27"/>
      <c r="H384" s="44"/>
      <c r="I384" s="27"/>
      <c r="J384" s="27"/>
      <c r="K384" s="27"/>
      <c r="L384" s="27"/>
      <c r="M384" s="27"/>
      <c r="N384" s="27"/>
      <c r="O384" s="27"/>
      <c r="P384" s="27"/>
      <c r="Q384" s="47"/>
      <c r="R384" s="143">
        <f t="shared" si="1"/>
        <v>0</v>
      </c>
      <c r="S384" s="21" t="str">
        <f>IFERROR(VLOOKUP(L384,'Responsáveis'!$A$3:$B$136,2,FALSE),"NE")</f>
        <v>NE</v>
      </c>
      <c r="T384" s="27"/>
      <c r="U384" s="27"/>
      <c r="V384" s="33"/>
      <c r="W384" s="12"/>
      <c r="X384" s="12"/>
      <c r="Y384" s="12"/>
      <c r="Z384" s="12"/>
      <c r="AA384" s="12"/>
      <c r="AB384" s="12"/>
      <c r="AC384" s="12"/>
    </row>
    <row r="385" ht="18.75" customHeight="1">
      <c r="A385" s="27"/>
      <c r="B385" s="27"/>
      <c r="C385" s="27"/>
      <c r="D385" s="124"/>
      <c r="E385" s="27"/>
      <c r="F385" s="27"/>
      <c r="G385" s="27"/>
      <c r="H385" s="44"/>
      <c r="I385" s="27"/>
      <c r="J385" s="27"/>
      <c r="K385" s="27"/>
      <c r="L385" s="27"/>
      <c r="M385" s="27"/>
      <c r="N385" s="27"/>
      <c r="O385" s="27"/>
      <c r="P385" s="27"/>
      <c r="Q385" s="47"/>
      <c r="R385" s="143">
        <f t="shared" si="1"/>
        <v>0</v>
      </c>
      <c r="S385" s="21" t="str">
        <f>IFERROR(VLOOKUP(L385,'Responsáveis'!$A$3:$B$136,2,FALSE),"NE")</f>
        <v>NE</v>
      </c>
      <c r="T385" s="27"/>
      <c r="U385" s="27"/>
      <c r="V385" s="33"/>
      <c r="W385" s="12"/>
      <c r="X385" s="12"/>
      <c r="Y385" s="12"/>
      <c r="Z385" s="12"/>
      <c r="AA385" s="12"/>
      <c r="AB385" s="12"/>
      <c r="AC385" s="12"/>
    </row>
    <row r="386" ht="18.75" customHeight="1">
      <c r="A386" s="27"/>
      <c r="B386" s="27"/>
      <c r="C386" s="27"/>
      <c r="D386" s="124"/>
      <c r="E386" s="27"/>
      <c r="F386" s="27"/>
      <c r="G386" s="27"/>
      <c r="H386" s="44"/>
      <c r="I386" s="27"/>
      <c r="J386" s="27"/>
      <c r="K386" s="27"/>
      <c r="L386" s="27"/>
      <c r="M386" s="27"/>
      <c r="N386" s="27"/>
      <c r="O386" s="27"/>
      <c r="P386" s="27"/>
      <c r="Q386" s="47"/>
      <c r="R386" s="143">
        <f t="shared" si="1"/>
        <v>0</v>
      </c>
      <c r="S386" s="21" t="str">
        <f>IFERROR(VLOOKUP(L386,'Responsáveis'!$A$3:$B$136,2,FALSE),"NE")</f>
        <v>NE</v>
      </c>
      <c r="T386" s="27"/>
      <c r="U386" s="27"/>
      <c r="V386" s="33"/>
      <c r="W386" s="12"/>
      <c r="X386" s="12"/>
      <c r="Y386" s="12"/>
      <c r="Z386" s="12"/>
      <c r="AA386" s="12"/>
      <c r="AB386" s="12"/>
      <c r="AC386" s="12"/>
    </row>
    <row r="387" ht="18.75" customHeight="1">
      <c r="A387" s="27"/>
      <c r="B387" s="27"/>
      <c r="C387" s="27"/>
      <c r="D387" s="124"/>
      <c r="E387" s="27"/>
      <c r="F387" s="27"/>
      <c r="G387" s="27"/>
      <c r="H387" s="44"/>
      <c r="I387" s="27"/>
      <c r="J387" s="27"/>
      <c r="K387" s="27"/>
      <c r="L387" s="27"/>
      <c r="M387" s="27"/>
      <c r="N387" s="27"/>
      <c r="O387" s="27"/>
      <c r="P387" s="27"/>
      <c r="Q387" s="47"/>
      <c r="R387" s="143">
        <f t="shared" si="1"/>
        <v>0</v>
      </c>
      <c r="S387" s="21" t="str">
        <f>IFERROR(VLOOKUP(L387,'Responsáveis'!$A$3:$B$136,2,FALSE),"NE")</f>
        <v>NE</v>
      </c>
      <c r="T387" s="27"/>
      <c r="U387" s="27"/>
      <c r="V387" s="33"/>
      <c r="W387" s="12"/>
      <c r="X387" s="12"/>
      <c r="Y387" s="12"/>
      <c r="Z387" s="12"/>
      <c r="AA387" s="12"/>
      <c r="AB387" s="12"/>
      <c r="AC387" s="12"/>
    </row>
    <row r="388" ht="18.75" customHeight="1">
      <c r="A388" s="27"/>
      <c r="B388" s="27"/>
      <c r="C388" s="27"/>
      <c r="D388" s="124"/>
      <c r="E388" s="27"/>
      <c r="F388" s="27"/>
      <c r="G388" s="27"/>
      <c r="H388" s="44"/>
      <c r="I388" s="27"/>
      <c r="J388" s="27"/>
      <c r="K388" s="27"/>
      <c r="L388" s="27"/>
      <c r="M388" s="27"/>
      <c r="N388" s="27"/>
      <c r="O388" s="27"/>
      <c r="P388" s="27"/>
      <c r="Q388" s="47"/>
      <c r="R388" s="143">
        <f t="shared" si="1"/>
        <v>0</v>
      </c>
      <c r="S388" s="21" t="str">
        <f>IFERROR(VLOOKUP(L388,'Responsáveis'!$A$3:$B$136,2,FALSE),"NE")</f>
        <v>NE</v>
      </c>
      <c r="T388" s="27"/>
      <c r="U388" s="27"/>
      <c r="V388" s="33"/>
      <c r="W388" s="12"/>
      <c r="X388" s="12"/>
      <c r="Y388" s="12"/>
      <c r="Z388" s="12"/>
      <c r="AA388" s="12"/>
      <c r="AB388" s="12"/>
      <c r="AC388" s="12"/>
    </row>
    <row r="389" ht="18.75" customHeight="1">
      <c r="A389" s="27"/>
      <c r="B389" s="27"/>
      <c r="C389" s="27"/>
      <c r="D389" s="124"/>
      <c r="E389" s="27"/>
      <c r="F389" s="27"/>
      <c r="G389" s="27"/>
      <c r="H389" s="44"/>
      <c r="I389" s="27"/>
      <c r="J389" s="27"/>
      <c r="K389" s="27"/>
      <c r="L389" s="27"/>
      <c r="M389" s="27"/>
      <c r="N389" s="27"/>
      <c r="O389" s="27"/>
      <c r="P389" s="27"/>
      <c r="Q389" s="47"/>
      <c r="R389" s="143">
        <f t="shared" si="1"/>
        <v>0</v>
      </c>
      <c r="S389" s="21" t="str">
        <f>IFERROR(VLOOKUP(L389,'Responsáveis'!$A$3:$B$136,2,FALSE),"NE")</f>
        <v>NE</v>
      </c>
      <c r="T389" s="27"/>
      <c r="U389" s="27"/>
      <c r="V389" s="33"/>
      <c r="W389" s="12"/>
      <c r="X389" s="12"/>
      <c r="Y389" s="12"/>
      <c r="Z389" s="12"/>
      <c r="AA389" s="12"/>
      <c r="AB389" s="12"/>
      <c r="AC389" s="12"/>
    </row>
    <row r="390" ht="18.75" customHeight="1">
      <c r="A390" s="27"/>
      <c r="B390" s="27"/>
      <c r="C390" s="27"/>
      <c r="D390" s="124"/>
      <c r="E390" s="27"/>
      <c r="F390" s="27"/>
      <c r="G390" s="27"/>
      <c r="H390" s="44"/>
      <c r="I390" s="27"/>
      <c r="J390" s="27"/>
      <c r="K390" s="27"/>
      <c r="L390" s="27"/>
      <c r="M390" s="27"/>
      <c r="N390" s="27"/>
      <c r="O390" s="27"/>
      <c r="P390" s="27"/>
      <c r="Q390" s="47"/>
      <c r="R390" s="143">
        <f t="shared" si="1"/>
        <v>0</v>
      </c>
      <c r="S390" s="21" t="str">
        <f>IFERROR(VLOOKUP(L390,'Responsáveis'!$A$3:$B$136,2,FALSE),"NE")</f>
        <v>NE</v>
      </c>
      <c r="T390" s="27"/>
      <c r="U390" s="27"/>
      <c r="V390" s="33"/>
      <c r="W390" s="12"/>
      <c r="X390" s="12"/>
      <c r="Y390" s="12"/>
      <c r="Z390" s="12"/>
      <c r="AA390" s="12"/>
      <c r="AB390" s="12"/>
      <c r="AC390" s="12"/>
    </row>
    <row r="391" ht="18.75" customHeight="1">
      <c r="A391" s="27"/>
      <c r="B391" s="27"/>
      <c r="C391" s="27"/>
      <c r="D391" s="124"/>
      <c r="E391" s="27"/>
      <c r="F391" s="27"/>
      <c r="G391" s="27"/>
      <c r="H391" s="44"/>
      <c r="I391" s="27"/>
      <c r="J391" s="27"/>
      <c r="K391" s="27"/>
      <c r="L391" s="27"/>
      <c r="M391" s="27"/>
      <c r="N391" s="27"/>
      <c r="O391" s="27"/>
      <c r="P391" s="27"/>
      <c r="Q391" s="47"/>
      <c r="R391" s="143">
        <f t="shared" si="1"/>
        <v>0</v>
      </c>
      <c r="S391" s="21" t="str">
        <f>IFERROR(VLOOKUP(L391,'Responsáveis'!$A$3:$B$136,2,FALSE),"NE")</f>
        <v>NE</v>
      </c>
      <c r="T391" s="27"/>
      <c r="U391" s="27"/>
      <c r="V391" s="33"/>
      <c r="W391" s="12"/>
      <c r="X391" s="12"/>
      <c r="Y391" s="12"/>
      <c r="Z391" s="12"/>
      <c r="AA391" s="12"/>
      <c r="AB391" s="12"/>
      <c r="AC391" s="12"/>
    </row>
    <row r="392" ht="18.75" customHeight="1">
      <c r="A392" s="27"/>
      <c r="B392" s="27"/>
      <c r="C392" s="27"/>
      <c r="D392" s="124"/>
      <c r="E392" s="27"/>
      <c r="F392" s="27"/>
      <c r="G392" s="27"/>
      <c r="H392" s="44"/>
      <c r="I392" s="27"/>
      <c r="J392" s="27"/>
      <c r="K392" s="27"/>
      <c r="L392" s="27"/>
      <c r="M392" s="27"/>
      <c r="N392" s="27"/>
      <c r="O392" s="27"/>
      <c r="P392" s="27"/>
      <c r="Q392" s="47"/>
      <c r="R392" s="143">
        <f t="shared" si="1"/>
        <v>0</v>
      </c>
      <c r="S392" s="21" t="str">
        <f>IFERROR(VLOOKUP(L392,'Responsáveis'!$A$3:$B$136,2,FALSE),"NE")</f>
        <v>NE</v>
      </c>
      <c r="T392" s="27"/>
      <c r="U392" s="27"/>
      <c r="V392" s="33"/>
      <c r="W392" s="12"/>
      <c r="X392" s="12"/>
      <c r="Y392" s="12"/>
      <c r="Z392" s="12"/>
      <c r="AA392" s="12"/>
      <c r="AB392" s="12"/>
      <c r="AC392" s="12"/>
    </row>
    <row r="393" ht="18.75" customHeight="1">
      <c r="A393" s="27"/>
      <c r="B393" s="27"/>
      <c r="C393" s="27"/>
      <c r="D393" s="124"/>
      <c r="E393" s="27"/>
      <c r="F393" s="27"/>
      <c r="G393" s="27"/>
      <c r="H393" s="44"/>
      <c r="I393" s="27"/>
      <c r="J393" s="27"/>
      <c r="K393" s="27"/>
      <c r="L393" s="27"/>
      <c r="M393" s="27"/>
      <c r="N393" s="27"/>
      <c r="O393" s="27"/>
      <c r="P393" s="27"/>
      <c r="Q393" s="47"/>
      <c r="R393" s="143">
        <f t="shared" si="1"/>
        <v>0</v>
      </c>
      <c r="S393" s="21" t="str">
        <f>IFERROR(VLOOKUP(L393,'Responsáveis'!$A$3:$B$136,2,FALSE),"NE")</f>
        <v>NE</v>
      </c>
      <c r="T393" s="27"/>
      <c r="U393" s="27"/>
      <c r="V393" s="33"/>
      <c r="W393" s="12"/>
      <c r="X393" s="12"/>
      <c r="Y393" s="12"/>
      <c r="Z393" s="12"/>
      <c r="AA393" s="12"/>
      <c r="AB393" s="12"/>
      <c r="AC393" s="12"/>
    </row>
    <row r="394" ht="18.75" customHeight="1">
      <c r="A394" s="27"/>
      <c r="B394" s="27"/>
      <c r="C394" s="27"/>
      <c r="D394" s="124"/>
      <c r="E394" s="27"/>
      <c r="F394" s="27"/>
      <c r="G394" s="27"/>
      <c r="H394" s="44"/>
      <c r="I394" s="27"/>
      <c r="J394" s="27"/>
      <c r="K394" s="27"/>
      <c r="L394" s="27"/>
      <c r="M394" s="27"/>
      <c r="N394" s="27"/>
      <c r="O394" s="27"/>
      <c r="P394" s="27"/>
      <c r="Q394" s="47"/>
      <c r="R394" s="143">
        <f t="shared" si="1"/>
        <v>0</v>
      </c>
      <c r="S394" s="21" t="str">
        <f>IFERROR(VLOOKUP(L394,'Responsáveis'!$A$3:$B$136,2,FALSE),"NE")</f>
        <v>NE</v>
      </c>
      <c r="T394" s="27"/>
      <c r="U394" s="27"/>
      <c r="V394" s="33"/>
      <c r="W394" s="12"/>
      <c r="X394" s="12"/>
      <c r="Y394" s="12"/>
      <c r="Z394" s="12"/>
      <c r="AA394" s="12"/>
      <c r="AB394" s="12"/>
      <c r="AC394" s="12"/>
    </row>
    <row r="395" ht="18.75" customHeight="1">
      <c r="A395" s="27"/>
      <c r="B395" s="27"/>
      <c r="C395" s="27"/>
      <c r="D395" s="124"/>
      <c r="E395" s="27"/>
      <c r="F395" s="27"/>
      <c r="G395" s="27"/>
      <c r="H395" s="44"/>
      <c r="I395" s="27"/>
      <c r="J395" s="27"/>
      <c r="K395" s="27"/>
      <c r="L395" s="27"/>
      <c r="M395" s="27"/>
      <c r="N395" s="27"/>
      <c r="O395" s="27"/>
      <c r="P395" s="27"/>
      <c r="Q395" s="47"/>
      <c r="R395" s="143">
        <f t="shared" si="1"/>
        <v>0</v>
      </c>
      <c r="S395" s="21" t="str">
        <f>IFERROR(VLOOKUP(L395,'Responsáveis'!$A$3:$B$136,2,FALSE),"NE")</f>
        <v>NE</v>
      </c>
      <c r="T395" s="27"/>
      <c r="U395" s="27"/>
      <c r="V395" s="33"/>
      <c r="W395" s="12"/>
      <c r="X395" s="12"/>
      <c r="Y395" s="12"/>
      <c r="Z395" s="12"/>
      <c r="AA395" s="12"/>
      <c r="AB395" s="12"/>
      <c r="AC395" s="12"/>
    </row>
    <row r="396" ht="18.75" customHeight="1">
      <c r="A396" s="27"/>
      <c r="B396" s="27"/>
      <c r="C396" s="27"/>
      <c r="D396" s="124"/>
      <c r="E396" s="27"/>
      <c r="F396" s="27"/>
      <c r="G396" s="27"/>
      <c r="H396" s="44"/>
      <c r="I396" s="27"/>
      <c r="J396" s="27"/>
      <c r="K396" s="27"/>
      <c r="L396" s="27"/>
      <c r="M396" s="27"/>
      <c r="N396" s="27"/>
      <c r="O396" s="27"/>
      <c r="P396" s="27"/>
      <c r="Q396" s="47"/>
      <c r="R396" s="143">
        <f t="shared" si="1"/>
        <v>0</v>
      </c>
      <c r="S396" s="21" t="str">
        <f>IFERROR(VLOOKUP(L396,'Responsáveis'!$A$3:$B$136,2,FALSE),"NE")</f>
        <v>NE</v>
      </c>
      <c r="T396" s="27"/>
      <c r="U396" s="27"/>
      <c r="V396" s="33"/>
      <c r="W396" s="12"/>
      <c r="X396" s="12"/>
      <c r="Y396" s="12"/>
      <c r="Z396" s="12"/>
      <c r="AA396" s="12"/>
      <c r="AB396" s="12"/>
      <c r="AC396" s="12"/>
    </row>
    <row r="397" ht="18.75" customHeight="1">
      <c r="A397" s="27"/>
      <c r="B397" s="27"/>
      <c r="C397" s="27"/>
      <c r="D397" s="124"/>
      <c r="E397" s="27"/>
      <c r="F397" s="27"/>
      <c r="G397" s="27"/>
      <c r="H397" s="44"/>
      <c r="I397" s="27"/>
      <c r="J397" s="27"/>
      <c r="K397" s="27"/>
      <c r="L397" s="27"/>
      <c r="M397" s="27"/>
      <c r="N397" s="27"/>
      <c r="O397" s="27"/>
      <c r="P397" s="27"/>
      <c r="Q397" s="47"/>
      <c r="R397" s="143">
        <f t="shared" si="1"/>
        <v>0</v>
      </c>
      <c r="S397" s="21" t="str">
        <f>IFERROR(VLOOKUP(L397,'Responsáveis'!$A$3:$B$136,2,FALSE),"NE")</f>
        <v>NE</v>
      </c>
      <c r="T397" s="27"/>
      <c r="U397" s="27"/>
      <c r="V397" s="33"/>
      <c r="W397" s="12"/>
      <c r="X397" s="12"/>
      <c r="Y397" s="12"/>
      <c r="Z397" s="12"/>
      <c r="AA397" s="12"/>
      <c r="AB397" s="12"/>
      <c r="AC397" s="12"/>
    </row>
    <row r="398" ht="18.75" customHeight="1">
      <c r="A398" s="27"/>
      <c r="B398" s="27"/>
      <c r="C398" s="27"/>
      <c r="D398" s="124"/>
      <c r="E398" s="27"/>
      <c r="F398" s="27"/>
      <c r="G398" s="27"/>
      <c r="H398" s="44"/>
      <c r="I398" s="27"/>
      <c r="J398" s="27"/>
      <c r="K398" s="27"/>
      <c r="L398" s="27"/>
      <c r="M398" s="27"/>
      <c r="N398" s="27"/>
      <c r="O398" s="27"/>
      <c r="P398" s="27"/>
      <c r="Q398" s="47"/>
      <c r="R398" s="143">
        <f t="shared" si="1"/>
        <v>0</v>
      </c>
      <c r="S398" s="21" t="str">
        <f>IFERROR(VLOOKUP(L398,'Responsáveis'!$A$3:$B$136,2,FALSE),"NE")</f>
        <v>NE</v>
      </c>
      <c r="T398" s="27"/>
      <c r="U398" s="27"/>
      <c r="V398" s="33"/>
      <c r="W398" s="12"/>
      <c r="X398" s="12"/>
      <c r="Y398" s="12"/>
      <c r="Z398" s="12"/>
      <c r="AA398" s="12"/>
      <c r="AB398" s="12"/>
      <c r="AC398" s="12"/>
    </row>
    <row r="399" ht="18.75" customHeight="1">
      <c r="A399" s="27"/>
      <c r="B399" s="27"/>
      <c r="C399" s="27"/>
      <c r="D399" s="124"/>
      <c r="E399" s="27"/>
      <c r="F399" s="27"/>
      <c r="G399" s="27"/>
      <c r="H399" s="44"/>
      <c r="I399" s="27"/>
      <c r="J399" s="27"/>
      <c r="K399" s="27"/>
      <c r="L399" s="27"/>
      <c r="M399" s="27"/>
      <c r="N399" s="27"/>
      <c r="O399" s="27"/>
      <c r="P399" s="27"/>
      <c r="Q399" s="47"/>
      <c r="R399" s="143">
        <f t="shared" si="1"/>
        <v>0</v>
      </c>
      <c r="S399" s="21" t="str">
        <f>IFERROR(VLOOKUP(L399,'Responsáveis'!$A$3:$B$136,2,FALSE),"NE")</f>
        <v>NE</v>
      </c>
      <c r="T399" s="27"/>
      <c r="U399" s="27"/>
      <c r="V399" s="33"/>
      <c r="W399" s="12"/>
      <c r="X399" s="12"/>
      <c r="Y399" s="12"/>
      <c r="Z399" s="12"/>
      <c r="AA399" s="12"/>
      <c r="AB399" s="12"/>
      <c r="AC399" s="12"/>
    </row>
    <row r="400" ht="18.75" customHeight="1">
      <c r="A400" s="27"/>
      <c r="B400" s="27"/>
      <c r="C400" s="27"/>
      <c r="D400" s="124"/>
      <c r="E400" s="27"/>
      <c r="F400" s="27"/>
      <c r="G400" s="27"/>
      <c r="H400" s="44"/>
      <c r="I400" s="27"/>
      <c r="J400" s="27"/>
      <c r="K400" s="27"/>
      <c r="L400" s="27"/>
      <c r="M400" s="27"/>
      <c r="N400" s="27"/>
      <c r="O400" s="27"/>
      <c r="P400" s="27"/>
      <c r="Q400" s="47"/>
      <c r="R400" s="143">
        <f t="shared" si="1"/>
        <v>0</v>
      </c>
      <c r="S400" s="21" t="str">
        <f>IFERROR(VLOOKUP(L400,'Responsáveis'!$A$3:$B$136,2,FALSE),"NE")</f>
        <v>NE</v>
      </c>
      <c r="T400" s="27"/>
      <c r="U400" s="27"/>
      <c r="V400" s="33"/>
      <c r="W400" s="12"/>
      <c r="X400" s="12"/>
      <c r="Y400" s="12"/>
      <c r="Z400" s="12"/>
      <c r="AA400" s="12"/>
      <c r="AB400" s="12"/>
      <c r="AC400" s="12"/>
    </row>
    <row r="401" ht="18.75" customHeight="1">
      <c r="A401" s="27"/>
      <c r="B401" s="27"/>
      <c r="C401" s="27"/>
      <c r="D401" s="124"/>
      <c r="E401" s="27"/>
      <c r="F401" s="27"/>
      <c r="G401" s="27"/>
      <c r="H401" s="44"/>
      <c r="I401" s="27"/>
      <c r="J401" s="27"/>
      <c r="K401" s="27"/>
      <c r="L401" s="27"/>
      <c r="M401" s="27"/>
      <c r="N401" s="27"/>
      <c r="O401" s="27"/>
      <c r="P401" s="27"/>
      <c r="Q401" s="47"/>
      <c r="R401" s="143">
        <f t="shared" si="1"/>
        <v>0</v>
      </c>
      <c r="S401" s="21" t="str">
        <f>IFERROR(VLOOKUP(L401,'Responsáveis'!$A$3:$B$136,2,FALSE),"NE")</f>
        <v>NE</v>
      </c>
      <c r="T401" s="27"/>
      <c r="U401" s="27"/>
      <c r="V401" s="33"/>
      <c r="W401" s="12"/>
      <c r="X401" s="12"/>
      <c r="Y401" s="12"/>
      <c r="Z401" s="12"/>
      <c r="AA401" s="12"/>
      <c r="AB401" s="12"/>
      <c r="AC401" s="12"/>
    </row>
    <row r="402" ht="18.75" customHeight="1">
      <c r="A402" s="27"/>
      <c r="B402" s="27"/>
      <c r="C402" s="27"/>
      <c r="D402" s="124"/>
      <c r="E402" s="27"/>
      <c r="F402" s="27"/>
      <c r="G402" s="27"/>
      <c r="H402" s="44"/>
      <c r="I402" s="27"/>
      <c r="J402" s="27"/>
      <c r="K402" s="27"/>
      <c r="L402" s="27"/>
      <c r="M402" s="27"/>
      <c r="N402" s="27"/>
      <c r="O402" s="27"/>
      <c r="P402" s="27"/>
      <c r="Q402" s="47"/>
      <c r="R402" s="143">
        <f t="shared" si="1"/>
        <v>0</v>
      </c>
      <c r="S402" s="21" t="str">
        <f>IFERROR(VLOOKUP(L402,'Responsáveis'!$A$3:$B$136,2,FALSE),"NE")</f>
        <v>NE</v>
      </c>
      <c r="T402" s="27"/>
      <c r="U402" s="27"/>
      <c r="V402" s="33"/>
      <c r="W402" s="12"/>
      <c r="X402" s="12"/>
      <c r="Y402" s="12"/>
      <c r="Z402" s="12"/>
      <c r="AA402" s="12"/>
      <c r="AB402" s="12"/>
      <c r="AC402" s="12"/>
    </row>
    <row r="403" ht="18.75" customHeight="1">
      <c r="A403" s="27"/>
      <c r="B403" s="27"/>
      <c r="C403" s="27"/>
      <c r="D403" s="124"/>
      <c r="E403" s="27"/>
      <c r="F403" s="27"/>
      <c r="G403" s="27"/>
      <c r="H403" s="44"/>
      <c r="I403" s="27"/>
      <c r="J403" s="27"/>
      <c r="K403" s="27"/>
      <c r="L403" s="27"/>
      <c r="M403" s="27"/>
      <c r="N403" s="27"/>
      <c r="O403" s="27"/>
      <c r="P403" s="27"/>
      <c r="Q403" s="47"/>
      <c r="R403" s="143">
        <f t="shared" si="1"/>
        <v>0</v>
      </c>
      <c r="S403" s="21" t="str">
        <f>IFERROR(VLOOKUP(L403,'Responsáveis'!$A$3:$B$136,2,FALSE),"NE")</f>
        <v>NE</v>
      </c>
      <c r="T403" s="27"/>
      <c r="U403" s="27"/>
      <c r="V403" s="33"/>
      <c r="W403" s="12"/>
      <c r="X403" s="12"/>
      <c r="Y403" s="12"/>
      <c r="Z403" s="12"/>
      <c r="AA403" s="12"/>
      <c r="AB403" s="12"/>
      <c r="AC403" s="12"/>
    </row>
    <row r="404" ht="18.75" customHeight="1">
      <c r="A404" s="27"/>
      <c r="B404" s="27"/>
      <c r="C404" s="27"/>
      <c r="D404" s="124"/>
      <c r="E404" s="27"/>
      <c r="F404" s="27"/>
      <c r="G404" s="27"/>
      <c r="H404" s="44"/>
      <c r="I404" s="27"/>
      <c r="J404" s="27"/>
      <c r="K404" s="27"/>
      <c r="L404" s="27"/>
      <c r="M404" s="27"/>
      <c r="N404" s="27"/>
      <c r="O404" s="27"/>
      <c r="P404" s="27"/>
      <c r="Q404" s="47"/>
      <c r="R404" s="143">
        <f t="shared" si="1"/>
        <v>0</v>
      </c>
      <c r="S404" s="21" t="str">
        <f>IFERROR(VLOOKUP(L404,'Responsáveis'!$A$3:$B$136,2,FALSE),"NE")</f>
        <v>NE</v>
      </c>
      <c r="T404" s="27"/>
      <c r="U404" s="27"/>
      <c r="V404" s="33"/>
      <c r="W404" s="12"/>
      <c r="X404" s="12"/>
      <c r="Y404" s="12"/>
      <c r="Z404" s="12"/>
      <c r="AA404" s="12"/>
      <c r="AB404" s="12"/>
      <c r="AC404" s="12"/>
    </row>
    <row r="405" ht="18.75" customHeight="1">
      <c r="A405" s="27"/>
      <c r="B405" s="27"/>
      <c r="C405" s="27"/>
      <c r="D405" s="124"/>
      <c r="E405" s="27"/>
      <c r="F405" s="27"/>
      <c r="G405" s="27"/>
      <c r="H405" s="44"/>
      <c r="I405" s="27"/>
      <c r="J405" s="27"/>
      <c r="K405" s="27"/>
      <c r="L405" s="27"/>
      <c r="M405" s="27"/>
      <c r="N405" s="27"/>
      <c r="O405" s="27"/>
      <c r="P405" s="27"/>
      <c r="Q405" s="47"/>
      <c r="R405" s="143">
        <f t="shared" si="1"/>
        <v>0</v>
      </c>
      <c r="S405" s="21" t="str">
        <f>IFERROR(VLOOKUP(L405,'Responsáveis'!$A$3:$B$136,2,FALSE),"NE")</f>
        <v>NE</v>
      </c>
      <c r="T405" s="27"/>
      <c r="U405" s="27"/>
      <c r="V405" s="33"/>
      <c r="W405" s="12"/>
      <c r="X405" s="12"/>
      <c r="Y405" s="12"/>
      <c r="Z405" s="12"/>
      <c r="AA405" s="12"/>
      <c r="AB405" s="12"/>
      <c r="AC405" s="12"/>
    </row>
    <row r="406" ht="18.75" customHeight="1">
      <c r="A406" s="27"/>
      <c r="B406" s="27"/>
      <c r="C406" s="27"/>
      <c r="D406" s="124"/>
      <c r="E406" s="27"/>
      <c r="F406" s="27"/>
      <c r="G406" s="27"/>
      <c r="H406" s="44"/>
      <c r="I406" s="27"/>
      <c r="J406" s="27"/>
      <c r="K406" s="27"/>
      <c r="L406" s="27"/>
      <c r="M406" s="27"/>
      <c r="N406" s="27"/>
      <c r="O406" s="27"/>
      <c r="P406" s="27"/>
      <c r="Q406" s="47"/>
      <c r="R406" s="143">
        <f t="shared" si="1"/>
        <v>0</v>
      </c>
      <c r="S406" s="21" t="str">
        <f>IFERROR(VLOOKUP(L406,'Responsáveis'!$A$3:$B$136,2,FALSE),"NE")</f>
        <v>NE</v>
      </c>
      <c r="T406" s="27"/>
      <c r="U406" s="27"/>
      <c r="V406" s="33"/>
      <c r="W406" s="12"/>
      <c r="X406" s="12"/>
      <c r="Y406" s="12"/>
      <c r="Z406" s="12"/>
      <c r="AA406" s="12"/>
      <c r="AB406" s="12"/>
      <c r="AC406" s="12"/>
    </row>
    <row r="407" ht="18.75" customHeight="1">
      <c r="A407" s="27"/>
      <c r="B407" s="27"/>
      <c r="C407" s="27"/>
      <c r="D407" s="124"/>
      <c r="E407" s="27"/>
      <c r="F407" s="27"/>
      <c r="G407" s="27"/>
      <c r="H407" s="44"/>
      <c r="I407" s="27"/>
      <c r="J407" s="27"/>
      <c r="K407" s="27"/>
      <c r="L407" s="27"/>
      <c r="M407" s="27"/>
      <c r="N407" s="27"/>
      <c r="O407" s="27"/>
      <c r="P407" s="27"/>
      <c r="Q407" s="47"/>
      <c r="R407" s="143">
        <f t="shared" si="1"/>
        <v>0</v>
      </c>
      <c r="S407" s="21" t="str">
        <f>IFERROR(VLOOKUP(L407,'Responsáveis'!$A$3:$B$136,2,FALSE),"NE")</f>
        <v>NE</v>
      </c>
      <c r="T407" s="27"/>
      <c r="U407" s="27"/>
      <c r="V407" s="33"/>
      <c r="W407" s="12"/>
      <c r="X407" s="12"/>
      <c r="Y407" s="12"/>
      <c r="Z407" s="12"/>
      <c r="AA407" s="12"/>
      <c r="AB407" s="12"/>
      <c r="AC407" s="12"/>
    </row>
    <row r="408" ht="18.75" customHeight="1">
      <c r="A408" s="27"/>
      <c r="B408" s="27"/>
      <c r="C408" s="27"/>
      <c r="D408" s="124"/>
      <c r="E408" s="27"/>
      <c r="F408" s="27"/>
      <c r="G408" s="27"/>
      <c r="H408" s="44"/>
      <c r="I408" s="27"/>
      <c r="J408" s="27"/>
      <c r="K408" s="27"/>
      <c r="L408" s="27"/>
      <c r="M408" s="27"/>
      <c r="N408" s="27"/>
      <c r="O408" s="27"/>
      <c r="P408" s="27"/>
      <c r="Q408" s="47"/>
      <c r="R408" s="143">
        <f t="shared" si="1"/>
        <v>0</v>
      </c>
      <c r="S408" s="21" t="str">
        <f>IFERROR(VLOOKUP(L408,'Responsáveis'!$A$3:$B$136,2,FALSE),"NE")</f>
        <v>NE</v>
      </c>
      <c r="T408" s="27"/>
      <c r="U408" s="27"/>
      <c r="V408" s="33"/>
      <c r="W408" s="12"/>
      <c r="X408" s="12"/>
      <c r="Y408" s="12"/>
      <c r="Z408" s="12"/>
      <c r="AA408" s="12"/>
      <c r="AB408" s="12"/>
      <c r="AC408" s="12"/>
    </row>
    <row r="409" ht="18.75" customHeight="1">
      <c r="A409" s="27"/>
      <c r="B409" s="27"/>
      <c r="C409" s="27"/>
      <c r="D409" s="124"/>
      <c r="E409" s="27"/>
      <c r="F409" s="27"/>
      <c r="G409" s="27"/>
      <c r="H409" s="44"/>
      <c r="I409" s="27"/>
      <c r="J409" s="27"/>
      <c r="K409" s="27"/>
      <c r="L409" s="27"/>
      <c r="M409" s="27"/>
      <c r="N409" s="27"/>
      <c r="O409" s="27"/>
      <c r="P409" s="27"/>
      <c r="Q409" s="47"/>
      <c r="R409" s="143">
        <f t="shared" si="1"/>
        <v>0</v>
      </c>
      <c r="S409" s="21" t="str">
        <f>IFERROR(VLOOKUP(L409,'Responsáveis'!$A$3:$B$136,2,FALSE),"NE")</f>
        <v>NE</v>
      </c>
      <c r="T409" s="27"/>
      <c r="U409" s="27"/>
      <c r="V409" s="33"/>
      <c r="W409" s="12"/>
      <c r="X409" s="12"/>
      <c r="Y409" s="12"/>
      <c r="Z409" s="12"/>
      <c r="AA409" s="12"/>
      <c r="AB409" s="12"/>
      <c r="AC409" s="12"/>
    </row>
    <row r="410" ht="18.75" customHeight="1">
      <c r="A410" s="27"/>
      <c r="B410" s="27"/>
      <c r="C410" s="27"/>
      <c r="D410" s="124"/>
      <c r="E410" s="27"/>
      <c r="F410" s="27"/>
      <c r="G410" s="27"/>
      <c r="H410" s="44"/>
      <c r="I410" s="27"/>
      <c r="J410" s="27"/>
      <c r="K410" s="27"/>
      <c r="L410" s="27"/>
      <c r="M410" s="27"/>
      <c r="N410" s="27"/>
      <c r="O410" s="27"/>
      <c r="P410" s="27"/>
      <c r="Q410" s="47"/>
      <c r="R410" s="143">
        <f t="shared" si="1"/>
        <v>0</v>
      </c>
      <c r="S410" s="21" t="str">
        <f>IFERROR(VLOOKUP(L410,'Responsáveis'!$A$3:$B$136,2,FALSE),"NE")</f>
        <v>NE</v>
      </c>
      <c r="T410" s="27"/>
      <c r="U410" s="27"/>
      <c r="V410" s="33"/>
      <c r="W410" s="12"/>
      <c r="X410" s="12"/>
      <c r="Y410" s="12"/>
      <c r="Z410" s="12"/>
      <c r="AA410" s="12"/>
      <c r="AB410" s="12"/>
      <c r="AC410" s="12"/>
    </row>
    <row r="411" ht="18.75" customHeight="1">
      <c r="A411" s="27"/>
      <c r="B411" s="27"/>
      <c r="C411" s="27"/>
      <c r="D411" s="124"/>
      <c r="E411" s="27"/>
      <c r="F411" s="27"/>
      <c r="G411" s="27"/>
      <c r="H411" s="44"/>
      <c r="I411" s="27"/>
      <c r="J411" s="27"/>
      <c r="K411" s="27"/>
      <c r="L411" s="27"/>
      <c r="M411" s="27"/>
      <c r="N411" s="27"/>
      <c r="O411" s="27"/>
      <c r="P411" s="27"/>
      <c r="Q411" s="47"/>
      <c r="R411" s="143">
        <f t="shared" si="1"/>
        <v>0</v>
      </c>
      <c r="S411" s="21" t="str">
        <f>IFERROR(VLOOKUP(L411,'Responsáveis'!$A$3:$B$136,2,FALSE),"NE")</f>
        <v>NE</v>
      </c>
      <c r="T411" s="27"/>
      <c r="U411" s="27"/>
      <c r="V411" s="33"/>
      <c r="W411" s="12"/>
      <c r="X411" s="12"/>
      <c r="Y411" s="12"/>
      <c r="Z411" s="12"/>
      <c r="AA411" s="12"/>
      <c r="AB411" s="12"/>
      <c r="AC411" s="12"/>
    </row>
    <row r="412" ht="18.75" customHeight="1">
      <c r="A412" s="27"/>
      <c r="B412" s="27"/>
      <c r="C412" s="27"/>
      <c r="D412" s="124"/>
      <c r="E412" s="27"/>
      <c r="F412" s="27"/>
      <c r="G412" s="27"/>
      <c r="H412" s="44"/>
      <c r="I412" s="27"/>
      <c r="J412" s="27"/>
      <c r="K412" s="27"/>
      <c r="L412" s="27"/>
      <c r="M412" s="27"/>
      <c r="N412" s="27"/>
      <c r="O412" s="27"/>
      <c r="P412" s="27"/>
      <c r="Q412" s="47"/>
      <c r="R412" s="143">
        <f t="shared" si="1"/>
        <v>0</v>
      </c>
      <c r="S412" s="21" t="str">
        <f>IFERROR(VLOOKUP(L412,'Responsáveis'!$A$3:$B$136,2,FALSE),"NE")</f>
        <v>NE</v>
      </c>
      <c r="T412" s="27"/>
      <c r="U412" s="27"/>
      <c r="V412" s="33"/>
      <c r="W412" s="12"/>
      <c r="X412" s="12"/>
      <c r="Y412" s="12"/>
      <c r="Z412" s="12"/>
      <c r="AA412" s="12"/>
      <c r="AB412" s="12"/>
      <c r="AC412" s="12"/>
    </row>
    <row r="413" ht="18.75" customHeight="1">
      <c r="A413" s="27"/>
      <c r="B413" s="27"/>
      <c r="C413" s="27"/>
      <c r="D413" s="124"/>
      <c r="E413" s="27"/>
      <c r="F413" s="27"/>
      <c r="G413" s="27"/>
      <c r="H413" s="44"/>
      <c r="I413" s="27"/>
      <c r="J413" s="27"/>
      <c r="K413" s="27"/>
      <c r="L413" s="27"/>
      <c r="M413" s="27"/>
      <c r="N413" s="27"/>
      <c r="O413" s="27"/>
      <c r="P413" s="27"/>
      <c r="Q413" s="47"/>
      <c r="R413" s="143">
        <f t="shared" si="1"/>
        <v>0</v>
      </c>
      <c r="S413" s="21" t="str">
        <f>IFERROR(VLOOKUP(L413,'Responsáveis'!$A$3:$B$136,2,FALSE),"NE")</f>
        <v>NE</v>
      </c>
      <c r="T413" s="27"/>
      <c r="U413" s="27"/>
      <c r="V413" s="33"/>
      <c r="W413" s="12"/>
      <c r="X413" s="12"/>
      <c r="Y413" s="12"/>
      <c r="Z413" s="12"/>
      <c r="AA413" s="12"/>
      <c r="AB413" s="12"/>
      <c r="AC413" s="12"/>
    </row>
    <row r="414" ht="18.75" customHeight="1">
      <c r="A414" s="27"/>
      <c r="B414" s="27"/>
      <c r="C414" s="27"/>
      <c r="D414" s="124"/>
      <c r="E414" s="27"/>
      <c r="F414" s="27"/>
      <c r="G414" s="27"/>
      <c r="H414" s="44"/>
      <c r="I414" s="27"/>
      <c r="J414" s="27"/>
      <c r="K414" s="27"/>
      <c r="L414" s="27"/>
      <c r="M414" s="27"/>
      <c r="N414" s="27"/>
      <c r="O414" s="27"/>
      <c r="P414" s="27"/>
      <c r="Q414" s="47"/>
      <c r="R414" s="143">
        <f t="shared" si="1"/>
        <v>0</v>
      </c>
      <c r="S414" s="21" t="str">
        <f>IFERROR(VLOOKUP(L414,'Responsáveis'!$A$3:$B$136,2,FALSE),"NE")</f>
        <v>NE</v>
      </c>
      <c r="T414" s="27"/>
      <c r="U414" s="27"/>
      <c r="V414" s="33"/>
      <c r="W414" s="12"/>
      <c r="X414" s="12"/>
      <c r="Y414" s="12"/>
      <c r="Z414" s="12"/>
      <c r="AA414" s="12"/>
      <c r="AB414" s="12"/>
      <c r="AC414" s="12"/>
    </row>
    <row r="415" ht="18.75" customHeight="1">
      <c r="A415" s="27"/>
      <c r="B415" s="27"/>
      <c r="C415" s="27"/>
      <c r="D415" s="124"/>
      <c r="E415" s="27"/>
      <c r="F415" s="27"/>
      <c r="G415" s="27"/>
      <c r="H415" s="44"/>
      <c r="I415" s="27"/>
      <c r="J415" s="27"/>
      <c r="K415" s="27"/>
      <c r="L415" s="27"/>
      <c r="M415" s="27"/>
      <c r="N415" s="27"/>
      <c r="O415" s="27"/>
      <c r="P415" s="27"/>
      <c r="Q415" s="47"/>
      <c r="R415" s="143">
        <f t="shared" si="1"/>
        <v>0</v>
      </c>
      <c r="S415" s="21" t="str">
        <f>IFERROR(VLOOKUP(L415,'Responsáveis'!$A$3:$B$136,2,FALSE),"NE")</f>
        <v>NE</v>
      </c>
      <c r="T415" s="27"/>
      <c r="U415" s="27"/>
      <c r="V415" s="33"/>
      <c r="W415" s="12"/>
      <c r="X415" s="12"/>
      <c r="Y415" s="12"/>
      <c r="Z415" s="12"/>
      <c r="AA415" s="12"/>
      <c r="AB415" s="12"/>
      <c r="AC415" s="12"/>
    </row>
    <row r="416" ht="18.75" customHeight="1">
      <c r="A416" s="27"/>
      <c r="B416" s="27"/>
      <c r="C416" s="27"/>
      <c r="D416" s="124"/>
      <c r="E416" s="27"/>
      <c r="F416" s="27"/>
      <c r="G416" s="27"/>
      <c r="H416" s="44"/>
      <c r="I416" s="27"/>
      <c r="J416" s="27"/>
      <c r="K416" s="27"/>
      <c r="L416" s="27"/>
      <c r="M416" s="27"/>
      <c r="N416" s="27"/>
      <c r="O416" s="27"/>
      <c r="P416" s="27"/>
      <c r="Q416" s="47"/>
      <c r="R416" s="143">
        <f t="shared" si="1"/>
        <v>0</v>
      </c>
      <c r="S416" s="21" t="str">
        <f>IFERROR(VLOOKUP(L416,'Responsáveis'!$A$3:$B$136,2,FALSE),"NE")</f>
        <v>NE</v>
      </c>
      <c r="T416" s="27"/>
      <c r="U416" s="27"/>
      <c r="V416" s="33"/>
      <c r="W416" s="12"/>
      <c r="X416" s="12"/>
      <c r="Y416" s="12"/>
      <c r="Z416" s="12"/>
      <c r="AA416" s="12"/>
      <c r="AB416" s="12"/>
      <c r="AC416" s="12"/>
    </row>
    <row r="417" ht="18.75" customHeight="1">
      <c r="A417" s="27"/>
      <c r="B417" s="27"/>
      <c r="C417" s="27"/>
      <c r="D417" s="124"/>
      <c r="E417" s="27"/>
      <c r="F417" s="27"/>
      <c r="G417" s="27"/>
      <c r="H417" s="44"/>
      <c r="I417" s="27"/>
      <c r="J417" s="27"/>
      <c r="K417" s="27"/>
      <c r="L417" s="27"/>
      <c r="M417" s="27"/>
      <c r="N417" s="27"/>
      <c r="O417" s="27"/>
      <c r="P417" s="27"/>
      <c r="Q417" s="47"/>
      <c r="R417" s="143">
        <f t="shared" si="1"/>
        <v>0</v>
      </c>
      <c r="S417" s="21" t="str">
        <f>IFERROR(VLOOKUP(L417,'Responsáveis'!$A$3:$B$136,2,FALSE),"NE")</f>
        <v>NE</v>
      </c>
      <c r="T417" s="27"/>
      <c r="U417" s="27"/>
      <c r="V417" s="33"/>
      <c r="W417" s="12"/>
      <c r="X417" s="12"/>
      <c r="Y417" s="12"/>
      <c r="Z417" s="12"/>
      <c r="AA417" s="12"/>
      <c r="AB417" s="12"/>
      <c r="AC417" s="12"/>
    </row>
    <row r="418" ht="18.75" customHeight="1">
      <c r="A418" s="27"/>
      <c r="B418" s="27"/>
      <c r="C418" s="27"/>
      <c r="D418" s="124"/>
      <c r="E418" s="27"/>
      <c r="F418" s="27"/>
      <c r="G418" s="27"/>
      <c r="H418" s="44"/>
      <c r="I418" s="27"/>
      <c r="J418" s="27"/>
      <c r="K418" s="27"/>
      <c r="L418" s="27"/>
      <c r="M418" s="27"/>
      <c r="N418" s="27"/>
      <c r="O418" s="27"/>
      <c r="P418" s="27"/>
      <c r="Q418" s="47"/>
      <c r="R418" s="143">
        <f t="shared" si="1"/>
        <v>0</v>
      </c>
      <c r="S418" s="21" t="str">
        <f>IFERROR(VLOOKUP(L418,'Responsáveis'!$A$3:$B$136,2,FALSE),"NE")</f>
        <v>NE</v>
      </c>
      <c r="T418" s="27"/>
      <c r="U418" s="27"/>
      <c r="V418" s="33"/>
      <c r="W418" s="12"/>
      <c r="X418" s="12"/>
      <c r="Y418" s="12"/>
      <c r="Z418" s="12"/>
      <c r="AA418" s="12"/>
      <c r="AB418" s="12"/>
      <c r="AC418" s="12"/>
    </row>
    <row r="419" ht="18.75" customHeight="1">
      <c r="A419" s="27"/>
      <c r="B419" s="27"/>
      <c r="C419" s="27"/>
      <c r="D419" s="124"/>
      <c r="E419" s="27"/>
      <c r="F419" s="27"/>
      <c r="G419" s="27"/>
      <c r="H419" s="44"/>
      <c r="I419" s="27"/>
      <c r="J419" s="27"/>
      <c r="K419" s="27"/>
      <c r="L419" s="27"/>
      <c r="M419" s="27"/>
      <c r="N419" s="27"/>
      <c r="O419" s="27"/>
      <c r="P419" s="27"/>
      <c r="Q419" s="47"/>
      <c r="R419" s="143">
        <f t="shared" si="1"/>
        <v>0</v>
      </c>
      <c r="S419" s="21" t="str">
        <f>IFERROR(VLOOKUP(L419,'Responsáveis'!$A$3:$B$136,2,FALSE),"NE")</f>
        <v>NE</v>
      </c>
      <c r="T419" s="27"/>
      <c r="U419" s="27"/>
      <c r="V419" s="33"/>
      <c r="W419" s="12"/>
      <c r="X419" s="12"/>
      <c r="Y419" s="12"/>
      <c r="Z419" s="12"/>
      <c r="AA419" s="12"/>
      <c r="AB419" s="12"/>
      <c r="AC419" s="12"/>
    </row>
    <row r="420" ht="18.75" customHeight="1">
      <c r="A420" s="27"/>
      <c r="B420" s="27"/>
      <c r="C420" s="27"/>
      <c r="D420" s="124"/>
      <c r="E420" s="27"/>
      <c r="F420" s="27"/>
      <c r="G420" s="27"/>
      <c r="H420" s="44"/>
      <c r="I420" s="27"/>
      <c r="J420" s="27"/>
      <c r="K420" s="27"/>
      <c r="L420" s="27"/>
      <c r="M420" s="27"/>
      <c r="N420" s="27"/>
      <c r="O420" s="27"/>
      <c r="P420" s="27"/>
      <c r="Q420" s="47"/>
      <c r="R420" s="143">
        <f t="shared" si="1"/>
        <v>0</v>
      </c>
      <c r="S420" s="21" t="str">
        <f>IFERROR(VLOOKUP(L420,'Responsáveis'!$A$3:$B$136,2,FALSE),"NE")</f>
        <v>NE</v>
      </c>
      <c r="T420" s="27"/>
      <c r="U420" s="27"/>
      <c r="V420" s="33"/>
      <c r="W420" s="12"/>
      <c r="X420" s="12"/>
      <c r="Y420" s="12"/>
      <c r="Z420" s="12"/>
      <c r="AA420" s="12"/>
      <c r="AB420" s="12"/>
      <c r="AC420" s="12"/>
    </row>
    <row r="421" ht="18.75" customHeight="1">
      <c r="A421" s="27"/>
      <c r="B421" s="27"/>
      <c r="C421" s="27"/>
      <c r="D421" s="124"/>
      <c r="E421" s="27"/>
      <c r="F421" s="27"/>
      <c r="G421" s="27"/>
      <c r="H421" s="44"/>
      <c r="I421" s="27"/>
      <c r="J421" s="27"/>
      <c r="K421" s="27"/>
      <c r="L421" s="27"/>
      <c r="M421" s="27"/>
      <c r="N421" s="27"/>
      <c r="O421" s="27"/>
      <c r="P421" s="27"/>
      <c r="Q421" s="47"/>
      <c r="R421" s="143">
        <f t="shared" si="1"/>
        <v>0</v>
      </c>
      <c r="S421" s="21" t="str">
        <f>IFERROR(VLOOKUP(L421,'Responsáveis'!$A$3:$B$136,2,FALSE),"NE")</f>
        <v>NE</v>
      </c>
      <c r="T421" s="27"/>
      <c r="U421" s="27"/>
      <c r="V421" s="33"/>
      <c r="W421" s="12"/>
      <c r="X421" s="12"/>
      <c r="Y421" s="12"/>
      <c r="Z421" s="12"/>
      <c r="AA421" s="12"/>
      <c r="AB421" s="12"/>
      <c r="AC421" s="12"/>
    </row>
    <row r="422" ht="18.75" customHeight="1">
      <c r="A422" s="27"/>
      <c r="B422" s="27"/>
      <c r="C422" s="27"/>
      <c r="D422" s="124"/>
      <c r="E422" s="27"/>
      <c r="F422" s="27"/>
      <c r="G422" s="27"/>
      <c r="H422" s="44"/>
      <c r="I422" s="27"/>
      <c r="J422" s="27"/>
      <c r="K422" s="27"/>
      <c r="L422" s="27"/>
      <c r="M422" s="27"/>
      <c r="N422" s="27"/>
      <c r="O422" s="27"/>
      <c r="P422" s="27"/>
      <c r="Q422" s="47"/>
      <c r="R422" s="143">
        <f t="shared" si="1"/>
        <v>0</v>
      </c>
      <c r="S422" s="21" t="str">
        <f>IFERROR(VLOOKUP(L422,'Responsáveis'!$A$3:$B$136,2,FALSE),"NE")</f>
        <v>NE</v>
      </c>
      <c r="T422" s="27"/>
      <c r="U422" s="27"/>
      <c r="V422" s="33"/>
      <c r="W422" s="12"/>
      <c r="X422" s="12"/>
      <c r="Y422" s="12"/>
      <c r="Z422" s="12"/>
      <c r="AA422" s="12"/>
      <c r="AB422" s="12"/>
      <c r="AC422" s="12"/>
    </row>
    <row r="423" ht="18.75" customHeight="1">
      <c r="A423" s="27"/>
      <c r="B423" s="27"/>
      <c r="C423" s="27"/>
      <c r="D423" s="124"/>
      <c r="E423" s="27"/>
      <c r="F423" s="27"/>
      <c r="G423" s="27"/>
      <c r="H423" s="44"/>
      <c r="I423" s="27"/>
      <c r="J423" s="27"/>
      <c r="K423" s="27"/>
      <c r="L423" s="27"/>
      <c r="M423" s="27"/>
      <c r="N423" s="27"/>
      <c r="O423" s="27"/>
      <c r="P423" s="27"/>
      <c r="Q423" s="47"/>
      <c r="R423" s="143">
        <f t="shared" si="1"/>
        <v>0</v>
      </c>
      <c r="S423" s="21" t="str">
        <f>IFERROR(VLOOKUP(L423,'Responsáveis'!$A$3:$B$136,2,FALSE),"NE")</f>
        <v>NE</v>
      </c>
      <c r="T423" s="27"/>
      <c r="U423" s="27"/>
      <c r="V423" s="33"/>
      <c r="W423" s="12"/>
      <c r="X423" s="12"/>
      <c r="Y423" s="12"/>
      <c r="Z423" s="12"/>
      <c r="AA423" s="12"/>
      <c r="AB423" s="12"/>
      <c r="AC423" s="12"/>
    </row>
    <row r="424" ht="18.75" customHeight="1">
      <c r="A424" s="27"/>
      <c r="B424" s="27"/>
      <c r="C424" s="27"/>
      <c r="D424" s="124"/>
      <c r="E424" s="27"/>
      <c r="F424" s="27"/>
      <c r="G424" s="27"/>
      <c r="H424" s="44"/>
      <c r="I424" s="27"/>
      <c r="J424" s="27"/>
      <c r="K424" s="27"/>
      <c r="L424" s="27"/>
      <c r="M424" s="27"/>
      <c r="N424" s="27"/>
      <c r="O424" s="27"/>
      <c r="P424" s="27"/>
      <c r="Q424" s="47"/>
      <c r="R424" s="143">
        <f t="shared" si="1"/>
        <v>0</v>
      </c>
      <c r="S424" s="21" t="str">
        <f>IFERROR(VLOOKUP(L424,'Responsáveis'!$A$3:$B$136,2,FALSE),"NE")</f>
        <v>NE</v>
      </c>
      <c r="T424" s="27"/>
      <c r="U424" s="27"/>
      <c r="V424" s="33"/>
      <c r="W424" s="12"/>
      <c r="X424" s="12"/>
      <c r="Y424" s="12"/>
      <c r="Z424" s="12"/>
      <c r="AA424" s="12"/>
      <c r="AB424" s="12"/>
      <c r="AC424" s="12"/>
    </row>
    <row r="425" ht="18.75" customHeight="1">
      <c r="A425" s="27"/>
      <c r="B425" s="27"/>
      <c r="C425" s="27"/>
      <c r="D425" s="124"/>
      <c r="E425" s="27"/>
      <c r="F425" s="27"/>
      <c r="G425" s="27"/>
      <c r="H425" s="44"/>
      <c r="I425" s="27"/>
      <c r="J425" s="27"/>
      <c r="K425" s="27"/>
      <c r="L425" s="27"/>
      <c r="M425" s="27"/>
      <c r="N425" s="27"/>
      <c r="O425" s="27"/>
      <c r="P425" s="27"/>
      <c r="Q425" s="47"/>
      <c r="R425" s="143">
        <f t="shared" si="1"/>
        <v>0</v>
      </c>
      <c r="S425" s="21" t="str">
        <f>IFERROR(VLOOKUP(L425,'Responsáveis'!$A$3:$B$136,2,FALSE),"NE")</f>
        <v>NE</v>
      </c>
      <c r="T425" s="27"/>
      <c r="U425" s="27"/>
      <c r="V425" s="33"/>
      <c r="W425" s="12"/>
      <c r="X425" s="12"/>
      <c r="Y425" s="12"/>
      <c r="Z425" s="12"/>
      <c r="AA425" s="12"/>
      <c r="AB425" s="12"/>
      <c r="AC425" s="12"/>
    </row>
    <row r="426" ht="18.75" customHeight="1">
      <c r="A426" s="27"/>
      <c r="B426" s="27"/>
      <c r="C426" s="27"/>
      <c r="D426" s="124"/>
      <c r="E426" s="27"/>
      <c r="F426" s="27"/>
      <c r="G426" s="27"/>
      <c r="H426" s="44"/>
      <c r="I426" s="27"/>
      <c r="J426" s="27"/>
      <c r="K426" s="27"/>
      <c r="L426" s="27"/>
      <c r="M426" s="27"/>
      <c r="N426" s="27"/>
      <c r="O426" s="27"/>
      <c r="P426" s="27"/>
      <c r="Q426" s="47"/>
      <c r="R426" s="143">
        <f t="shared" si="1"/>
        <v>0</v>
      </c>
      <c r="S426" s="21" t="str">
        <f>IFERROR(VLOOKUP(L426,'Responsáveis'!$A$3:$B$136,2,FALSE),"NE")</f>
        <v>NE</v>
      </c>
      <c r="T426" s="27"/>
      <c r="U426" s="27"/>
      <c r="V426" s="33"/>
      <c r="W426" s="12"/>
      <c r="X426" s="12"/>
      <c r="Y426" s="12"/>
      <c r="Z426" s="12"/>
      <c r="AA426" s="12"/>
      <c r="AB426" s="12"/>
      <c r="AC426" s="12"/>
    </row>
    <row r="427" ht="18.75" customHeight="1">
      <c r="A427" s="27"/>
      <c r="B427" s="27"/>
      <c r="C427" s="27"/>
      <c r="D427" s="124"/>
      <c r="E427" s="27"/>
      <c r="F427" s="27"/>
      <c r="G427" s="27"/>
      <c r="H427" s="44"/>
      <c r="I427" s="27"/>
      <c r="J427" s="27"/>
      <c r="K427" s="27"/>
      <c r="L427" s="27"/>
      <c r="M427" s="27"/>
      <c r="N427" s="27"/>
      <c r="O427" s="27"/>
      <c r="P427" s="27"/>
      <c r="Q427" s="47"/>
      <c r="R427" s="143">
        <f t="shared" si="1"/>
        <v>0</v>
      </c>
      <c r="S427" s="21" t="str">
        <f>IFERROR(VLOOKUP(L427,'Responsáveis'!$A$3:$B$136,2,FALSE),"NE")</f>
        <v>NE</v>
      </c>
      <c r="T427" s="27"/>
      <c r="U427" s="27"/>
      <c r="V427" s="33"/>
      <c r="W427" s="12"/>
      <c r="X427" s="12"/>
      <c r="Y427" s="12"/>
      <c r="Z427" s="12"/>
      <c r="AA427" s="12"/>
      <c r="AB427" s="12"/>
      <c r="AC427" s="12"/>
    </row>
    <row r="428" ht="18.75" customHeight="1">
      <c r="A428" s="27"/>
      <c r="B428" s="27"/>
      <c r="C428" s="27"/>
      <c r="D428" s="124"/>
      <c r="E428" s="27"/>
      <c r="F428" s="27"/>
      <c r="G428" s="27"/>
      <c r="H428" s="44"/>
      <c r="I428" s="27"/>
      <c r="J428" s="27"/>
      <c r="K428" s="27"/>
      <c r="L428" s="27"/>
      <c r="M428" s="27"/>
      <c r="N428" s="27"/>
      <c r="O428" s="27"/>
      <c r="P428" s="27"/>
      <c r="Q428" s="47"/>
      <c r="R428" s="143">
        <f t="shared" si="1"/>
        <v>0</v>
      </c>
      <c r="S428" s="21" t="str">
        <f>IFERROR(VLOOKUP(L428,'Responsáveis'!$A$3:$B$136,2,FALSE),"NE")</f>
        <v>NE</v>
      </c>
      <c r="T428" s="27"/>
      <c r="U428" s="27"/>
      <c r="V428" s="33"/>
      <c r="W428" s="12"/>
      <c r="X428" s="12"/>
      <c r="Y428" s="12"/>
      <c r="Z428" s="12"/>
      <c r="AA428" s="12"/>
      <c r="AB428" s="12"/>
      <c r="AC428" s="12"/>
    </row>
    <row r="429" ht="18.75" customHeight="1">
      <c r="A429" s="27"/>
      <c r="B429" s="27"/>
      <c r="C429" s="27"/>
      <c r="D429" s="124"/>
      <c r="E429" s="27"/>
      <c r="F429" s="27"/>
      <c r="G429" s="27"/>
      <c r="H429" s="44"/>
      <c r="I429" s="27"/>
      <c r="J429" s="27"/>
      <c r="K429" s="27"/>
      <c r="L429" s="27"/>
      <c r="M429" s="27"/>
      <c r="N429" s="27"/>
      <c r="O429" s="27"/>
      <c r="P429" s="27"/>
      <c r="Q429" s="47"/>
      <c r="R429" s="143">
        <f t="shared" si="1"/>
        <v>0</v>
      </c>
      <c r="S429" s="21" t="str">
        <f>IFERROR(VLOOKUP(L429,'Responsáveis'!$A$3:$B$136,2,FALSE),"NE")</f>
        <v>NE</v>
      </c>
      <c r="T429" s="27"/>
      <c r="U429" s="27"/>
      <c r="V429" s="33"/>
      <c r="W429" s="12"/>
      <c r="X429" s="12"/>
      <c r="Y429" s="12"/>
      <c r="Z429" s="12"/>
      <c r="AA429" s="12"/>
      <c r="AB429" s="12"/>
      <c r="AC429" s="12"/>
    </row>
    <row r="430" ht="18.75" customHeight="1">
      <c r="A430" s="27"/>
      <c r="B430" s="27"/>
      <c r="C430" s="27"/>
      <c r="D430" s="124"/>
      <c r="E430" s="27"/>
      <c r="F430" s="27"/>
      <c r="G430" s="27"/>
      <c r="H430" s="44"/>
      <c r="I430" s="27"/>
      <c r="J430" s="27"/>
      <c r="K430" s="27"/>
      <c r="L430" s="27"/>
      <c r="M430" s="27"/>
      <c r="N430" s="27"/>
      <c r="O430" s="27"/>
      <c r="P430" s="27"/>
      <c r="Q430" s="47"/>
      <c r="R430" s="143">
        <f t="shared" si="1"/>
        <v>0</v>
      </c>
      <c r="S430" s="21" t="str">
        <f>IFERROR(VLOOKUP(L430,'Responsáveis'!$A$3:$B$136,2,FALSE),"NE")</f>
        <v>NE</v>
      </c>
      <c r="T430" s="27"/>
      <c r="U430" s="27"/>
      <c r="V430" s="33"/>
      <c r="W430" s="12"/>
      <c r="X430" s="12"/>
      <c r="Y430" s="12"/>
      <c r="Z430" s="12"/>
      <c r="AA430" s="12"/>
      <c r="AB430" s="12"/>
      <c r="AC430" s="12"/>
    </row>
    <row r="431" ht="18.75" customHeight="1">
      <c r="A431" s="27"/>
      <c r="B431" s="27"/>
      <c r="C431" s="27"/>
      <c r="D431" s="124"/>
      <c r="E431" s="27"/>
      <c r="F431" s="27"/>
      <c r="G431" s="27"/>
      <c r="H431" s="44"/>
      <c r="I431" s="27"/>
      <c r="J431" s="27"/>
      <c r="K431" s="27"/>
      <c r="L431" s="27"/>
      <c r="M431" s="27"/>
      <c r="N431" s="27"/>
      <c r="O431" s="27"/>
      <c r="P431" s="27"/>
      <c r="Q431" s="47"/>
      <c r="R431" s="143">
        <f t="shared" si="1"/>
        <v>0</v>
      </c>
      <c r="S431" s="21" t="str">
        <f>IFERROR(VLOOKUP(L431,'Responsáveis'!$A$3:$B$136,2,FALSE),"NE")</f>
        <v>NE</v>
      </c>
      <c r="T431" s="27"/>
      <c r="U431" s="27"/>
      <c r="V431" s="33"/>
      <c r="W431" s="12"/>
      <c r="X431" s="12"/>
      <c r="Y431" s="12"/>
      <c r="Z431" s="12"/>
      <c r="AA431" s="12"/>
      <c r="AB431" s="12"/>
      <c r="AC431" s="12"/>
    </row>
    <row r="432" ht="18.75" customHeight="1">
      <c r="A432" s="27"/>
      <c r="B432" s="27"/>
      <c r="C432" s="27"/>
      <c r="D432" s="124"/>
      <c r="E432" s="27"/>
      <c r="F432" s="27"/>
      <c r="G432" s="27"/>
      <c r="H432" s="44"/>
      <c r="I432" s="27"/>
      <c r="J432" s="27"/>
      <c r="K432" s="27"/>
      <c r="L432" s="27"/>
      <c r="M432" s="27"/>
      <c r="N432" s="27"/>
      <c r="O432" s="27"/>
      <c r="P432" s="27"/>
      <c r="Q432" s="47"/>
      <c r="R432" s="143">
        <f t="shared" si="1"/>
        <v>0</v>
      </c>
      <c r="S432" s="21" t="str">
        <f>IFERROR(VLOOKUP(L432,'Responsáveis'!$A$3:$B$136,2,FALSE),"NE")</f>
        <v>NE</v>
      </c>
      <c r="T432" s="27"/>
      <c r="U432" s="27"/>
      <c r="V432" s="33"/>
      <c r="W432" s="12"/>
      <c r="X432" s="12"/>
      <c r="Y432" s="12"/>
      <c r="Z432" s="12"/>
      <c r="AA432" s="12"/>
      <c r="AB432" s="12"/>
      <c r="AC432" s="12"/>
    </row>
    <row r="433" ht="18.75" customHeight="1">
      <c r="A433" s="27"/>
      <c r="B433" s="27"/>
      <c r="C433" s="27"/>
      <c r="D433" s="124"/>
      <c r="E433" s="27"/>
      <c r="F433" s="27"/>
      <c r="G433" s="27"/>
      <c r="H433" s="44"/>
      <c r="I433" s="27"/>
      <c r="J433" s="27"/>
      <c r="K433" s="27"/>
      <c r="L433" s="27"/>
      <c r="M433" s="27"/>
      <c r="N433" s="27"/>
      <c r="O433" s="27"/>
      <c r="P433" s="27"/>
      <c r="Q433" s="47"/>
      <c r="R433" s="143">
        <f t="shared" si="1"/>
        <v>0</v>
      </c>
      <c r="S433" s="21" t="str">
        <f>IFERROR(VLOOKUP(L433,'Responsáveis'!$A$3:$B$136,2,FALSE),"NE")</f>
        <v>NE</v>
      </c>
      <c r="T433" s="27"/>
      <c r="U433" s="27"/>
      <c r="V433" s="33"/>
      <c r="W433" s="12"/>
      <c r="X433" s="12"/>
      <c r="Y433" s="12"/>
      <c r="Z433" s="12"/>
      <c r="AA433" s="12"/>
      <c r="AB433" s="12"/>
      <c r="AC433" s="12"/>
    </row>
    <row r="434" ht="18.75" customHeight="1">
      <c r="A434" s="27"/>
      <c r="B434" s="27"/>
      <c r="C434" s="27"/>
      <c r="D434" s="124"/>
      <c r="E434" s="27"/>
      <c r="F434" s="27"/>
      <c r="G434" s="27"/>
      <c r="H434" s="44"/>
      <c r="I434" s="27"/>
      <c r="J434" s="27"/>
      <c r="K434" s="27"/>
      <c r="L434" s="27"/>
      <c r="M434" s="27"/>
      <c r="N434" s="27"/>
      <c r="O434" s="27"/>
      <c r="P434" s="27"/>
      <c r="Q434" s="47"/>
      <c r="R434" s="143">
        <f t="shared" si="1"/>
        <v>0</v>
      </c>
      <c r="S434" s="21" t="str">
        <f>IFERROR(VLOOKUP(L434,'Responsáveis'!$A$3:$B$136,2,FALSE),"NE")</f>
        <v>NE</v>
      </c>
      <c r="T434" s="27"/>
      <c r="U434" s="27"/>
      <c r="V434" s="33"/>
      <c r="W434" s="12"/>
      <c r="X434" s="12"/>
      <c r="Y434" s="12"/>
      <c r="Z434" s="12"/>
      <c r="AA434" s="12"/>
      <c r="AB434" s="12"/>
      <c r="AC434" s="12"/>
    </row>
    <row r="435" ht="18.75" customHeight="1">
      <c r="A435" s="27"/>
      <c r="B435" s="27"/>
      <c r="C435" s="27"/>
      <c r="D435" s="124"/>
      <c r="E435" s="27"/>
      <c r="F435" s="27"/>
      <c r="G435" s="27"/>
      <c r="H435" s="44"/>
      <c r="I435" s="27"/>
      <c r="J435" s="27"/>
      <c r="K435" s="27"/>
      <c r="L435" s="27"/>
      <c r="M435" s="27"/>
      <c r="N435" s="27"/>
      <c r="O435" s="27"/>
      <c r="P435" s="27"/>
      <c r="Q435" s="47"/>
      <c r="R435" s="143">
        <f t="shared" si="1"/>
        <v>0</v>
      </c>
      <c r="S435" s="21" t="str">
        <f>IFERROR(VLOOKUP(L435,'Responsáveis'!$A$3:$B$136,2,FALSE),"NE")</f>
        <v>NE</v>
      </c>
      <c r="T435" s="27"/>
      <c r="U435" s="27"/>
      <c r="V435" s="33"/>
      <c r="W435" s="12"/>
      <c r="X435" s="12"/>
      <c r="Y435" s="12"/>
      <c r="Z435" s="12"/>
      <c r="AA435" s="12"/>
      <c r="AB435" s="12"/>
      <c r="AC435" s="12"/>
    </row>
    <row r="436" ht="18.75" customHeight="1">
      <c r="A436" s="27"/>
      <c r="B436" s="27"/>
      <c r="C436" s="27"/>
      <c r="D436" s="124"/>
      <c r="E436" s="27"/>
      <c r="F436" s="27"/>
      <c r="G436" s="27"/>
      <c r="H436" s="44"/>
      <c r="I436" s="27"/>
      <c r="J436" s="27"/>
      <c r="K436" s="27"/>
      <c r="L436" s="27"/>
      <c r="M436" s="27"/>
      <c r="N436" s="27"/>
      <c r="O436" s="27"/>
      <c r="P436" s="27"/>
      <c r="Q436" s="47"/>
      <c r="R436" s="143">
        <f t="shared" si="1"/>
        <v>0</v>
      </c>
      <c r="S436" s="21" t="str">
        <f>IFERROR(VLOOKUP(L436,'Responsáveis'!$A$3:$B$136,2,FALSE),"NE")</f>
        <v>NE</v>
      </c>
      <c r="T436" s="27"/>
      <c r="U436" s="27"/>
      <c r="V436" s="33"/>
      <c r="W436" s="12"/>
      <c r="X436" s="12"/>
      <c r="Y436" s="12"/>
      <c r="Z436" s="12"/>
      <c r="AA436" s="12"/>
      <c r="AB436" s="12"/>
      <c r="AC436" s="12"/>
    </row>
    <row r="437" ht="18.75" customHeight="1">
      <c r="A437" s="27"/>
      <c r="B437" s="27"/>
      <c r="C437" s="27"/>
      <c r="D437" s="124"/>
      <c r="E437" s="27"/>
      <c r="F437" s="27"/>
      <c r="G437" s="27"/>
      <c r="H437" s="44"/>
      <c r="I437" s="27"/>
      <c r="J437" s="27"/>
      <c r="K437" s="27"/>
      <c r="L437" s="27"/>
      <c r="M437" s="27"/>
      <c r="N437" s="27"/>
      <c r="O437" s="27"/>
      <c r="P437" s="27"/>
      <c r="Q437" s="47"/>
      <c r="R437" s="143">
        <f t="shared" si="1"/>
        <v>0</v>
      </c>
      <c r="S437" s="21" t="str">
        <f>IFERROR(VLOOKUP(L437,'Responsáveis'!$A$3:$B$136,2,FALSE),"NE")</f>
        <v>NE</v>
      </c>
      <c r="T437" s="27"/>
      <c r="U437" s="27"/>
      <c r="V437" s="33"/>
      <c r="W437" s="12"/>
      <c r="X437" s="12"/>
      <c r="Y437" s="12"/>
      <c r="Z437" s="12"/>
      <c r="AA437" s="12"/>
      <c r="AB437" s="12"/>
      <c r="AC437" s="12"/>
    </row>
    <row r="438" ht="18.75" customHeight="1">
      <c r="A438" s="27"/>
      <c r="B438" s="27"/>
      <c r="C438" s="27"/>
      <c r="D438" s="124"/>
      <c r="E438" s="27"/>
      <c r="F438" s="27"/>
      <c r="G438" s="27"/>
      <c r="H438" s="44"/>
      <c r="I438" s="27"/>
      <c r="J438" s="27"/>
      <c r="K438" s="27"/>
      <c r="L438" s="27"/>
      <c r="M438" s="27"/>
      <c r="N438" s="27"/>
      <c r="O438" s="27"/>
      <c r="P438" s="27"/>
      <c r="Q438" s="47"/>
      <c r="R438" s="143">
        <f t="shared" si="1"/>
        <v>0</v>
      </c>
      <c r="S438" s="21" t="str">
        <f>IFERROR(VLOOKUP(L438,'Responsáveis'!$A$3:$B$136,2,FALSE),"NE")</f>
        <v>NE</v>
      </c>
      <c r="T438" s="27"/>
      <c r="U438" s="27"/>
      <c r="V438" s="33"/>
      <c r="W438" s="12"/>
      <c r="X438" s="12"/>
      <c r="Y438" s="12"/>
      <c r="Z438" s="12"/>
      <c r="AA438" s="12"/>
      <c r="AB438" s="12"/>
      <c r="AC438" s="12"/>
    </row>
    <row r="439" ht="18.75" customHeight="1">
      <c r="A439" s="27"/>
      <c r="B439" s="27"/>
      <c r="C439" s="27"/>
      <c r="D439" s="124"/>
      <c r="E439" s="27"/>
      <c r="F439" s="27"/>
      <c r="G439" s="27"/>
      <c r="H439" s="44"/>
      <c r="I439" s="27"/>
      <c r="J439" s="27"/>
      <c r="K439" s="27"/>
      <c r="L439" s="27"/>
      <c r="M439" s="27"/>
      <c r="N439" s="27"/>
      <c r="O439" s="27"/>
      <c r="P439" s="27"/>
      <c r="Q439" s="47"/>
      <c r="R439" s="143">
        <f t="shared" si="1"/>
        <v>0</v>
      </c>
      <c r="S439" s="21" t="str">
        <f>IFERROR(VLOOKUP(L439,'Responsáveis'!$A$3:$B$136,2,FALSE),"NE")</f>
        <v>NE</v>
      </c>
      <c r="T439" s="27"/>
      <c r="U439" s="27"/>
      <c r="V439" s="33"/>
      <c r="W439" s="12"/>
      <c r="X439" s="12"/>
      <c r="Y439" s="12"/>
      <c r="Z439" s="12"/>
      <c r="AA439" s="12"/>
      <c r="AB439" s="12"/>
      <c r="AC439" s="12"/>
    </row>
    <row r="440" ht="18.75" customHeight="1">
      <c r="A440" s="27"/>
      <c r="B440" s="27"/>
      <c r="C440" s="27"/>
      <c r="D440" s="124"/>
      <c r="E440" s="27"/>
      <c r="F440" s="27"/>
      <c r="G440" s="27"/>
      <c r="H440" s="44"/>
      <c r="I440" s="27"/>
      <c r="J440" s="27"/>
      <c r="K440" s="27"/>
      <c r="L440" s="27"/>
      <c r="M440" s="27"/>
      <c r="N440" s="27"/>
      <c r="O440" s="27"/>
      <c r="P440" s="27"/>
      <c r="Q440" s="47"/>
      <c r="R440" s="143">
        <f t="shared" si="1"/>
        <v>0</v>
      </c>
      <c r="S440" s="21" t="str">
        <f>IFERROR(VLOOKUP(L440,'Responsáveis'!$A$3:$B$136,2,FALSE),"NE")</f>
        <v>NE</v>
      </c>
      <c r="T440" s="27"/>
      <c r="U440" s="27"/>
      <c r="V440" s="33"/>
      <c r="W440" s="12"/>
      <c r="X440" s="12"/>
      <c r="Y440" s="12"/>
      <c r="Z440" s="12"/>
      <c r="AA440" s="12"/>
      <c r="AB440" s="12"/>
      <c r="AC440" s="12"/>
    </row>
    <row r="441" ht="18.75" customHeight="1">
      <c r="A441" s="27"/>
      <c r="B441" s="27"/>
      <c r="C441" s="27"/>
      <c r="D441" s="124"/>
      <c r="E441" s="27"/>
      <c r="F441" s="27"/>
      <c r="G441" s="27"/>
      <c r="H441" s="44"/>
      <c r="I441" s="27"/>
      <c r="J441" s="27"/>
      <c r="K441" s="27"/>
      <c r="L441" s="27"/>
      <c r="M441" s="27"/>
      <c r="N441" s="27"/>
      <c r="O441" s="27"/>
      <c r="P441" s="27"/>
      <c r="Q441" s="47"/>
      <c r="R441" s="143">
        <f t="shared" si="1"/>
        <v>0</v>
      </c>
      <c r="S441" s="21" t="str">
        <f>IFERROR(VLOOKUP(L441,'Responsáveis'!$A$3:$B$136,2,FALSE),"NE")</f>
        <v>NE</v>
      </c>
      <c r="T441" s="27"/>
      <c r="U441" s="27"/>
      <c r="V441" s="33"/>
      <c r="W441" s="12"/>
      <c r="X441" s="12"/>
      <c r="Y441" s="12"/>
      <c r="Z441" s="12"/>
      <c r="AA441" s="12"/>
      <c r="AB441" s="12"/>
      <c r="AC441" s="12"/>
    </row>
    <row r="442" ht="18.75" customHeight="1">
      <c r="A442" s="27"/>
      <c r="B442" s="27"/>
      <c r="C442" s="27"/>
      <c r="D442" s="124"/>
      <c r="E442" s="27"/>
      <c r="F442" s="27"/>
      <c r="G442" s="27"/>
      <c r="H442" s="44"/>
      <c r="I442" s="27"/>
      <c r="J442" s="27"/>
      <c r="K442" s="27"/>
      <c r="L442" s="27"/>
      <c r="M442" s="27"/>
      <c r="N442" s="27"/>
      <c r="O442" s="27"/>
      <c r="P442" s="27"/>
      <c r="Q442" s="47"/>
      <c r="R442" s="143">
        <f t="shared" si="1"/>
        <v>0</v>
      </c>
      <c r="S442" s="21" t="str">
        <f>IFERROR(VLOOKUP(L442,'Responsáveis'!$A$3:$B$136,2,FALSE),"NE")</f>
        <v>NE</v>
      </c>
      <c r="T442" s="27"/>
      <c r="U442" s="27"/>
      <c r="V442" s="33"/>
      <c r="W442" s="12"/>
      <c r="X442" s="12"/>
      <c r="Y442" s="12"/>
      <c r="Z442" s="12"/>
      <c r="AA442" s="12"/>
      <c r="AB442" s="12"/>
      <c r="AC442" s="12"/>
    </row>
    <row r="443" ht="18.75" customHeight="1">
      <c r="A443" s="27"/>
      <c r="B443" s="27"/>
      <c r="C443" s="27"/>
      <c r="D443" s="124"/>
      <c r="E443" s="27"/>
      <c r="F443" s="27"/>
      <c r="G443" s="27"/>
      <c r="H443" s="44"/>
      <c r="I443" s="27"/>
      <c r="J443" s="27"/>
      <c r="K443" s="27"/>
      <c r="L443" s="27"/>
      <c r="M443" s="27"/>
      <c r="N443" s="27"/>
      <c r="O443" s="27"/>
      <c r="P443" s="27"/>
      <c r="Q443" s="47"/>
      <c r="R443" s="143">
        <f t="shared" si="1"/>
        <v>0</v>
      </c>
      <c r="S443" s="21" t="str">
        <f>IFERROR(VLOOKUP(L443,'Responsáveis'!$A$3:$B$136,2,FALSE),"NE")</f>
        <v>NE</v>
      </c>
      <c r="T443" s="27"/>
      <c r="U443" s="27"/>
      <c r="V443" s="33"/>
      <c r="W443" s="12"/>
      <c r="X443" s="12"/>
      <c r="Y443" s="12"/>
      <c r="Z443" s="12"/>
      <c r="AA443" s="12"/>
      <c r="AB443" s="12"/>
      <c r="AC443" s="12"/>
    </row>
    <row r="444" ht="18.75" customHeight="1">
      <c r="A444" s="27"/>
      <c r="B444" s="27"/>
      <c r="C444" s="27"/>
      <c r="D444" s="124"/>
      <c r="E444" s="27"/>
      <c r="F444" s="27"/>
      <c r="G444" s="27"/>
      <c r="H444" s="44"/>
      <c r="I444" s="27"/>
      <c r="J444" s="27"/>
      <c r="K444" s="27"/>
      <c r="L444" s="27"/>
      <c r="M444" s="27"/>
      <c r="N444" s="27"/>
      <c r="O444" s="27"/>
      <c r="P444" s="27"/>
      <c r="Q444" s="47"/>
      <c r="R444" s="143">
        <f t="shared" si="1"/>
        <v>0</v>
      </c>
      <c r="S444" s="21" t="str">
        <f>IFERROR(VLOOKUP(L444,'Responsáveis'!$A$3:$B$136,2,FALSE),"NE")</f>
        <v>NE</v>
      </c>
      <c r="T444" s="27"/>
      <c r="U444" s="27"/>
      <c r="V444" s="33"/>
      <c r="W444" s="12"/>
      <c r="X444" s="12"/>
      <c r="Y444" s="12"/>
      <c r="Z444" s="12"/>
      <c r="AA444" s="12"/>
      <c r="AB444" s="12"/>
      <c r="AC444" s="12"/>
    </row>
    <row r="445" ht="18.75" customHeight="1">
      <c r="A445" s="27"/>
      <c r="B445" s="27"/>
      <c r="C445" s="27"/>
      <c r="D445" s="124"/>
      <c r="E445" s="27"/>
      <c r="F445" s="27"/>
      <c r="G445" s="27"/>
      <c r="H445" s="44"/>
      <c r="I445" s="27"/>
      <c r="J445" s="27"/>
      <c r="K445" s="27"/>
      <c r="L445" s="27"/>
      <c r="M445" s="27"/>
      <c r="N445" s="27"/>
      <c r="O445" s="27"/>
      <c r="P445" s="27"/>
      <c r="Q445" s="47"/>
      <c r="R445" s="143">
        <f t="shared" si="1"/>
        <v>0</v>
      </c>
      <c r="S445" s="21" t="str">
        <f>IFERROR(VLOOKUP(L445,'Responsáveis'!$A$3:$B$136,2,FALSE),"NE")</f>
        <v>NE</v>
      </c>
      <c r="T445" s="27"/>
      <c r="U445" s="27"/>
      <c r="V445" s="33"/>
      <c r="W445" s="12"/>
      <c r="X445" s="12"/>
      <c r="Y445" s="12"/>
      <c r="Z445" s="12"/>
      <c r="AA445" s="12"/>
      <c r="AB445" s="12"/>
      <c r="AC445" s="12"/>
    </row>
    <row r="446" ht="18.75" customHeight="1">
      <c r="A446" s="27"/>
      <c r="B446" s="27"/>
      <c r="C446" s="27"/>
      <c r="D446" s="124"/>
      <c r="E446" s="27"/>
      <c r="F446" s="27"/>
      <c r="G446" s="27"/>
      <c r="H446" s="44"/>
      <c r="I446" s="27"/>
      <c r="J446" s="27"/>
      <c r="K446" s="27"/>
      <c r="L446" s="27"/>
      <c r="M446" s="27"/>
      <c r="N446" s="27"/>
      <c r="O446" s="27"/>
      <c r="P446" s="27"/>
      <c r="Q446" s="47"/>
      <c r="R446" s="143">
        <f t="shared" si="1"/>
        <v>0</v>
      </c>
      <c r="S446" s="21" t="str">
        <f>IFERROR(VLOOKUP(L446,'Responsáveis'!$A$3:$B$136,2,FALSE),"NE")</f>
        <v>NE</v>
      </c>
      <c r="T446" s="27"/>
      <c r="U446" s="27"/>
      <c r="V446" s="33"/>
      <c r="W446" s="12"/>
      <c r="X446" s="12"/>
      <c r="Y446" s="12"/>
      <c r="Z446" s="12"/>
      <c r="AA446" s="12"/>
      <c r="AB446" s="12"/>
      <c r="AC446" s="12"/>
    </row>
    <row r="447" ht="18.75" customHeight="1">
      <c r="A447" s="27"/>
      <c r="B447" s="27"/>
      <c r="C447" s="27"/>
      <c r="D447" s="124"/>
      <c r="E447" s="27"/>
      <c r="F447" s="27"/>
      <c r="G447" s="27"/>
      <c r="H447" s="44"/>
      <c r="I447" s="27"/>
      <c r="J447" s="27"/>
      <c r="K447" s="27"/>
      <c r="L447" s="27"/>
      <c r="M447" s="27"/>
      <c r="N447" s="27"/>
      <c r="O447" s="27"/>
      <c r="P447" s="27"/>
      <c r="Q447" s="47"/>
      <c r="R447" s="143">
        <f t="shared" si="1"/>
        <v>0</v>
      </c>
      <c r="S447" s="21" t="str">
        <f>IFERROR(VLOOKUP(L447,'Responsáveis'!$A$3:$B$136,2,FALSE),"NE")</f>
        <v>NE</v>
      </c>
      <c r="T447" s="27"/>
      <c r="U447" s="27"/>
      <c r="V447" s="33"/>
      <c r="W447" s="12"/>
      <c r="X447" s="12"/>
      <c r="Y447" s="12"/>
      <c r="Z447" s="12"/>
      <c r="AA447" s="12"/>
      <c r="AB447" s="12"/>
      <c r="AC447" s="12"/>
    </row>
    <row r="448" ht="18.75" customHeight="1">
      <c r="A448" s="27"/>
      <c r="B448" s="27"/>
      <c r="C448" s="27"/>
      <c r="D448" s="124"/>
      <c r="E448" s="27"/>
      <c r="F448" s="27"/>
      <c r="G448" s="27"/>
      <c r="H448" s="44"/>
      <c r="I448" s="27"/>
      <c r="J448" s="27"/>
      <c r="K448" s="27"/>
      <c r="L448" s="27"/>
      <c r="M448" s="27"/>
      <c r="N448" s="27"/>
      <c r="O448" s="27"/>
      <c r="P448" s="27"/>
      <c r="Q448" s="47"/>
      <c r="R448" s="143">
        <f t="shared" si="1"/>
        <v>0</v>
      </c>
      <c r="S448" s="21" t="str">
        <f>IFERROR(VLOOKUP(L448,'Responsáveis'!$A$3:$B$136,2,FALSE),"NE")</f>
        <v>NE</v>
      </c>
      <c r="T448" s="27"/>
      <c r="U448" s="27"/>
      <c r="V448" s="33"/>
      <c r="W448" s="12"/>
      <c r="X448" s="12"/>
      <c r="Y448" s="12"/>
      <c r="Z448" s="12"/>
      <c r="AA448" s="12"/>
      <c r="AB448" s="12"/>
      <c r="AC448" s="12"/>
    </row>
    <row r="449" ht="18.75" customHeight="1">
      <c r="A449" s="27"/>
      <c r="B449" s="27"/>
      <c r="C449" s="27"/>
      <c r="D449" s="124"/>
      <c r="E449" s="27"/>
      <c r="F449" s="27"/>
      <c r="G449" s="27"/>
      <c r="H449" s="44"/>
      <c r="I449" s="27"/>
      <c r="J449" s="27"/>
      <c r="K449" s="27"/>
      <c r="L449" s="27"/>
      <c r="M449" s="27"/>
      <c r="N449" s="27"/>
      <c r="O449" s="27"/>
      <c r="P449" s="27"/>
      <c r="Q449" s="47"/>
      <c r="R449" s="143">
        <f t="shared" si="1"/>
        <v>0</v>
      </c>
      <c r="S449" s="21" t="str">
        <f>IFERROR(VLOOKUP(L449,'Responsáveis'!$A$3:$B$136,2,FALSE),"NE")</f>
        <v>NE</v>
      </c>
      <c r="T449" s="27"/>
      <c r="U449" s="27"/>
      <c r="V449" s="33"/>
      <c r="W449" s="12"/>
      <c r="X449" s="12"/>
      <c r="Y449" s="12"/>
      <c r="Z449" s="12"/>
      <c r="AA449" s="12"/>
      <c r="AB449" s="12"/>
      <c r="AC449" s="12"/>
    </row>
    <row r="450" ht="18.75" customHeight="1">
      <c r="A450" s="27"/>
      <c r="B450" s="27"/>
      <c r="C450" s="27"/>
      <c r="D450" s="124"/>
      <c r="E450" s="27"/>
      <c r="F450" s="27"/>
      <c r="G450" s="27"/>
      <c r="H450" s="44"/>
      <c r="I450" s="27"/>
      <c r="J450" s="27"/>
      <c r="K450" s="27"/>
      <c r="L450" s="27"/>
      <c r="M450" s="27"/>
      <c r="N450" s="27"/>
      <c r="O450" s="27"/>
      <c r="P450" s="27"/>
      <c r="Q450" s="47"/>
      <c r="R450" s="143">
        <f t="shared" si="1"/>
        <v>0</v>
      </c>
      <c r="S450" s="21" t="str">
        <f>IFERROR(VLOOKUP(L450,'Responsáveis'!$A$3:$B$136,2,FALSE),"NE")</f>
        <v>NE</v>
      </c>
      <c r="T450" s="27"/>
      <c r="U450" s="27"/>
      <c r="V450" s="33"/>
      <c r="W450" s="12"/>
      <c r="X450" s="12"/>
      <c r="Y450" s="12"/>
      <c r="Z450" s="12"/>
      <c r="AA450" s="12"/>
      <c r="AB450" s="12"/>
      <c r="AC450" s="12"/>
    </row>
    <row r="451" ht="18.75" customHeight="1">
      <c r="A451" s="27"/>
      <c r="B451" s="27"/>
      <c r="C451" s="27"/>
      <c r="D451" s="124"/>
      <c r="E451" s="27"/>
      <c r="F451" s="27"/>
      <c r="G451" s="27"/>
      <c r="H451" s="44"/>
      <c r="I451" s="27"/>
      <c r="J451" s="27"/>
      <c r="K451" s="27"/>
      <c r="L451" s="27"/>
      <c r="M451" s="27"/>
      <c r="N451" s="27"/>
      <c r="O451" s="27"/>
      <c r="P451" s="27"/>
      <c r="Q451" s="47"/>
      <c r="R451" s="143">
        <f t="shared" si="1"/>
        <v>0</v>
      </c>
      <c r="S451" s="21" t="str">
        <f>IFERROR(VLOOKUP(L451,'Responsáveis'!$A$3:$B$136,2,FALSE),"NE")</f>
        <v>NE</v>
      </c>
      <c r="T451" s="27"/>
      <c r="U451" s="27"/>
      <c r="V451" s="33"/>
      <c r="W451" s="12"/>
      <c r="X451" s="12"/>
      <c r="Y451" s="12"/>
      <c r="Z451" s="12"/>
      <c r="AA451" s="12"/>
      <c r="AB451" s="12"/>
      <c r="AC451" s="12"/>
    </row>
    <row r="452" ht="18.75" customHeight="1">
      <c r="A452" s="27"/>
      <c r="B452" s="27"/>
      <c r="C452" s="27"/>
      <c r="D452" s="124"/>
      <c r="E452" s="27"/>
      <c r="F452" s="27"/>
      <c r="G452" s="27"/>
      <c r="H452" s="44"/>
      <c r="I452" s="27"/>
      <c r="J452" s="27"/>
      <c r="K452" s="27"/>
      <c r="L452" s="27"/>
      <c r="M452" s="27"/>
      <c r="N452" s="27"/>
      <c r="O452" s="27"/>
      <c r="P452" s="27"/>
      <c r="Q452" s="47"/>
      <c r="R452" s="143">
        <f t="shared" si="1"/>
        <v>0</v>
      </c>
      <c r="S452" s="21" t="str">
        <f>IFERROR(VLOOKUP(L452,'Responsáveis'!$A$3:$B$136,2,FALSE),"NE")</f>
        <v>NE</v>
      </c>
      <c r="T452" s="27"/>
      <c r="U452" s="27"/>
      <c r="V452" s="33"/>
      <c r="W452" s="12"/>
      <c r="X452" s="12"/>
      <c r="Y452" s="12"/>
      <c r="Z452" s="12"/>
      <c r="AA452" s="12"/>
      <c r="AB452" s="12"/>
      <c r="AC452" s="12"/>
    </row>
    <row r="453" ht="18.75" customHeight="1">
      <c r="A453" s="27"/>
      <c r="B453" s="27"/>
      <c r="C453" s="27"/>
      <c r="D453" s="124"/>
      <c r="E453" s="27"/>
      <c r="F453" s="27"/>
      <c r="G453" s="27"/>
      <c r="H453" s="44"/>
      <c r="I453" s="27"/>
      <c r="J453" s="27"/>
      <c r="K453" s="27"/>
      <c r="L453" s="27"/>
      <c r="M453" s="27"/>
      <c r="N453" s="27"/>
      <c r="O453" s="27"/>
      <c r="P453" s="27"/>
      <c r="Q453" s="47"/>
      <c r="R453" s="143">
        <f t="shared" si="1"/>
        <v>0</v>
      </c>
      <c r="S453" s="21" t="str">
        <f>IFERROR(VLOOKUP(L453,'Responsáveis'!$A$3:$B$136,2,FALSE),"NE")</f>
        <v>NE</v>
      </c>
      <c r="T453" s="27"/>
      <c r="U453" s="27"/>
      <c r="V453" s="33"/>
      <c r="W453" s="12"/>
      <c r="X453" s="12"/>
      <c r="Y453" s="12"/>
      <c r="Z453" s="12"/>
      <c r="AA453" s="12"/>
      <c r="AB453" s="12"/>
      <c r="AC453" s="12"/>
    </row>
    <row r="454" ht="18.75" customHeight="1">
      <c r="A454" s="27"/>
      <c r="B454" s="27"/>
      <c r="C454" s="27"/>
      <c r="D454" s="124"/>
      <c r="E454" s="27"/>
      <c r="F454" s="27"/>
      <c r="G454" s="27"/>
      <c r="H454" s="44"/>
      <c r="I454" s="27"/>
      <c r="J454" s="27"/>
      <c r="K454" s="27"/>
      <c r="L454" s="27"/>
      <c r="M454" s="27"/>
      <c r="N454" s="27"/>
      <c r="O454" s="27"/>
      <c r="P454" s="27"/>
      <c r="Q454" s="47"/>
      <c r="R454" s="143">
        <f t="shared" si="1"/>
        <v>0</v>
      </c>
      <c r="S454" s="21" t="str">
        <f>IFERROR(VLOOKUP(L454,'Responsáveis'!$A$3:$B$136,2,FALSE),"NE")</f>
        <v>NE</v>
      </c>
      <c r="T454" s="27"/>
      <c r="U454" s="27"/>
      <c r="V454" s="33"/>
      <c r="W454" s="12"/>
      <c r="X454" s="12"/>
      <c r="Y454" s="12"/>
      <c r="Z454" s="12"/>
      <c r="AA454" s="12"/>
      <c r="AB454" s="12"/>
      <c r="AC454" s="12"/>
    </row>
    <row r="455" ht="18.75" customHeight="1">
      <c r="A455" s="27"/>
      <c r="B455" s="27"/>
      <c r="C455" s="27"/>
      <c r="D455" s="124"/>
      <c r="E455" s="27"/>
      <c r="F455" s="27"/>
      <c r="G455" s="27"/>
      <c r="H455" s="44"/>
      <c r="I455" s="27"/>
      <c r="J455" s="27"/>
      <c r="K455" s="27"/>
      <c r="L455" s="27"/>
      <c r="M455" s="27"/>
      <c r="N455" s="27"/>
      <c r="O455" s="27"/>
      <c r="P455" s="27"/>
      <c r="Q455" s="47"/>
      <c r="R455" s="143">
        <f t="shared" si="1"/>
        <v>0</v>
      </c>
      <c r="S455" s="21" t="str">
        <f>IFERROR(VLOOKUP(L455,'Responsáveis'!$A$3:$B$136,2,FALSE),"NE")</f>
        <v>NE</v>
      </c>
      <c r="T455" s="27"/>
      <c r="U455" s="27"/>
      <c r="V455" s="33"/>
      <c r="W455" s="12"/>
      <c r="X455" s="12"/>
      <c r="Y455" s="12"/>
      <c r="Z455" s="12"/>
      <c r="AA455" s="12"/>
      <c r="AB455" s="12"/>
      <c r="AC455" s="12"/>
    </row>
    <row r="456" ht="18.75" customHeight="1">
      <c r="A456" s="27"/>
      <c r="B456" s="27"/>
      <c r="C456" s="27"/>
      <c r="D456" s="124"/>
      <c r="E456" s="27"/>
      <c r="F456" s="27"/>
      <c r="G456" s="27"/>
      <c r="H456" s="44"/>
      <c r="I456" s="27"/>
      <c r="J456" s="27"/>
      <c r="K456" s="27"/>
      <c r="L456" s="27"/>
      <c r="M456" s="27"/>
      <c r="N456" s="27"/>
      <c r="O456" s="27"/>
      <c r="P456" s="27"/>
      <c r="Q456" s="47"/>
      <c r="R456" s="143">
        <f t="shared" si="1"/>
        <v>0</v>
      </c>
      <c r="S456" s="21" t="str">
        <f>IFERROR(VLOOKUP(L456,'Responsáveis'!$A$3:$B$136,2,FALSE),"NE")</f>
        <v>NE</v>
      </c>
      <c r="T456" s="27"/>
      <c r="U456" s="27"/>
      <c r="V456" s="33"/>
      <c r="W456" s="12"/>
      <c r="X456" s="12"/>
      <c r="Y456" s="12"/>
      <c r="Z456" s="12"/>
      <c r="AA456" s="12"/>
      <c r="AB456" s="12"/>
      <c r="AC456" s="12"/>
    </row>
    <row r="457" ht="18.75" customHeight="1">
      <c r="A457" s="27"/>
      <c r="B457" s="27"/>
      <c r="C457" s="27"/>
      <c r="D457" s="124"/>
      <c r="E457" s="27"/>
      <c r="F457" s="27"/>
      <c r="G457" s="27"/>
      <c r="H457" s="44"/>
      <c r="I457" s="27"/>
      <c r="J457" s="27"/>
      <c r="K457" s="27"/>
      <c r="L457" s="27"/>
      <c r="M457" s="27"/>
      <c r="N457" s="27"/>
      <c r="O457" s="27"/>
      <c r="P457" s="27"/>
      <c r="Q457" s="47"/>
      <c r="R457" s="143">
        <f t="shared" si="1"/>
        <v>0</v>
      </c>
      <c r="S457" s="21" t="str">
        <f>IFERROR(VLOOKUP(L457,'Responsáveis'!$A$3:$B$136,2,FALSE),"NE")</f>
        <v>NE</v>
      </c>
      <c r="T457" s="27"/>
      <c r="U457" s="27"/>
      <c r="V457" s="33"/>
      <c r="W457" s="12"/>
      <c r="X457" s="12"/>
      <c r="Y457" s="12"/>
      <c r="Z457" s="12"/>
      <c r="AA457" s="12"/>
      <c r="AB457" s="12"/>
      <c r="AC457" s="12"/>
    </row>
    <row r="458" ht="18.75" customHeight="1">
      <c r="A458" s="27"/>
      <c r="B458" s="27"/>
      <c r="C458" s="27"/>
      <c r="D458" s="124"/>
      <c r="E458" s="27"/>
      <c r="F458" s="27"/>
      <c r="G458" s="27"/>
      <c r="H458" s="44"/>
      <c r="I458" s="27"/>
      <c r="J458" s="27"/>
      <c r="K458" s="27"/>
      <c r="L458" s="27"/>
      <c r="M458" s="27"/>
      <c r="N458" s="27"/>
      <c r="O458" s="27"/>
      <c r="P458" s="27"/>
      <c r="Q458" s="47"/>
      <c r="R458" s="143">
        <f t="shared" si="1"/>
        <v>0</v>
      </c>
      <c r="S458" s="21" t="str">
        <f>IFERROR(VLOOKUP(L458,'Responsáveis'!$A$3:$B$136,2,FALSE),"NE")</f>
        <v>NE</v>
      </c>
      <c r="T458" s="27"/>
      <c r="U458" s="27"/>
      <c r="V458" s="33"/>
      <c r="W458" s="12"/>
      <c r="X458" s="12"/>
      <c r="Y458" s="12"/>
      <c r="Z458" s="12"/>
      <c r="AA458" s="12"/>
      <c r="AB458" s="12"/>
      <c r="AC458" s="12"/>
    </row>
    <row r="459" ht="18.75" customHeight="1">
      <c r="A459" s="27"/>
      <c r="B459" s="27"/>
      <c r="C459" s="27"/>
      <c r="D459" s="124"/>
      <c r="E459" s="27"/>
      <c r="F459" s="27"/>
      <c r="G459" s="27"/>
      <c r="H459" s="44"/>
      <c r="I459" s="27"/>
      <c r="J459" s="27"/>
      <c r="K459" s="27"/>
      <c r="L459" s="27"/>
      <c r="M459" s="27"/>
      <c r="N459" s="27"/>
      <c r="O459" s="27"/>
      <c r="P459" s="27"/>
      <c r="Q459" s="47"/>
      <c r="R459" s="143">
        <f t="shared" si="1"/>
        <v>0</v>
      </c>
      <c r="S459" s="21" t="str">
        <f>IFERROR(VLOOKUP(L459,'Responsáveis'!$A$3:$B$136,2,FALSE),"NE")</f>
        <v>NE</v>
      </c>
      <c r="T459" s="27"/>
      <c r="U459" s="27"/>
      <c r="V459" s="33"/>
      <c r="W459" s="12"/>
      <c r="X459" s="12"/>
      <c r="Y459" s="12"/>
      <c r="Z459" s="12"/>
      <c r="AA459" s="12"/>
      <c r="AB459" s="12"/>
      <c r="AC459" s="12"/>
    </row>
    <row r="460" ht="18.75" customHeight="1">
      <c r="A460" s="27"/>
      <c r="B460" s="27"/>
      <c r="C460" s="27"/>
      <c r="D460" s="124"/>
      <c r="E460" s="27"/>
      <c r="F460" s="27"/>
      <c r="G460" s="27"/>
      <c r="H460" s="44"/>
      <c r="I460" s="27"/>
      <c r="J460" s="27"/>
      <c r="K460" s="27"/>
      <c r="L460" s="27"/>
      <c r="M460" s="27"/>
      <c r="N460" s="27"/>
      <c r="O460" s="27"/>
      <c r="P460" s="27"/>
      <c r="Q460" s="47"/>
      <c r="R460" s="143">
        <f t="shared" si="1"/>
        <v>0</v>
      </c>
      <c r="S460" s="21" t="str">
        <f>IFERROR(VLOOKUP(L460,'Responsáveis'!$A$3:$B$136,2,FALSE),"NE")</f>
        <v>NE</v>
      </c>
      <c r="T460" s="27"/>
      <c r="U460" s="27"/>
      <c r="V460" s="33"/>
      <c r="W460" s="12"/>
      <c r="X460" s="12"/>
      <c r="Y460" s="12"/>
      <c r="Z460" s="12"/>
      <c r="AA460" s="12"/>
      <c r="AB460" s="12"/>
      <c r="AC460" s="12"/>
    </row>
    <row r="461" ht="18.75" customHeight="1">
      <c r="A461" s="27"/>
      <c r="B461" s="27"/>
      <c r="C461" s="27"/>
      <c r="D461" s="124"/>
      <c r="E461" s="27"/>
      <c r="F461" s="27"/>
      <c r="G461" s="27"/>
      <c r="H461" s="44"/>
      <c r="I461" s="27"/>
      <c r="J461" s="27"/>
      <c r="K461" s="27"/>
      <c r="L461" s="27"/>
      <c r="M461" s="27"/>
      <c r="N461" s="27"/>
      <c r="O461" s="27"/>
      <c r="P461" s="27"/>
      <c r="Q461" s="47"/>
      <c r="R461" s="143">
        <f t="shared" si="1"/>
        <v>0</v>
      </c>
      <c r="S461" s="21" t="str">
        <f>IFERROR(VLOOKUP(L461,'Responsáveis'!$A$3:$B$136,2,FALSE),"NE")</f>
        <v>NE</v>
      </c>
      <c r="T461" s="27"/>
      <c r="U461" s="27"/>
      <c r="V461" s="33"/>
      <c r="W461" s="12"/>
      <c r="X461" s="12"/>
      <c r="Y461" s="12"/>
      <c r="Z461" s="12"/>
      <c r="AA461" s="12"/>
      <c r="AB461" s="12"/>
      <c r="AC461" s="12"/>
    </row>
    <row r="462" ht="18.75" customHeight="1">
      <c r="A462" s="27"/>
      <c r="B462" s="27"/>
      <c r="C462" s="27"/>
      <c r="D462" s="124"/>
      <c r="E462" s="27"/>
      <c r="F462" s="27"/>
      <c r="G462" s="27"/>
      <c r="H462" s="44"/>
      <c r="I462" s="27"/>
      <c r="J462" s="27"/>
      <c r="K462" s="27"/>
      <c r="L462" s="27"/>
      <c r="M462" s="27"/>
      <c r="N462" s="27"/>
      <c r="O462" s="27"/>
      <c r="P462" s="27"/>
      <c r="Q462" s="47"/>
      <c r="R462" s="143">
        <f t="shared" si="1"/>
        <v>0</v>
      </c>
      <c r="S462" s="21" t="str">
        <f>IFERROR(VLOOKUP(L462,'Responsáveis'!$A$3:$B$136,2,FALSE),"NE")</f>
        <v>NE</v>
      </c>
      <c r="T462" s="27"/>
      <c r="U462" s="27"/>
      <c r="V462" s="33"/>
      <c r="W462" s="12"/>
      <c r="X462" s="12"/>
      <c r="Y462" s="12"/>
      <c r="Z462" s="12"/>
      <c r="AA462" s="12"/>
      <c r="AB462" s="12"/>
      <c r="AC462" s="12"/>
    </row>
    <row r="463" ht="18.75" customHeight="1">
      <c r="A463" s="27"/>
      <c r="B463" s="27"/>
      <c r="C463" s="27"/>
      <c r="D463" s="124"/>
      <c r="E463" s="27"/>
      <c r="F463" s="27"/>
      <c r="G463" s="27"/>
      <c r="H463" s="44"/>
      <c r="I463" s="27"/>
      <c r="J463" s="27"/>
      <c r="K463" s="27"/>
      <c r="L463" s="27"/>
      <c r="M463" s="27"/>
      <c r="N463" s="27"/>
      <c r="O463" s="27"/>
      <c r="P463" s="27"/>
      <c r="Q463" s="47"/>
      <c r="R463" s="143">
        <f t="shared" si="1"/>
        <v>0</v>
      </c>
      <c r="S463" s="21" t="str">
        <f>IFERROR(VLOOKUP(L463,'Responsáveis'!$A$3:$B$136,2,FALSE),"NE")</f>
        <v>NE</v>
      </c>
      <c r="T463" s="27"/>
      <c r="U463" s="27"/>
      <c r="V463" s="33"/>
      <c r="W463" s="12"/>
      <c r="X463" s="12"/>
      <c r="Y463" s="12"/>
      <c r="Z463" s="12"/>
      <c r="AA463" s="12"/>
      <c r="AB463" s="12"/>
      <c r="AC463" s="12"/>
    </row>
    <row r="464" ht="18.75" customHeight="1">
      <c r="A464" s="27"/>
      <c r="B464" s="27"/>
      <c r="C464" s="27"/>
      <c r="D464" s="124"/>
      <c r="E464" s="27"/>
      <c r="F464" s="27"/>
      <c r="G464" s="27"/>
      <c r="H464" s="44"/>
      <c r="I464" s="27"/>
      <c r="J464" s="27"/>
      <c r="K464" s="27"/>
      <c r="L464" s="27"/>
      <c r="M464" s="27"/>
      <c r="N464" s="27"/>
      <c r="O464" s="27"/>
      <c r="P464" s="27"/>
      <c r="Q464" s="47"/>
      <c r="R464" s="143">
        <f t="shared" si="1"/>
        <v>0</v>
      </c>
      <c r="S464" s="21" t="str">
        <f>IFERROR(VLOOKUP(L464,'Responsáveis'!$A$3:$B$136,2,FALSE),"NE")</f>
        <v>NE</v>
      </c>
      <c r="T464" s="27"/>
      <c r="U464" s="27"/>
      <c r="V464" s="33"/>
      <c r="W464" s="12"/>
      <c r="X464" s="12"/>
      <c r="Y464" s="12"/>
      <c r="Z464" s="12"/>
      <c r="AA464" s="12"/>
      <c r="AB464" s="12"/>
      <c r="AC464" s="12"/>
    </row>
    <row r="465" ht="18.75" customHeight="1">
      <c r="A465" s="27"/>
      <c r="B465" s="27"/>
      <c r="C465" s="27"/>
      <c r="D465" s="124"/>
      <c r="E465" s="27"/>
      <c r="F465" s="27"/>
      <c r="G465" s="27"/>
      <c r="H465" s="44"/>
      <c r="I465" s="27"/>
      <c r="J465" s="27"/>
      <c r="K465" s="27"/>
      <c r="L465" s="27"/>
      <c r="M465" s="27"/>
      <c r="N465" s="27"/>
      <c r="O465" s="27"/>
      <c r="P465" s="27"/>
      <c r="Q465" s="47"/>
      <c r="R465" s="143">
        <f t="shared" si="1"/>
        <v>0</v>
      </c>
      <c r="S465" s="21" t="str">
        <f>IFERROR(VLOOKUP(L465,'Responsáveis'!$A$3:$B$136,2,FALSE),"NE")</f>
        <v>NE</v>
      </c>
      <c r="T465" s="27"/>
      <c r="U465" s="27"/>
      <c r="V465" s="33"/>
      <c r="W465" s="12"/>
      <c r="X465" s="12"/>
      <c r="Y465" s="12"/>
      <c r="Z465" s="12"/>
      <c r="AA465" s="12"/>
      <c r="AB465" s="12"/>
      <c r="AC465" s="12"/>
    </row>
    <row r="466" ht="18.75" customHeight="1">
      <c r="A466" s="27"/>
      <c r="B466" s="27"/>
      <c r="C466" s="27"/>
      <c r="D466" s="124"/>
      <c r="E466" s="27"/>
      <c r="F466" s="27"/>
      <c r="G466" s="27"/>
      <c r="H466" s="44"/>
      <c r="I466" s="27"/>
      <c r="J466" s="27"/>
      <c r="K466" s="27"/>
      <c r="L466" s="27"/>
      <c r="M466" s="27"/>
      <c r="N466" s="27"/>
      <c r="O466" s="27"/>
      <c r="P466" s="27"/>
      <c r="Q466" s="47"/>
      <c r="R466" s="143">
        <f t="shared" si="1"/>
        <v>0</v>
      </c>
      <c r="S466" s="21" t="str">
        <f>IFERROR(VLOOKUP(L466,'Responsáveis'!$A$3:$B$136,2,FALSE),"NE")</f>
        <v>NE</v>
      </c>
      <c r="T466" s="27"/>
      <c r="U466" s="27"/>
      <c r="V466" s="33"/>
      <c r="W466" s="12"/>
      <c r="X466" s="12"/>
      <c r="Y466" s="12"/>
      <c r="Z466" s="12"/>
      <c r="AA466" s="12"/>
      <c r="AB466" s="12"/>
      <c r="AC466" s="12"/>
    </row>
    <row r="467" ht="18.75" customHeight="1">
      <c r="A467" s="27"/>
      <c r="B467" s="27"/>
      <c r="C467" s="27"/>
      <c r="D467" s="124"/>
      <c r="E467" s="27"/>
      <c r="F467" s="27"/>
      <c r="G467" s="27"/>
      <c r="H467" s="44"/>
      <c r="I467" s="27"/>
      <c r="J467" s="27"/>
      <c r="K467" s="27"/>
      <c r="L467" s="27"/>
      <c r="M467" s="27"/>
      <c r="N467" s="27"/>
      <c r="O467" s="27"/>
      <c r="P467" s="27"/>
      <c r="Q467" s="47"/>
      <c r="R467" s="143">
        <f t="shared" si="1"/>
        <v>0</v>
      </c>
      <c r="S467" s="21" t="str">
        <f>IFERROR(VLOOKUP(L467,'Responsáveis'!$A$3:$B$136,2,FALSE),"NE")</f>
        <v>NE</v>
      </c>
      <c r="T467" s="27"/>
      <c r="U467" s="27"/>
      <c r="V467" s="33"/>
      <c r="W467" s="12"/>
      <c r="X467" s="12"/>
      <c r="Y467" s="12"/>
      <c r="Z467" s="12"/>
      <c r="AA467" s="12"/>
      <c r="AB467" s="12"/>
      <c r="AC467" s="12"/>
    </row>
    <row r="468" ht="18.75" customHeight="1">
      <c r="A468" s="27"/>
      <c r="B468" s="27"/>
      <c r="C468" s="27"/>
      <c r="D468" s="124"/>
      <c r="E468" s="27"/>
      <c r="F468" s="27"/>
      <c r="G468" s="27"/>
      <c r="H468" s="44"/>
      <c r="I468" s="27"/>
      <c r="J468" s="27"/>
      <c r="K468" s="27"/>
      <c r="L468" s="27"/>
      <c r="M468" s="27"/>
      <c r="N468" s="27"/>
      <c r="O468" s="27"/>
      <c r="P468" s="27"/>
      <c r="Q468" s="47"/>
      <c r="R468" s="143">
        <f t="shared" si="1"/>
        <v>0</v>
      </c>
      <c r="S468" s="21" t="str">
        <f>IFERROR(VLOOKUP(L468,'Responsáveis'!$A$3:$B$136,2,FALSE),"NE")</f>
        <v>NE</v>
      </c>
      <c r="T468" s="27"/>
      <c r="U468" s="27"/>
      <c r="V468" s="33"/>
      <c r="W468" s="12"/>
      <c r="X468" s="12"/>
      <c r="Y468" s="12"/>
      <c r="Z468" s="12"/>
      <c r="AA468" s="12"/>
      <c r="AB468" s="12"/>
      <c r="AC468" s="12"/>
    </row>
    <row r="469" ht="18.75" customHeight="1">
      <c r="A469" s="27"/>
      <c r="B469" s="27"/>
      <c r="C469" s="27"/>
      <c r="D469" s="124"/>
      <c r="E469" s="27"/>
      <c r="F469" s="27"/>
      <c r="G469" s="27"/>
      <c r="H469" s="44"/>
      <c r="I469" s="27"/>
      <c r="J469" s="27"/>
      <c r="K469" s="27"/>
      <c r="L469" s="27"/>
      <c r="M469" s="27"/>
      <c r="N469" s="27"/>
      <c r="O469" s="27"/>
      <c r="P469" s="27"/>
      <c r="Q469" s="47"/>
      <c r="R469" s="143">
        <f t="shared" si="1"/>
        <v>0</v>
      </c>
      <c r="S469" s="21" t="str">
        <f>IFERROR(VLOOKUP(L469,'Responsáveis'!$A$3:$B$136,2,FALSE),"NE")</f>
        <v>NE</v>
      </c>
      <c r="T469" s="27"/>
      <c r="U469" s="27"/>
      <c r="V469" s="33"/>
      <c r="W469" s="12"/>
      <c r="X469" s="12"/>
      <c r="Y469" s="12"/>
      <c r="Z469" s="12"/>
      <c r="AA469" s="12"/>
      <c r="AB469" s="12"/>
      <c r="AC469" s="12"/>
    </row>
    <row r="470" ht="18.75" customHeight="1">
      <c r="A470" s="27"/>
      <c r="B470" s="27"/>
      <c r="C470" s="27"/>
      <c r="D470" s="124"/>
      <c r="E470" s="27"/>
      <c r="F470" s="27"/>
      <c r="G470" s="27"/>
      <c r="H470" s="44"/>
      <c r="I470" s="27"/>
      <c r="J470" s="27"/>
      <c r="K470" s="27"/>
      <c r="L470" s="27"/>
      <c r="M470" s="27"/>
      <c r="N470" s="27"/>
      <c r="O470" s="27"/>
      <c r="P470" s="27"/>
      <c r="Q470" s="47"/>
      <c r="R470" s="143">
        <f t="shared" si="1"/>
        <v>0</v>
      </c>
      <c r="S470" s="21" t="str">
        <f>IFERROR(VLOOKUP(L470,'Responsáveis'!$A$3:$B$136,2,FALSE),"NE")</f>
        <v>NE</v>
      </c>
      <c r="T470" s="27"/>
      <c r="U470" s="27"/>
      <c r="V470" s="33"/>
      <c r="W470" s="12"/>
      <c r="X470" s="12"/>
      <c r="Y470" s="12"/>
      <c r="Z470" s="12"/>
      <c r="AA470" s="12"/>
      <c r="AB470" s="12"/>
      <c r="AC470" s="12"/>
    </row>
    <row r="471" ht="18.75" customHeight="1">
      <c r="A471" s="27"/>
      <c r="B471" s="27"/>
      <c r="C471" s="27"/>
      <c r="D471" s="124"/>
      <c r="E471" s="27"/>
      <c r="F471" s="27"/>
      <c r="G471" s="27"/>
      <c r="H471" s="44"/>
      <c r="I471" s="27"/>
      <c r="J471" s="27"/>
      <c r="K471" s="27"/>
      <c r="L471" s="27"/>
      <c r="M471" s="27"/>
      <c r="N471" s="27"/>
      <c r="O471" s="27"/>
      <c r="P471" s="27"/>
      <c r="Q471" s="47"/>
      <c r="R471" s="143">
        <f t="shared" si="1"/>
        <v>0</v>
      </c>
      <c r="S471" s="21" t="str">
        <f>IFERROR(VLOOKUP(L471,'Responsáveis'!$A$3:$B$136,2,FALSE),"NE")</f>
        <v>NE</v>
      </c>
      <c r="T471" s="27"/>
      <c r="U471" s="27"/>
      <c r="V471" s="33"/>
      <c r="W471" s="12"/>
      <c r="X471" s="12"/>
      <c r="Y471" s="12"/>
      <c r="Z471" s="12"/>
      <c r="AA471" s="12"/>
      <c r="AB471" s="12"/>
      <c r="AC471" s="12"/>
    </row>
    <row r="472" ht="18.75" customHeight="1">
      <c r="A472" s="27"/>
      <c r="B472" s="27"/>
      <c r="C472" s="27"/>
      <c r="D472" s="124"/>
      <c r="E472" s="27"/>
      <c r="F472" s="27"/>
      <c r="G472" s="27"/>
      <c r="H472" s="44"/>
      <c r="I472" s="27"/>
      <c r="J472" s="27"/>
      <c r="K472" s="27"/>
      <c r="L472" s="27"/>
      <c r="M472" s="27"/>
      <c r="N472" s="27"/>
      <c r="O472" s="27"/>
      <c r="P472" s="27"/>
      <c r="Q472" s="47"/>
      <c r="R472" s="143">
        <f t="shared" si="1"/>
        <v>0</v>
      </c>
      <c r="S472" s="21" t="str">
        <f>IFERROR(VLOOKUP(L472,'Responsáveis'!$A$3:$B$136,2,FALSE),"NE")</f>
        <v>NE</v>
      </c>
      <c r="T472" s="27"/>
      <c r="U472" s="27"/>
      <c r="V472" s="33"/>
      <c r="W472" s="12"/>
      <c r="X472" s="12"/>
      <c r="Y472" s="12"/>
      <c r="Z472" s="12"/>
      <c r="AA472" s="12"/>
      <c r="AB472" s="12"/>
      <c r="AC472" s="12"/>
    </row>
    <row r="473" ht="18.75" customHeight="1">
      <c r="A473" s="27"/>
      <c r="B473" s="27"/>
      <c r="C473" s="27"/>
      <c r="D473" s="124"/>
      <c r="E473" s="27"/>
      <c r="F473" s="27"/>
      <c r="G473" s="27"/>
      <c r="H473" s="44"/>
      <c r="I473" s="27"/>
      <c r="J473" s="27"/>
      <c r="K473" s="27"/>
      <c r="L473" s="27"/>
      <c r="M473" s="27"/>
      <c r="N473" s="27"/>
      <c r="O473" s="27"/>
      <c r="P473" s="27"/>
      <c r="Q473" s="47"/>
      <c r="R473" s="143">
        <f t="shared" si="1"/>
        <v>0</v>
      </c>
      <c r="S473" s="21" t="str">
        <f>IFERROR(VLOOKUP(L473,'Responsáveis'!$A$3:$B$136,2,FALSE),"NE")</f>
        <v>NE</v>
      </c>
      <c r="T473" s="27"/>
      <c r="U473" s="27"/>
      <c r="V473" s="33"/>
      <c r="W473" s="12"/>
      <c r="X473" s="12"/>
      <c r="Y473" s="12"/>
      <c r="Z473" s="12"/>
      <c r="AA473" s="12"/>
      <c r="AB473" s="12"/>
      <c r="AC473" s="12"/>
    </row>
    <row r="474" ht="18.75" customHeight="1">
      <c r="A474" s="27"/>
      <c r="B474" s="27"/>
      <c r="C474" s="27"/>
      <c r="D474" s="124"/>
      <c r="E474" s="27"/>
      <c r="F474" s="27"/>
      <c r="G474" s="27"/>
      <c r="H474" s="44"/>
      <c r="I474" s="27"/>
      <c r="J474" s="27"/>
      <c r="K474" s="27"/>
      <c r="L474" s="27"/>
      <c r="M474" s="27"/>
      <c r="N474" s="27"/>
      <c r="O474" s="27"/>
      <c r="P474" s="27"/>
      <c r="Q474" s="47"/>
      <c r="R474" s="143">
        <f t="shared" si="1"/>
        <v>0</v>
      </c>
      <c r="S474" s="21" t="str">
        <f>IFERROR(VLOOKUP(L474,'Responsáveis'!$A$3:$B$136,2,FALSE),"NE")</f>
        <v>NE</v>
      </c>
      <c r="T474" s="27"/>
      <c r="U474" s="27"/>
      <c r="V474" s="33"/>
      <c r="W474" s="12"/>
      <c r="X474" s="12"/>
      <c r="Y474" s="12"/>
      <c r="Z474" s="12"/>
      <c r="AA474" s="12"/>
      <c r="AB474" s="12"/>
      <c r="AC474" s="12"/>
    </row>
    <row r="475" ht="18.75" customHeight="1">
      <c r="A475" s="27"/>
      <c r="B475" s="27"/>
      <c r="C475" s="27"/>
      <c r="D475" s="124"/>
      <c r="E475" s="27"/>
      <c r="F475" s="27"/>
      <c r="G475" s="27"/>
      <c r="H475" s="44"/>
      <c r="I475" s="27"/>
      <c r="J475" s="27"/>
      <c r="K475" s="27"/>
      <c r="L475" s="27"/>
      <c r="M475" s="27"/>
      <c r="N475" s="27"/>
      <c r="O475" s="27"/>
      <c r="P475" s="27"/>
      <c r="Q475" s="47"/>
      <c r="R475" s="143">
        <f t="shared" si="1"/>
        <v>0</v>
      </c>
      <c r="S475" s="21" t="str">
        <f>IFERROR(VLOOKUP(L475,'Responsáveis'!$A$3:$B$136,2,FALSE),"NE")</f>
        <v>NE</v>
      </c>
      <c r="T475" s="27"/>
      <c r="U475" s="27"/>
      <c r="V475" s="33"/>
      <c r="W475" s="12"/>
      <c r="X475" s="12"/>
      <c r="Y475" s="12"/>
      <c r="Z475" s="12"/>
      <c r="AA475" s="12"/>
      <c r="AB475" s="12"/>
      <c r="AC475" s="12"/>
    </row>
    <row r="476" ht="18.75" customHeight="1">
      <c r="A476" s="27"/>
      <c r="B476" s="27"/>
      <c r="C476" s="27"/>
      <c r="D476" s="124"/>
      <c r="E476" s="27"/>
      <c r="F476" s="27"/>
      <c r="G476" s="27"/>
      <c r="H476" s="44"/>
      <c r="I476" s="27"/>
      <c r="J476" s="27"/>
      <c r="K476" s="27"/>
      <c r="L476" s="27"/>
      <c r="M476" s="27"/>
      <c r="N476" s="27"/>
      <c r="O476" s="27"/>
      <c r="P476" s="27"/>
      <c r="Q476" s="47"/>
      <c r="R476" s="143">
        <f t="shared" si="1"/>
        <v>0</v>
      </c>
      <c r="S476" s="21" t="str">
        <f>IFERROR(VLOOKUP(L476,'Responsáveis'!$A$3:$B$136,2,FALSE),"NE")</f>
        <v>NE</v>
      </c>
      <c r="T476" s="27"/>
      <c r="U476" s="27"/>
      <c r="V476" s="33"/>
      <c r="W476" s="12"/>
      <c r="X476" s="12"/>
      <c r="Y476" s="12"/>
      <c r="Z476" s="12"/>
      <c r="AA476" s="12"/>
      <c r="AB476" s="12"/>
      <c r="AC476" s="12"/>
    </row>
    <row r="477" ht="18.75" customHeight="1">
      <c r="A477" s="27"/>
      <c r="B477" s="27"/>
      <c r="C477" s="27"/>
      <c r="D477" s="124"/>
      <c r="E477" s="27"/>
      <c r="F477" s="27"/>
      <c r="G477" s="27"/>
      <c r="H477" s="44"/>
      <c r="I477" s="27"/>
      <c r="J477" s="27"/>
      <c r="K477" s="27"/>
      <c r="L477" s="27"/>
      <c r="M477" s="27"/>
      <c r="N477" s="27"/>
      <c r="O477" s="27"/>
      <c r="P477" s="27"/>
      <c r="Q477" s="47"/>
      <c r="R477" s="143">
        <f t="shared" si="1"/>
        <v>0</v>
      </c>
      <c r="S477" s="21" t="str">
        <f>IFERROR(VLOOKUP(L477,'Responsáveis'!$A$3:$B$136,2,FALSE),"NE")</f>
        <v>NE</v>
      </c>
      <c r="T477" s="27"/>
      <c r="U477" s="27"/>
      <c r="V477" s="33"/>
      <c r="W477" s="12"/>
      <c r="X477" s="12"/>
      <c r="Y477" s="12"/>
      <c r="Z477" s="12"/>
      <c r="AA477" s="12"/>
      <c r="AB477" s="12"/>
      <c r="AC477" s="12"/>
    </row>
    <row r="478" ht="18.75" customHeight="1">
      <c r="A478" s="27"/>
      <c r="B478" s="27"/>
      <c r="C478" s="27"/>
      <c r="D478" s="124"/>
      <c r="E478" s="27"/>
      <c r="F478" s="27"/>
      <c r="G478" s="27"/>
      <c r="H478" s="44"/>
      <c r="I478" s="27"/>
      <c r="J478" s="27"/>
      <c r="K478" s="27"/>
      <c r="L478" s="27"/>
      <c r="M478" s="27"/>
      <c r="N478" s="27"/>
      <c r="O478" s="27"/>
      <c r="P478" s="27"/>
      <c r="Q478" s="47"/>
      <c r="R478" s="143">
        <f t="shared" si="1"/>
        <v>0</v>
      </c>
      <c r="S478" s="21" t="str">
        <f>IFERROR(VLOOKUP(L478,'Responsáveis'!$A$3:$B$136,2,FALSE),"NE")</f>
        <v>NE</v>
      </c>
      <c r="T478" s="27"/>
      <c r="U478" s="27"/>
      <c r="V478" s="33"/>
      <c r="W478" s="12"/>
      <c r="X478" s="12"/>
      <c r="Y478" s="12"/>
      <c r="Z478" s="12"/>
      <c r="AA478" s="12"/>
      <c r="AB478" s="12"/>
      <c r="AC478" s="12"/>
    </row>
    <row r="479" ht="18.75" customHeight="1">
      <c r="A479" s="27"/>
      <c r="B479" s="27"/>
      <c r="C479" s="27"/>
      <c r="D479" s="124"/>
      <c r="E479" s="27"/>
      <c r="F479" s="27"/>
      <c r="G479" s="27"/>
      <c r="H479" s="44"/>
      <c r="I479" s="27"/>
      <c r="J479" s="27"/>
      <c r="K479" s="27"/>
      <c r="L479" s="27"/>
      <c r="M479" s="27"/>
      <c r="N479" s="27"/>
      <c r="O479" s="27"/>
      <c r="P479" s="27"/>
      <c r="Q479" s="47"/>
      <c r="R479" s="143">
        <f t="shared" si="1"/>
        <v>0</v>
      </c>
      <c r="S479" s="21" t="str">
        <f>IFERROR(VLOOKUP(L479,'Responsáveis'!$A$3:$B$136,2,FALSE),"NE")</f>
        <v>NE</v>
      </c>
      <c r="T479" s="27"/>
      <c r="U479" s="27"/>
      <c r="V479" s="33"/>
      <c r="W479" s="12"/>
      <c r="X479" s="12"/>
      <c r="Y479" s="12"/>
      <c r="Z479" s="12"/>
      <c r="AA479" s="12"/>
      <c r="AB479" s="12"/>
      <c r="AC479" s="12"/>
    </row>
    <row r="480" ht="18.75" customHeight="1">
      <c r="A480" s="27"/>
      <c r="B480" s="27"/>
      <c r="C480" s="27"/>
      <c r="D480" s="124"/>
      <c r="E480" s="27"/>
      <c r="F480" s="27"/>
      <c r="G480" s="27"/>
      <c r="H480" s="44"/>
      <c r="I480" s="27"/>
      <c r="J480" s="27"/>
      <c r="K480" s="27"/>
      <c r="L480" s="27"/>
      <c r="M480" s="27"/>
      <c r="N480" s="27"/>
      <c r="O480" s="27"/>
      <c r="P480" s="27"/>
      <c r="Q480" s="47"/>
      <c r="R480" s="143">
        <f t="shared" si="1"/>
        <v>0</v>
      </c>
      <c r="S480" s="21" t="str">
        <f>IFERROR(VLOOKUP(L480,'Responsáveis'!$A$3:$B$136,2,FALSE),"NE")</f>
        <v>NE</v>
      </c>
      <c r="T480" s="27"/>
      <c r="U480" s="27"/>
      <c r="V480" s="33"/>
      <c r="W480" s="12"/>
      <c r="X480" s="12"/>
      <c r="Y480" s="12"/>
      <c r="Z480" s="12"/>
      <c r="AA480" s="12"/>
      <c r="AB480" s="12"/>
      <c r="AC480" s="12"/>
    </row>
    <row r="481" ht="18.75" customHeight="1">
      <c r="A481" s="27"/>
      <c r="B481" s="27"/>
      <c r="C481" s="27"/>
      <c r="D481" s="124"/>
      <c r="E481" s="27"/>
      <c r="F481" s="27"/>
      <c r="G481" s="27"/>
      <c r="H481" s="44"/>
      <c r="I481" s="27"/>
      <c r="J481" s="27"/>
      <c r="K481" s="27"/>
      <c r="L481" s="27"/>
      <c r="M481" s="27"/>
      <c r="N481" s="27"/>
      <c r="O481" s="27"/>
      <c r="P481" s="27"/>
      <c r="Q481" s="47"/>
      <c r="R481" s="143">
        <f t="shared" si="1"/>
        <v>0</v>
      </c>
      <c r="S481" s="21" t="str">
        <f>IFERROR(VLOOKUP(L481,'Responsáveis'!$A$3:$B$136,2,FALSE),"NE")</f>
        <v>NE</v>
      </c>
      <c r="T481" s="27"/>
      <c r="U481" s="27"/>
      <c r="V481" s="33"/>
      <c r="W481" s="12"/>
      <c r="X481" s="12"/>
      <c r="Y481" s="12"/>
      <c r="Z481" s="12"/>
      <c r="AA481" s="12"/>
      <c r="AB481" s="12"/>
      <c r="AC481" s="12"/>
    </row>
    <row r="482" ht="18.75" customHeight="1">
      <c r="A482" s="27"/>
      <c r="B482" s="27"/>
      <c r="C482" s="27"/>
      <c r="D482" s="124"/>
      <c r="E482" s="27"/>
      <c r="F482" s="27"/>
      <c r="G482" s="27"/>
      <c r="H482" s="44"/>
      <c r="I482" s="27"/>
      <c r="J482" s="27"/>
      <c r="K482" s="27"/>
      <c r="L482" s="27"/>
      <c r="M482" s="27"/>
      <c r="N482" s="27"/>
      <c r="O482" s="27"/>
      <c r="P482" s="27"/>
      <c r="Q482" s="47"/>
      <c r="R482" s="143">
        <f t="shared" si="1"/>
        <v>0</v>
      </c>
      <c r="S482" s="21" t="str">
        <f>IFERROR(VLOOKUP(L482,'Responsáveis'!$A$3:$B$136,2,FALSE),"NE")</f>
        <v>NE</v>
      </c>
      <c r="T482" s="27"/>
      <c r="U482" s="27"/>
      <c r="V482" s="33"/>
      <c r="W482" s="12"/>
      <c r="X482" s="12"/>
      <c r="Y482" s="12"/>
      <c r="Z482" s="12"/>
      <c r="AA482" s="12"/>
      <c r="AB482" s="12"/>
      <c r="AC482" s="12"/>
    </row>
    <row r="483" ht="18.75" customHeight="1">
      <c r="A483" s="27"/>
      <c r="B483" s="27"/>
      <c r="C483" s="27"/>
      <c r="D483" s="124"/>
      <c r="E483" s="27"/>
      <c r="F483" s="27"/>
      <c r="G483" s="27"/>
      <c r="H483" s="44"/>
      <c r="I483" s="27"/>
      <c r="J483" s="27"/>
      <c r="K483" s="27"/>
      <c r="L483" s="27"/>
      <c r="M483" s="27"/>
      <c r="N483" s="27"/>
      <c r="O483" s="27"/>
      <c r="P483" s="27"/>
      <c r="Q483" s="47"/>
      <c r="R483" s="143">
        <f t="shared" si="1"/>
        <v>0</v>
      </c>
      <c r="S483" s="21" t="str">
        <f>IFERROR(VLOOKUP(L483,'Responsáveis'!$A$3:$B$136,2,FALSE),"NE")</f>
        <v>NE</v>
      </c>
      <c r="T483" s="27"/>
      <c r="U483" s="27"/>
      <c r="V483" s="33"/>
      <c r="W483" s="12"/>
      <c r="X483" s="12"/>
      <c r="Y483" s="12"/>
      <c r="Z483" s="12"/>
      <c r="AA483" s="12"/>
      <c r="AB483" s="12"/>
      <c r="AC483" s="12"/>
    </row>
    <row r="484" ht="18.75" customHeight="1">
      <c r="A484" s="27"/>
      <c r="B484" s="27"/>
      <c r="C484" s="27"/>
      <c r="D484" s="124"/>
      <c r="E484" s="27"/>
      <c r="F484" s="27"/>
      <c r="G484" s="27"/>
      <c r="H484" s="44"/>
      <c r="I484" s="27"/>
      <c r="J484" s="27"/>
      <c r="K484" s="27"/>
      <c r="L484" s="27"/>
      <c r="M484" s="27"/>
      <c r="N484" s="27"/>
      <c r="O484" s="27"/>
      <c r="P484" s="27"/>
      <c r="Q484" s="47"/>
      <c r="R484" s="143">
        <f t="shared" si="1"/>
        <v>0</v>
      </c>
      <c r="S484" s="21" t="str">
        <f>IFERROR(VLOOKUP(L484,'Responsáveis'!$A$3:$B$136,2,FALSE),"NE")</f>
        <v>NE</v>
      </c>
      <c r="T484" s="27"/>
      <c r="U484" s="27"/>
      <c r="V484" s="33"/>
      <c r="W484" s="12"/>
      <c r="X484" s="12"/>
      <c r="Y484" s="12"/>
      <c r="Z484" s="12"/>
      <c r="AA484" s="12"/>
      <c r="AB484" s="12"/>
      <c r="AC484" s="12"/>
    </row>
    <row r="485" ht="18.75" customHeight="1">
      <c r="A485" s="27"/>
      <c r="B485" s="27"/>
      <c r="C485" s="27"/>
      <c r="D485" s="124"/>
      <c r="E485" s="27"/>
      <c r="F485" s="27"/>
      <c r="G485" s="27"/>
      <c r="H485" s="44"/>
      <c r="I485" s="27"/>
      <c r="J485" s="27"/>
      <c r="K485" s="27"/>
      <c r="L485" s="27"/>
      <c r="M485" s="27"/>
      <c r="N485" s="27"/>
      <c r="O485" s="27"/>
      <c r="P485" s="27"/>
      <c r="Q485" s="47"/>
      <c r="R485" s="143">
        <f t="shared" si="1"/>
        <v>0</v>
      </c>
      <c r="S485" s="21" t="str">
        <f>IFERROR(VLOOKUP(L485,'Responsáveis'!$A$3:$B$136,2,FALSE),"NE")</f>
        <v>NE</v>
      </c>
      <c r="T485" s="27"/>
      <c r="U485" s="27"/>
      <c r="V485" s="33"/>
      <c r="W485" s="12"/>
      <c r="X485" s="12"/>
      <c r="Y485" s="12"/>
      <c r="Z485" s="12"/>
      <c r="AA485" s="12"/>
      <c r="AB485" s="12"/>
      <c r="AC485" s="12"/>
    </row>
    <row r="486" ht="18.75" customHeight="1">
      <c r="A486" s="27"/>
      <c r="B486" s="27"/>
      <c r="C486" s="27"/>
      <c r="D486" s="124"/>
      <c r="E486" s="27"/>
      <c r="F486" s="27"/>
      <c r="G486" s="27"/>
      <c r="H486" s="44"/>
      <c r="I486" s="27"/>
      <c r="J486" s="27"/>
      <c r="K486" s="27"/>
      <c r="L486" s="27"/>
      <c r="M486" s="27"/>
      <c r="N486" s="27"/>
      <c r="O486" s="27"/>
      <c r="P486" s="27"/>
      <c r="Q486" s="47"/>
      <c r="R486" s="143">
        <f t="shared" si="1"/>
        <v>0</v>
      </c>
      <c r="S486" s="21" t="str">
        <f>IFERROR(VLOOKUP(L486,'Responsáveis'!$A$3:$B$136,2,FALSE),"NE")</f>
        <v>NE</v>
      </c>
      <c r="T486" s="27"/>
      <c r="U486" s="27"/>
      <c r="V486" s="33"/>
      <c r="W486" s="12"/>
      <c r="X486" s="12"/>
      <c r="Y486" s="12"/>
      <c r="Z486" s="12"/>
      <c r="AA486" s="12"/>
      <c r="AB486" s="12"/>
      <c r="AC486" s="12"/>
    </row>
    <row r="487" ht="18.75" customHeight="1">
      <c r="A487" s="27"/>
      <c r="B487" s="27"/>
      <c r="C487" s="27"/>
      <c r="D487" s="124"/>
      <c r="E487" s="27"/>
      <c r="F487" s="27"/>
      <c r="G487" s="27"/>
      <c r="H487" s="44"/>
      <c r="I487" s="27"/>
      <c r="J487" s="27"/>
      <c r="K487" s="27"/>
      <c r="L487" s="27"/>
      <c r="M487" s="27"/>
      <c r="N487" s="27"/>
      <c r="O487" s="27"/>
      <c r="P487" s="27"/>
      <c r="Q487" s="47"/>
      <c r="R487" s="143">
        <f t="shared" si="1"/>
        <v>0</v>
      </c>
      <c r="S487" s="21" t="str">
        <f>IFERROR(VLOOKUP(L487,'Responsáveis'!$A$3:$B$136,2,FALSE),"NE")</f>
        <v>NE</v>
      </c>
      <c r="T487" s="27"/>
      <c r="U487" s="27"/>
      <c r="V487" s="33"/>
      <c r="W487" s="12"/>
      <c r="X487" s="12"/>
      <c r="Y487" s="12"/>
      <c r="Z487" s="12"/>
      <c r="AA487" s="12"/>
      <c r="AB487" s="12"/>
      <c r="AC487" s="12"/>
    </row>
    <row r="488" ht="18.75" customHeight="1">
      <c r="A488" s="27"/>
      <c r="B488" s="27"/>
      <c r="C488" s="27"/>
      <c r="D488" s="124"/>
      <c r="E488" s="27"/>
      <c r="F488" s="27"/>
      <c r="G488" s="27"/>
      <c r="H488" s="44"/>
      <c r="I488" s="27"/>
      <c r="J488" s="27"/>
      <c r="K488" s="27"/>
      <c r="L488" s="27"/>
      <c r="M488" s="27"/>
      <c r="N488" s="27"/>
      <c r="O488" s="27"/>
      <c r="P488" s="27"/>
      <c r="Q488" s="47"/>
      <c r="R488" s="143">
        <f t="shared" si="1"/>
        <v>0</v>
      </c>
      <c r="S488" s="21" t="str">
        <f>IFERROR(VLOOKUP(L488,'Responsáveis'!$A$3:$B$136,2,FALSE),"NE")</f>
        <v>NE</v>
      </c>
      <c r="T488" s="27"/>
      <c r="U488" s="27"/>
      <c r="V488" s="33"/>
      <c r="W488" s="12"/>
      <c r="X488" s="12"/>
      <c r="Y488" s="12"/>
      <c r="Z488" s="12"/>
      <c r="AA488" s="12"/>
      <c r="AB488" s="12"/>
      <c r="AC488" s="12"/>
    </row>
    <row r="489" ht="18.75" customHeight="1">
      <c r="A489" s="27"/>
      <c r="B489" s="27"/>
      <c r="C489" s="27"/>
      <c r="D489" s="124"/>
      <c r="E489" s="27"/>
      <c r="F489" s="27"/>
      <c r="G489" s="27"/>
      <c r="H489" s="44"/>
      <c r="I489" s="27"/>
      <c r="J489" s="27"/>
      <c r="K489" s="27"/>
      <c r="L489" s="27"/>
      <c r="M489" s="27"/>
      <c r="N489" s="27"/>
      <c r="O489" s="27"/>
      <c r="P489" s="27"/>
      <c r="Q489" s="47"/>
      <c r="R489" s="143">
        <f t="shared" si="1"/>
        <v>0</v>
      </c>
      <c r="S489" s="21" t="str">
        <f>IFERROR(VLOOKUP(L489,'Responsáveis'!$A$3:$B$136,2,FALSE),"NE")</f>
        <v>NE</v>
      </c>
      <c r="T489" s="27"/>
      <c r="U489" s="27"/>
      <c r="V489" s="33"/>
      <c r="W489" s="12"/>
      <c r="X489" s="12"/>
      <c r="Y489" s="12"/>
      <c r="Z489" s="12"/>
      <c r="AA489" s="12"/>
      <c r="AB489" s="12"/>
      <c r="AC489" s="12"/>
    </row>
    <row r="490" ht="18.75" customHeight="1">
      <c r="A490" s="27"/>
      <c r="B490" s="27"/>
      <c r="C490" s="27"/>
      <c r="D490" s="124"/>
      <c r="E490" s="27"/>
      <c r="F490" s="27"/>
      <c r="G490" s="27"/>
      <c r="H490" s="44"/>
      <c r="I490" s="27"/>
      <c r="J490" s="27"/>
      <c r="K490" s="27"/>
      <c r="L490" s="27"/>
      <c r="M490" s="27"/>
      <c r="N490" s="27"/>
      <c r="O490" s="27"/>
      <c r="P490" s="27"/>
      <c r="Q490" s="47"/>
      <c r="R490" s="143">
        <f t="shared" si="1"/>
        <v>0</v>
      </c>
      <c r="S490" s="21" t="str">
        <f>IFERROR(VLOOKUP(L490,'Responsáveis'!$A$3:$B$136,2,FALSE),"NE")</f>
        <v>NE</v>
      </c>
      <c r="T490" s="27"/>
      <c r="U490" s="27"/>
      <c r="V490" s="33"/>
      <c r="W490" s="12"/>
      <c r="X490" s="12"/>
      <c r="Y490" s="12"/>
      <c r="Z490" s="12"/>
      <c r="AA490" s="12"/>
      <c r="AB490" s="12"/>
      <c r="AC490" s="12"/>
    </row>
    <row r="491" ht="18.75" customHeight="1">
      <c r="A491" s="27"/>
      <c r="B491" s="27"/>
      <c r="C491" s="27"/>
      <c r="D491" s="124"/>
      <c r="E491" s="27"/>
      <c r="F491" s="27"/>
      <c r="G491" s="27"/>
      <c r="H491" s="44"/>
      <c r="I491" s="27"/>
      <c r="J491" s="27"/>
      <c r="K491" s="27"/>
      <c r="L491" s="27"/>
      <c r="M491" s="27"/>
      <c r="N491" s="27"/>
      <c r="O491" s="27"/>
      <c r="P491" s="27"/>
      <c r="Q491" s="47"/>
      <c r="R491" s="143">
        <f t="shared" si="1"/>
        <v>0</v>
      </c>
      <c r="S491" s="21" t="str">
        <f>IFERROR(VLOOKUP(L491,'Responsáveis'!$A$3:$B$136,2,FALSE),"NE")</f>
        <v>NE</v>
      </c>
      <c r="T491" s="27"/>
      <c r="U491" s="27"/>
      <c r="V491" s="33"/>
      <c r="W491" s="12"/>
      <c r="X491" s="12"/>
      <c r="Y491" s="12"/>
      <c r="Z491" s="12"/>
      <c r="AA491" s="12"/>
      <c r="AB491" s="12"/>
      <c r="AC491" s="12"/>
    </row>
    <row r="492" ht="18.75" customHeight="1">
      <c r="A492" s="27"/>
      <c r="B492" s="27"/>
      <c r="C492" s="27"/>
      <c r="D492" s="124"/>
      <c r="E492" s="27"/>
      <c r="F492" s="27"/>
      <c r="G492" s="27"/>
      <c r="H492" s="44"/>
      <c r="I492" s="27"/>
      <c r="J492" s="27"/>
      <c r="K492" s="27"/>
      <c r="L492" s="27"/>
      <c r="M492" s="27"/>
      <c r="N492" s="27"/>
      <c r="O492" s="27"/>
      <c r="P492" s="27"/>
      <c r="Q492" s="47"/>
      <c r="R492" s="143">
        <f t="shared" si="1"/>
        <v>0</v>
      </c>
      <c r="S492" s="21" t="str">
        <f>IFERROR(VLOOKUP(L492,'Responsáveis'!$A$3:$B$136,2,FALSE),"NE")</f>
        <v>NE</v>
      </c>
      <c r="T492" s="27"/>
      <c r="U492" s="27"/>
      <c r="V492" s="33"/>
      <c r="W492" s="12"/>
      <c r="X492" s="12"/>
      <c r="Y492" s="12"/>
      <c r="Z492" s="12"/>
      <c r="AA492" s="12"/>
      <c r="AB492" s="12"/>
      <c r="AC492" s="12"/>
    </row>
    <row r="493" ht="18.75" customHeight="1">
      <c r="A493" s="27"/>
      <c r="B493" s="27"/>
      <c r="C493" s="27"/>
      <c r="D493" s="124"/>
      <c r="E493" s="27"/>
      <c r="F493" s="27"/>
      <c r="G493" s="27"/>
      <c r="H493" s="44"/>
      <c r="I493" s="27"/>
      <c r="J493" s="27"/>
      <c r="K493" s="27"/>
      <c r="L493" s="27"/>
      <c r="M493" s="27"/>
      <c r="N493" s="27"/>
      <c r="O493" s="27"/>
      <c r="P493" s="27"/>
      <c r="Q493" s="47"/>
      <c r="R493" s="143">
        <f t="shared" si="1"/>
        <v>0</v>
      </c>
      <c r="S493" s="21" t="str">
        <f>IFERROR(VLOOKUP(L493,'Responsáveis'!$A$3:$B$136,2,FALSE),"NE")</f>
        <v>NE</v>
      </c>
      <c r="T493" s="27"/>
      <c r="U493" s="27"/>
      <c r="V493" s="33"/>
      <c r="W493" s="12"/>
      <c r="X493" s="12"/>
      <c r="Y493" s="12"/>
      <c r="Z493" s="12"/>
      <c r="AA493" s="12"/>
      <c r="AB493" s="12"/>
      <c r="AC493" s="12"/>
    </row>
    <row r="494" ht="18.75" customHeight="1">
      <c r="A494" s="27"/>
      <c r="B494" s="27"/>
      <c r="C494" s="27"/>
      <c r="D494" s="124"/>
      <c r="E494" s="27"/>
      <c r="F494" s="27"/>
      <c r="G494" s="27"/>
      <c r="H494" s="44"/>
      <c r="I494" s="27"/>
      <c r="J494" s="27"/>
      <c r="K494" s="27"/>
      <c r="L494" s="27"/>
      <c r="M494" s="27"/>
      <c r="N494" s="27"/>
      <c r="O494" s="27"/>
      <c r="P494" s="27"/>
      <c r="Q494" s="47"/>
      <c r="R494" s="143">
        <f t="shared" si="1"/>
        <v>0</v>
      </c>
      <c r="S494" s="21" t="str">
        <f>IFERROR(VLOOKUP(L494,'Responsáveis'!$A$3:$B$136,2,FALSE),"NE")</f>
        <v>NE</v>
      </c>
      <c r="T494" s="27"/>
      <c r="U494" s="27"/>
      <c r="V494" s="33"/>
      <c r="W494" s="12"/>
      <c r="X494" s="12"/>
      <c r="Y494" s="12"/>
      <c r="Z494" s="12"/>
      <c r="AA494" s="12"/>
      <c r="AB494" s="12"/>
      <c r="AC494" s="12"/>
    </row>
    <row r="495" ht="18.75" customHeight="1">
      <c r="A495" s="27"/>
      <c r="B495" s="27"/>
      <c r="C495" s="27"/>
      <c r="D495" s="124"/>
      <c r="E495" s="27"/>
      <c r="F495" s="27"/>
      <c r="G495" s="27"/>
      <c r="H495" s="44"/>
      <c r="I495" s="27"/>
      <c r="J495" s="27"/>
      <c r="K495" s="27"/>
      <c r="L495" s="27"/>
      <c r="M495" s="27"/>
      <c r="N495" s="27"/>
      <c r="O495" s="27"/>
      <c r="P495" s="27"/>
      <c r="Q495" s="47"/>
      <c r="R495" s="143">
        <f t="shared" si="1"/>
        <v>0</v>
      </c>
      <c r="S495" s="21" t="str">
        <f>IFERROR(VLOOKUP(L495,'Responsáveis'!$A$3:$B$136,2,FALSE),"NE")</f>
        <v>NE</v>
      </c>
      <c r="T495" s="27"/>
      <c r="U495" s="27"/>
      <c r="V495" s="33"/>
      <c r="W495" s="12"/>
      <c r="X495" s="12"/>
      <c r="Y495" s="12"/>
      <c r="Z495" s="12"/>
      <c r="AA495" s="12"/>
      <c r="AB495" s="12"/>
      <c r="AC495" s="12"/>
    </row>
    <row r="496" ht="18.75" customHeight="1">
      <c r="A496" s="27"/>
      <c r="B496" s="27"/>
      <c r="C496" s="27"/>
      <c r="D496" s="124"/>
      <c r="E496" s="27"/>
      <c r="F496" s="27"/>
      <c r="G496" s="27"/>
      <c r="H496" s="44"/>
      <c r="I496" s="27"/>
      <c r="J496" s="27"/>
      <c r="K496" s="27"/>
      <c r="L496" s="27"/>
      <c r="M496" s="27"/>
      <c r="N496" s="27"/>
      <c r="O496" s="27"/>
      <c r="P496" s="27"/>
      <c r="Q496" s="47"/>
      <c r="R496" s="143">
        <f t="shared" si="1"/>
        <v>0</v>
      </c>
      <c r="S496" s="21" t="str">
        <f>IFERROR(VLOOKUP(L496,'Responsáveis'!$A$3:$B$136,2,FALSE),"NE")</f>
        <v>NE</v>
      </c>
      <c r="T496" s="27"/>
      <c r="U496" s="27"/>
      <c r="V496" s="33"/>
      <c r="W496" s="12"/>
      <c r="X496" s="12"/>
      <c r="Y496" s="12"/>
      <c r="Z496" s="12"/>
      <c r="AA496" s="12"/>
      <c r="AB496" s="12"/>
      <c r="AC496" s="12"/>
    </row>
    <row r="497" ht="18.75" customHeight="1">
      <c r="A497" s="27"/>
      <c r="B497" s="27"/>
      <c r="C497" s="27"/>
      <c r="D497" s="124"/>
      <c r="E497" s="27"/>
      <c r="F497" s="27"/>
      <c r="G497" s="27"/>
      <c r="H497" s="44"/>
      <c r="I497" s="27"/>
      <c r="J497" s="27"/>
      <c r="K497" s="27"/>
      <c r="L497" s="27"/>
      <c r="M497" s="27"/>
      <c r="N497" s="27"/>
      <c r="O497" s="27"/>
      <c r="P497" s="27"/>
      <c r="Q497" s="47"/>
      <c r="R497" s="143">
        <f t="shared" si="1"/>
        <v>0</v>
      </c>
      <c r="S497" s="21" t="str">
        <f>IFERROR(VLOOKUP(L497,'Responsáveis'!$A$3:$B$136,2,FALSE),"NE")</f>
        <v>NE</v>
      </c>
      <c r="T497" s="27"/>
      <c r="U497" s="27"/>
      <c r="V497" s="33"/>
      <c r="W497" s="12"/>
      <c r="X497" s="12"/>
      <c r="Y497" s="12"/>
      <c r="Z497" s="12"/>
      <c r="AA497" s="12"/>
      <c r="AB497" s="12"/>
      <c r="AC497" s="12"/>
    </row>
    <row r="498" ht="18.75" customHeight="1">
      <c r="A498" s="27"/>
      <c r="B498" s="27"/>
      <c r="C498" s="27"/>
      <c r="D498" s="124"/>
      <c r="E498" s="27"/>
      <c r="F498" s="27"/>
      <c r="G498" s="27"/>
      <c r="H498" s="44"/>
      <c r="I498" s="27"/>
      <c r="J498" s="27"/>
      <c r="K498" s="27"/>
      <c r="L498" s="27"/>
      <c r="M498" s="27"/>
      <c r="N498" s="27"/>
      <c r="O498" s="27"/>
      <c r="P498" s="27"/>
      <c r="Q498" s="47"/>
      <c r="R498" s="143">
        <f t="shared" si="1"/>
        <v>0</v>
      </c>
      <c r="S498" s="21" t="str">
        <f>IFERROR(VLOOKUP(L498,'Responsáveis'!$A$3:$B$136,2,FALSE),"NE")</f>
        <v>NE</v>
      </c>
      <c r="T498" s="27"/>
      <c r="U498" s="27"/>
      <c r="V498" s="33"/>
      <c r="W498" s="12"/>
      <c r="X498" s="12"/>
      <c r="Y498" s="12"/>
      <c r="Z498" s="12"/>
      <c r="AA498" s="12"/>
      <c r="AB498" s="12"/>
      <c r="AC498" s="12"/>
    </row>
    <row r="499" ht="18.75" customHeight="1">
      <c r="A499" s="27"/>
      <c r="B499" s="27"/>
      <c r="C499" s="27"/>
      <c r="D499" s="124"/>
      <c r="E499" s="27"/>
      <c r="F499" s="27"/>
      <c r="G499" s="27"/>
      <c r="H499" s="44"/>
      <c r="I499" s="27"/>
      <c r="J499" s="27"/>
      <c r="K499" s="27"/>
      <c r="L499" s="27"/>
      <c r="M499" s="27"/>
      <c r="N499" s="27"/>
      <c r="O499" s="27"/>
      <c r="P499" s="27"/>
      <c r="Q499" s="47"/>
      <c r="R499" s="143">
        <f t="shared" si="1"/>
        <v>0</v>
      </c>
      <c r="S499" s="21" t="str">
        <f>IFERROR(VLOOKUP(L499,'Responsáveis'!$A$3:$B$136,2,FALSE),"NE")</f>
        <v>NE</v>
      </c>
      <c r="T499" s="27"/>
      <c r="U499" s="27"/>
      <c r="V499" s="33"/>
      <c r="W499" s="12"/>
      <c r="X499" s="12"/>
      <c r="Y499" s="12"/>
      <c r="Z499" s="12"/>
      <c r="AA499" s="12"/>
      <c r="AB499" s="12"/>
      <c r="AC499" s="12"/>
    </row>
    <row r="500" ht="18.75" customHeight="1">
      <c r="A500" s="27"/>
      <c r="B500" s="27"/>
      <c r="C500" s="27"/>
      <c r="D500" s="124"/>
      <c r="E500" s="27"/>
      <c r="F500" s="27"/>
      <c r="G500" s="27"/>
      <c r="H500" s="44"/>
      <c r="I500" s="27"/>
      <c r="J500" s="27"/>
      <c r="K500" s="27"/>
      <c r="L500" s="27"/>
      <c r="M500" s="27"/>
      <c r="N500" s="27"/>
      <c r="O500" s="27"/>
      <c r="P500" s="27"/>
      <c r="Q500" s="47"/>
      <c r="R500" s="143">
        <f t="shared" si="1"/>
        <v>0</v>
      </c>
      <c r="S500" s="21" t="str">
        <f>IFERROR(VLOOKUP(L500,'Responsáveis'!$A$3:$B$136,2,FALSE),"NE")</f>
        <v>NE</v>
      </c>
      <c r="T500" s="27"/>
      <c r="U500" s="27"/>
      <c r="V500" s="33"/>
      <c r="W500" s="12"/>
      <c r="X500" s="12"/>
      <c r="Y500" s="12"/>
      <c r="Z500" s="12"/>
      <c r="AA500" s="12"/>
      <c r="AB500" s="12"/>
      <c r="AC500" s="12"/>
    </row>
    <row r="501" ht="18.75" customHeight="1">
      <c r="A501" s="27"/>
      <c r="B501" s="27"/>
      <c r="C501" s="27"/>
      <c r="D501" s="124"/>
      <c r="E501" s="27"/>
      <c r="F501" s="27"/>
      <c r="G501" s="27"/>
      <c r="H501" s="44"/>
      <c r="I501" s="27"/>
      <c r="J501" s="27"/>
      <c r="K501" s="27"/>
      <c r="L501" s="27"/>
      <c r="M501" s="27"/>
      <c r="N501" s="27"/>
      <c r="O501" s="27"/>
      <c r="P501" s="27"/>
      <c r="Q501" s="47"/>
      <c r="R501" s="143">
        <f t="shared" si="1"/>
        <v>0</v>
      </c>
      <c r="S501" s="21" t="str">
        <f>IFERROR(VLOOKUP(L501,'Responsáveis'!$A$3:$B$136,2,FALSE),"NE")</f>
        <v>NE</v>
      </c>
      <c r="T501" s="27"/>
      <c r="U501" s="27"/>
      <c r="V501" s="33"/>
      <c r="W501" s="12"/>
      <c r="X501" s="12"/>
      <c r="Y501" s="12"/>
      <c r="Z501" s="12"/>
      <c r="AA501" s="12"/>
      <c r="AB501" s="12"/>
      <c r="AC501" s="12"/>
    </row>
    <row r="502" ht="18.75" customHeight="1">
      <c r="A502" s="27"/>
      <c r="B502" s="27"/>
      <c r="C502" s="27"/>
      <c r="D502" s="124"/>
      <c r="E502" s="27"/>
      <c r="F502" s="27"/>
      <c r="G502" s="27"/>
      <c r="H502" s="44"/>
      <c r="I502" s="27"/>
      <c r="J502" s="27"/>
      <c r="K502" s="27"/>
      <c r="L502" s="27"/>
      <c r="M502" s="27"/>
      <c r="N502" s="27"/>
      <c r="O502" s="27"/>
      <c r="P502" s="27"/>
      <c r="Q502" s="47"/>
      <c r="R502" s="143">
        <f t="shared" si="1"/>
        <v>0</v>
      </c>
      <c r="S502" s="21" t="str">
        <f>IFERROR(VLOOKUP(L502,'Responsáveis'!$A$3:$B$136,2,FALSE),"NE")</f>
        <v>NE</v>
      </c>
      <c r="T502" s="27"/>
      <c r="U502" s="27"/>
      <c r="V502" s="33"/>
      <c r="W502" s="12"/>
      <c r="X502" s="12"/>
      <c r="Y502" s="12"/>
      <c r="Z502" s="12"/>
      <c r="AA502" s="12"/>
      <c r="AB502" s="12"/>
      <c r="AC502" s="12"/>
    </row>
    <row r="503" ht="18.75" customHeight="1">
      <c r="A503" s="27"/>
      <c r="B503" s="27"/>
      <c r="C503" s="27"/>
      <c r="D503" s="124"/>
      <c r="E503" s="27"/>
      <c r="F503" s="27"/>
      <c r="G503" s="27"/>
      <c r="H503" s="44"/>
      <c r="I503" s="27"/>
      <c r="J503" s="27"/>
      <c r="K503" s="27"/>
      <c r="L503" s="27"/>
      <c r="M503" s="27"/>
      <c r="N503" s="27"/>
      <c r="O503" s="27"/>
      <c r="P503" s="27"/>
      <c r="Q503" s="47"/>
      <c r="R503" s="143">
        <f t="shared" si="1"/>
        <v>0</v>
      </c>
      <c r="S503" s="21" t="str">
        <f>IFERROR(VLOOKUP(L503,'Responsáveis'!$A$3:$B$136,2,FALSE),"NE")</f>
        <v>NE</v>
      </c>
      <c r="T503" s="27"/>
      <c r="U503" s="27"/>
      <c r="V503" s="33"/>
      <c r="W503" s="12"/>
      <c r="X503" s="12"/>
      <c r="Y503" s="12"/>
      <c r="Z503" s="12"/>
      <c r="AA503" s="12"/>
      <c r="AB503" s="12"/>
      <c r="AC503" s="12"/>
    </row>
    <row r="504" ht="18.75" customHeight="1">
      <c r="A504" s="27"/>
      <c r="B504" s="27"/>
      <c r="C504" s="27"/>
      <c r="D504" s="124"/>
      <c r="E504" s="27"/>
      <c r="F504" s="27"/>
      <c r="G504" s="27"/>
      <c r="H504" s="44"/>
      <c r="I504" s="27"/>
      <c r="J504" s="27"/>
      <c r="K504" s="27"/>
      <c r="L504" s="27"/>
      <c r="M504" s="27"/>
      <c r="N504" s="27"/>
      <c r="O504" s="27"/>
      <c r="P504" s="27"/>
      <c r="Q504" s="47"/>
      <c r="R504" s="143">
        <f t="shared" si="1"/>
        <v>0</v>
      </c>
      <c r="S504" s="21" t="str">
        <f>IFERROR(VLOOKUP(L504,'Responsáveis'!$A$3:$B$136,2,FALSE),"NE")</f>
        <v>NE</v>
      </c>
      <c r="T504" s="27"/>
      <c r="U504" s="27"/>
      <c r="V504" s="33"/>
      <c r="W504" s="12"/>
      <c r="X504" s="12"/>
      <c r="Y504" s="12"/>
      <c r="Z504" s="12"/>
      <c r="AA504" s="12"/>
      <c r="AB504" s="12"/>
      <c r="AC504" s="12"/>
    </row>
    <row r="505" ht="18.75" customHeight="1">
      <c r="A505" s="27"/>
      <c r="B505" s="27"/>
      <c r="C505" s="27"/>
      <c r="D505" s="124"/>
      <c r="E505" s="27"/>
      <c r="F505" s="27"/>
      <c r="G505" s="27"/>
      <c r="H505" s="44"/>
      <c r="I505" s="27"/>
      <c r="J505" s="27"/>
      <c r="K505" s="27"/>
      <c r="L505" s="27"/>
      <c r="M505" s="27"/>
      <c r="N505" s="27"/>
      <c r="O505" s="27"/>
      <c r="P505" s="27"/>
      <c r="Q505" s="47"/>
      <c r="R505" s="143">
        <f t="shared" si="1"/>
        <v>0</v>
      </c>
      <c r="S505" s="21" t="str">
        <f>IFERROR(VLOOKUP(L505,'Responsáveis'!$A$3:$B$136,2,FALSE),"NE")</f>
        <v>NE</v>
      </c>
      <c r="T505" s="27"/>
      <c r="U505" s="27"/>
      <c r="V505" s="33"/>
      <c r="W505" s="12"/>
      <c r="X505" s="12"/>
      <c r="Y505" s="12"/>
      <c r="Z505" s="12"/>
      <c r="AA505" s="12"/>
      <c r="AB505" s="12"/>
      <c r="AC505" s="12"/>
    </row>
    <row r="506" ht="18.75" customHeight="1">
      <c r="A506" s="27"/>
      <c r="B506" s="27"/>
      <c r="C506" s="27"/>
      <c r="D506" s="124"/>
      <c r="E506" s="27"/>
      <c r="F506" s="27"/>
      <c r="G506" s="27"/>
      <c r="H506" s="44"/>
      <c r="I506" s="27"/>
      <c r="J506" s="27"/>
      <c r="K506" s="27"/>
      <c r="L506" s="27"/>
      <c r="M506" s="27"/>
      <c r="N506" s="27"/>
      <c r="O506" s="27"/>
      <c r="P506" s="27"/>
      <c r="Q506" s="47"/>
      <c r="R506" s="143">
        <f t="shared" si="1"/>
        <v>0</v>
      </c>
      <c r="S506" s="21" t="str">
        <f>IFERROR(VLOOKUP(L506,'Responsáveis'!$A$3:$B$136,2,FALSE),"NE")</f>
        <v>NE</v>
      </c>
      <c r="T506" s="27"/>
      <c r="U506" s="27"/>
      <c r="V506" s="33"/>
      <c r="W506" s="12"/>
      <c r="X506" s="12"/>
      <c r="Y506" s="12"/>
      <c r="Z506" s="12"/>
      <c r="AA506" s="12"/>
      <c r="AB506" s="12"/>
      <c r="AC506" s="12"/>
    </row>
    <row r="507" ht="18.75" customHeight="1">
      <c r="A507" s="27"/>
      <c r="B507" s="27"/>
      <c r="C507" s="27"/>
      <c r="D507" s="124"/>
      <c r="E507" s="27"/>
      <c r="F507" s="27"/>
      <c r="G507" s="27"/>
      <c r="H507" s="44"/>
      <c r="I507" s="27"/>
      <c r="J507" s="27"/>
      <c r="K507" s="27"/>
      <c r="L507" s="27"/>
      <c r="M507" s="27"/>
      <c r="N507" s="27"/>
      <c r="O507" s="27"/>
      <c r="P507" s="27"/>
      <c r="Q507" s="47"/>
      <c r="R507" s="143">
        <f t="shared" si="1"/>
        <v>0</v>
      </c>
      <c r="S507" s="21" t="str">
        <f>IFERROR(VLOOKUP(L507,'Responsáveis'!$A$3:$B$136,2,FALSE),"NE")</f>
        <v>NE</v>
      </c>
      <c r="T507" s="27"/>
      <c r="U507" s="27"/>
      <c r="V507" s="33"/>
      <c r="W507" s="12"/>
      <c r="X507" s="12"/>
      <c r="Y507" s="12"/>
      <c r="Z507" s="12"/>
      <c r="AA507" s="12"/>
      <c r="AB507" s="12"/>
      <c r="AC507" s="12"/>
    </row>
    <row r="508" ht="18.75" customHeight="1">
      <c r="A508" s="27"/>
      <c r="B508" s="27"/>
      <c r="C508" s="27"/>
      <c r="D508" s="124"/>
      <c r="E508" s="27"/>
      <c r="F508" s="27"/>
      <c r="G508" s="27"/>
      <c r="H508" s="44"/>
      <c r="I508" s="27"/>
      <c r="J508" s="27"/>
      <c r="K508" s="27"/>
      <c r="L508" s="27"/>
      <c r="M508" s="27"/>
      <c r="N508" s="27"/>
      <c r="O508" s="27"/>
      <c r="P508" s="27"/>
      <c r="Q508" s="47"/>
      <c r="R508" s="143">
        <f t="shared" si="1"/>
        <v>0</v>
      </c>
      <c r="S508" s="21" t="str">
        <f>IFERROR(VLOOKUP(L508,'Responsáveis'!$A$3:$B$136,2,FALSE),"NE")</f>
        <v>NE</v>
      </c>
      <c r="T508" s="27"/>
      <c r="U508" s="27"/>
      <c r="V508" s="33"/>
      <c r="W508" s="12"/>
      <c r="X508" s="12"/>
      <c r="Y508" s="12"/>
      <c r="Z508" s="12"/>
      <c r="AA508" s="12"/>
      <c r="AB508" s="12"/>
      <c r="AC508" s="12"/>
    </row>
    <row r="509" ht="18.75" customHeight="1">
      <c r="A509" s="27"/>
      <c r="B509" s="27"/>
      <c r="C509" s="27"/>
      <c r="D509" s="124"/>
      <c r="E509" s="27"/>
      <c r="F509" s="27"/>
      <c r="G509" s="27"/>
      <c r="H509" s="44"/>
      <c r="I509" s="27"/>
      <c r="J509" s="27"/>
      <c r="K509" s="27"/>
      <c r="L509" s="27"/>
      <c r="M509" s="27"/>
      <c r="N509" s="27"/>
      <c r="O509" s="27"/>
      <c r="P509" s="27"/>
      <c r="Q509" s="47"/>
      <c r="R509" s="143">
        <f t="shared" si="1"/>
        <v>0</v>
      </c>
      <c r="S509" s="21" t="str">
        <f>IFERROR(VLOOKUP(L509,'Responsáveis'!$A$3:$B$136,2,FALSE),"NE")</f>
        <v>NE</v>
      </c>
      <c r="T509" s="27"/>
      <c r="U509" s="27"/>
      <c r="V509" s="33"/>
      <c r="W509" s="12"/>
      <c r="X509" s="12"/>
      <c r="Y509" s="12"/>
      <c r="Z509" s="12"/>
      <c r="AA509" s="12"/>
      <c r="AB509" s="12"/>
      <c r="AC509" s="12"/>
    </row>
    <row r="510" ht="18.75" customHeight="1">
      <c r="A510" s="27"/>
      <c r="B510" s="27"/>
      <c r="C510" s="27"/>
      <c r="D510" s="124"/>
      <c r="E510" s="27"/>
      <c r="F510" s="27"/>
      <c r="G510" s="27"/>
      <c r="H510" s="44"/>
      <c r="I510" s="27"/>
      <c r="J510" s="27"/>
      <c r="K510" s="27"/>
      <c r="L510" s="27"/>
      <c r="M510" s="27"/>
      <c r="N510" s="27"/>
      <c r="O510" s="27"/>
      <c r="P510" s="27"/>
      <c r="Q510" s="47"/>
      <c r="R510" s="143">
        <f t="shared" si="1"/>
        <v>0</v>
      </c>
      <c r="S510" s="21" t="str">
        <f>IFERROR(VLOOKUP(L510,'Responsáveis'!$A$3:$B$136,2,FALSE),"NE")</f>
        <v>NE</v>
      </c>
      <c r="T510" s="27"/>
      <c r="U510" s="27"/>
      <c r="V510" s="33"/>
      <c r="W510" s="12"/>
      <c r="X510" s="12"/>
      <c r="Y510" s="12"/>
      <c r="Z510" s="12"/>
      <c r="AA510" s="12"/>
      <c r="AB510" s="12"/>
      <c r="AC510" s="12"/>
    </row>
    <row r="511" ht="18.75" customHeight="1">
      <c r="A511" s="27"/>
      <c r="B511" s="27"/>
      <c r="C511" s="27"/>
      <c r="D511" s="124"/>
      <c r="E511" s="27"/>
      <c r="F511" s="27"/>
      <c r="G511" s="27"/>
      <c r="H511" s="44"/>
      <c r="I511" s="27"/>
      <c r="J511" s="27"/>
      <c r="K511" s="27"/>
      <c r="L511" s="27"/>
      <c r="M511" s="27"/>
      <c r="N511" s="27"/>
      <c r="O511" s="27"/>
      <c r="P511" s="27"/>
      <c r="Q511" s="47"/>
      <c r="R511" s="143">
        <f t="shared" si="1"/>
        <v>0</v>
      </c>
      <c r="S511" s="21" t="str">
        <f>IFERROR(VLOOKUP(L511,'Responsáveis'!$A$3:$B$136,2,FALSE),"NE")</f>
        <v>NE</v>
      </c>
      <c r="T511" s="27"/>
      <c r="U511" s="27"/>
      <c r="V511" s="33"/>
      <c r="W511" s="12"/>
      <c r="X511" s="12"/>
      <c r="Y511" s="12"/>
      <c r="Z511" s="12"/>
      <c r="AA511" s="12"/>
      <c r="AB511" s="12"/>
      <c r="AC511" s="12"/>
    </row>
    <row r="512" ht="18.75" customHeight="1">
      <c r="A512" s="27"/>
      <c r="B512" s="27"/>
      <c r="C512" s="27"/>
      <c r="D512" s="124"/>
      <c r="E512" s="27"/>
      <c r="F512" s="27"/>
      <c r="G512" s="27"/>
      <c r="H512" s="44"/>
      <c r="I512" s="27"/>
      <c r="J512" s="27"/>
      <c r="K512" s="27"/>
      <c r="L512" s="27"/>
      <c r="M512" s="27"/>
      <c r="N512" s="27"/>
      <c r="O512" s="27"/>
      <c r="P512" s="27"/>
      <c r="Q512" s="47"/>
      <c r="R512" s="143">
        <f t="shared" si="1"/>
        <v>0</v>
      </c>
      <c r="S512" s="21" t="str">
        <f>IFERROR(VLOOKUP(L512,'Responsáveis'!$A$3:$B$136,2,FALSE),"NE")</f>
        <v>NE</v>
      </c>
      <c r="T512" s="27"/>
      <c r="U512" s="27"/>
      <c r="V512" s="33"/>
      <c r="W512" s="12"/>
      <c r="X512" s="12"/>
      <c r="Y512" s="12"/>
      <c r="Z512" s="12"/>
      <c r="AA512" s="12"/>
      <c r="AB512" s="12"/>
      <c r="AC512" s="12"/>
    </row>
    <row r="513" ht="18.75" customHeight="1">
      <c r="A513" s="27"/>
      <c r="B513" s="27"/>
      <c r="C513" s="27"/>
      <c r="D513" s="124"/>
      <c r="E513" s="27"/>
      <c r="F513" s="27"/>
      <c r="G513" s="27"/>
      <c r="H513" s="44"/>
      <c r="I513" s="27"/>
      <c r="J513" s="27"/>
      <c r="K513" s="27"/>
      <c r="L513" s="27"/>
      <c r="M513" s="27"/>
      <c r="N513" s="27"/>
      <c r="O513" s="27"/>
      <c r="P513" s="27"/>
      <c r="Q513" s="47"/>
      <c r="R513" s="143">
        <f t="shared" si="1"/>
        <v>0</v>
      </c>
      <c r="S513" s="21" t="str">
        <f>IFERROR(VLOOKUP(L513,'Responsáveis'!$A$3:$B$136,2,FALSE),"NE")</f>
        <v>NE</v>
      </c>
      <c r="T513" s="27"/>
      <c r="U513" s="27"/>
      <c r="V513" s="33"/>
      <c r="W513" s="12"/>
      <c r="X513" s="12"/>
      <c r="Y513" s="12"/>
      <c r="Z513" s="12"/>
      <c r="AA513" s="12"/>
      <c r="AB513" s="12"/>
      <c r="AC513" s="12"/>
    </row>
    <row r="514" ht="18.75" customHeight="1">
      <c r="A514" s="27"/>
      <c r="B514" s="27"/>
      <c r="C514" s="27"/>
      <c r="D514" s="124"/>
      <c r="E514" s="27"/>
      <c r="F514" s="27"/>
      <c r="G514" s="27"/>
      <c r="H514" s="44"/>
      <c r="I514" s="27"/>
      <c r="J514" s="27"/>
      <c r="K514" s="27"/>
      <c r="L514" s="27"/>
      <c r="M514" s="27"/>
      <c r="N514" s="27"/>
      <c r="O514" s="27"/>
      <c r="P514" s="27"/>
      <c r="Q514" s="47"/>
      <c r="R514" s="143">
        <f t="shared" si="1"/>
        <v>0</v>
      </c>
      <c r="S514" s="21" t="str">
        <f>IFERROR(VLOOKUP(L514,'Responsáveis'!$A$3:$B$136,2,FALSE),"NE")</f>
        <v>NE</v>
      </c>
      <c r="T514" s="27"/>
      <c r="U514" s="27"/>
      <c r="V514" s="33"/>
      <c r="W514" s="12"/>
      <c r="X514" s="12"/>
      <c r="Y514" s="12"/>
      <c r="Z514" s="12"/>
      <c r="AA514" s="12"/>
      <c r="AB514" s="12"/>
      <c r="AC514" s="12"/>
    </row>
    <row r="515" ht="18.75" customHeight="1">
      <c r="A515" s="27"/>
      <c r="B515" s="27"/>
      <c r="C515" s="27"/>
      <c r="D515" s="124"/>
      <c r="E515" s="27"/>
      <c r="F515" s="27"/>
      <c r="G515" s="27"/>
      <c r="H515" s="44"/>
      <c r="I515" s="27"/>
      <c r="J515" s="27"/>
      <c r="K515" s="27"/>
      <c r="L515" s="27"/>
      <c r="M515" s="27"/>
      <c r="N515" s="27"/>
      <c r="O515" s="27"/>
      <c r="P515" s="27"/>
      <c r="Q515" s="47"/>
      <c r="R515" s="143">
        <f t="shared" si="1"/>
        <v>0</v>
      </c>
      <c r="S515" s="21" t="str">
        <f>IFERROR(VLOOKUP(L515,'Responsáveis'!$A$3:$B$136,2,FALSE),"NE")</f>
        <v>NE</v>
      </c>
      <c r="T515" s="27"/>
      <c r="U515" s="27"/>
      <c r="V515" s="33"/>
      <c r="W515" s="12"/>
      <c r="X515" s="12"/>
      <c r="Y515" s="12"/>
      <c r="Z515" s="12"/>
      <c r="AA515" s="12"/>
      <c r="AB515" s="12"/>
      <c r="AC515" s="12"/>
    </row>
    <row r="516" ht="18.75" customHeight="1">
      <c r="A516" s="27"/>
      <c r="B516" s="27"/>
      <c r="C516" s="27"/>
      <c r="D516" s="124"/>
      <c r="E516" s="27"/>
      <c r="F516" s="27"/>
      <c r="G516" s="27"/>
      <c r="H516" s="44"/>
      <c r="I516" s="27"/>
      <c r="J516" s="27"/>
      <c r="K516" s="27"/>
      <c r="L516" s="27"/>
      <c r="M516" s="27"/>
      <c r="N516" s="27"/>
      <c r="O516" s="27"/>
      <c r="P516" s="27"/>
      <c r="Q516" s="47"/>
      <c r="R516" s="143">
        <f t="shared" si="1"/>
        <v>0</v>
      </c>
      <c r="S516" s="21" t="str">
        <f>IFERROR(VLOOKUP(L516,'Responsáveis'!$A$3:$B$136,2,FALSE),"NE")</f>
        <v>NE</v>
      </c>
      <c r="T516" s="27"/>
      <c r="U516" s="27"/>
      <c r="V516" s="33"/>
      <c r="W516" s="12"/>
      <c r="X516" s="12"/>
      <c r="Y516" s="12"/>
      <c r="Z516" s="12"/>
      <c r="AA516" s="12"/>
      <c r="AB516" s="12"/>
      <c r="AC516" s="12"/>
    </row>
    <row r="517" ht="18.75" customHeight="1">
      <c r="A517" s="27"/>
      <c r="B517" s="27"/>
      <c r="C517" s="27"/>
      <c r="D517" s="124"/>
      <c r="E517" s="27"/>
      <c r="F517" s="27"/>
      <c r="G517" s="27"/>
      <c r="H517" s="44"/>
      <c r="I517" s="27"/>
      <c r="J517" s="27"/>
      <c r="K517" s="27"/>
      <c r="L517" s="27"/>
      <c r="M517" s="27"/>
      <c r="N517" s="27"/>
      <c r="O517" s="27"/>
      <c r="P517" s="27"/>
      <c r="Q517" s="47"/>
      <c r="R517" s="143">
        <f t="shared" si="1"/>
        <v>0</v>
      </c>
      <c r="S517" s="21" t="str">
        <f>IFERROR(VLOOKUP(L517,'Responsáveis'!$A$3:$B$136,2,FALSE),"NE")</f>
        <v>NE</v>
      </c>
      <c r="T517" s="27"/>
      <c r="U517" s="27"/>
      <c r="V517" s="33"/>
      <c r="W517" s="12"/>
      <c r="X517" s="12"/>
      <c r="Y517" s="12"/>
      <c r="Z517" s="12"/>
      <c r="AA517" s="12"/>
      <c r="AB517" s="12"/>
      <c r="AC517" s="12"/>
    </row>
    <row r="518" ht="18.75" customHeight="1">
      <c r="A518" s="27"/>
      <c r="B518" s="27"/>
      <c r="C518" s="27"/>
      <c r="D518" s="124"/>
      <c r="E518" s="27"/>
      <c r="F518" s="27"/>
      <c r="G518" s="27"/>
      <c r="H518" s="44"/>
      <c r="I518" s="27"/>
      <c r="J518" s="27"/>
      <c r="K518" s="27"/>
      <c r="L518" s="27"/>
      <c r="M518" s="27"/>
      <c r="N518" s="27"/>
      <c r="O518" s="27"/>
      <c r="P518" s="27"/>
      <c r="Q518" s="47"/>
      <c r="R518" s="143">
        <f t="shared" si="1"/>
        <v>0</v>
      </c>
      <c r="S518" s="21" t="str">
        <f>IFERROR(VLOOKUP(L518,'Responsáveis'!$A$3:$B$136,2,FALSE),"NE")</f>
        <v>NE</v>
      </c>
      <c r="T518" s="27"/>
      <c r="U518" s="27"/>
      <c r="V518" s="33"/>
      <c r="W518" s="12"/>
      <c r="X518" s="12"/>
      <c r="Y518" s="12"/>
      <c r="Z518" s="12"/>
      <c r="AA518" s="12"/>
      <c r="AB518" s="12"/>
      <c r="AC518" s="12"/>
    </row>
    <row r="519" ht="18.75" customHeight="1">
      <c r="A519" s="27"/>
      <c r="B519" s="27"/>
      <c r="C519" s="27"/>
      <c r="D519" s="124"/>
      <c r="E519" s="27"/>
      <c r="F519" s="27"/>
      <c r="G519" s="27"/>
      <c r="H519" s="44"/>
      <c r="I519" s="27"/>
      <c r="J519" s="27"/>
      <c r="K519" s="27"/>
      <c r="L519" s="27"/>
      <c r="M519" s="27"/>
      <c r="N519" s="27"/>
      <c r="O519" s="27"/>
      <c r="P519" s="27"/>
      <c r="Q519" s="47"/>
      <c r="R519" s="143">
        <f t="shared" si="1"/>
        <v>0</v>
      </c>
      <c r="S519" s="21" t="str">
        <f>IFERROR(VLOOKUP(L519,'Responsáveis'!$A$3:$B$136,2,FALSE),"NE")</f>
        <v>NE</v>
      </c>
      <c r="T519" s="27"/>
      <c r="U519" s="27"/>
      <c r="V519" s="33"/>
      <c r="W519" s="12"/>
      <c r="X519" s="12"/>
      <c r="Y519" s="12"/>
      <c r="Z519" s="12"/>
      <c r="AA519" s="12"/>
      <c r="AB519" s="12"/>
      <c r="AC519" s="12"/>
    </row>
    <row r="520" ht="18.75" customHeight="1">
      <c r="A520" s="27"/>
      <c r="B520" s="27"/>
      <c r="C520" s="27"/>
      <c r="D520" s="124"/>
      <c r="E520" s="27"/>
      <c r="F520" s="27"/>
      <c r="G520" s="27"/>
      <c r="H520" s="44"/>
      <c r="I520" s="27"/>
      <c r="J520" s="27"/>
      <c r="K520" s="27"/>
      <c r="L520" s="27"/>
      <c r="M520" s="27"/>
      <c r="N520" s="27"/>
      <c r="O520" s="27"/>
      <c r="P520" s="27"/>
      <c r="Q520" s="47"/>
      <c r="R520" s="143">
        <f t="shared" si="1"/>
        <v>0</v>
      </c>
      <c r="S520" s="21" t="str">
        <f>IFERROR(VLOOKUP(L520,'Responsáveis'!$A$3:$B$136,2,FALSE),"NE")</f>
        <v>NE</v>
      </c>
      <c r="T520" s="27"/>
      <c r="U520" s="27"/>
      <c r="V520" s="33"/>
      <c r="W520" s="12"/>
      <c r="X520" s="12"/>
      <c r="Y520" s="12"/>
      <c r="Z520" s="12"/>
      <c r="AA520" s="12"/>
      <c r="AB520" s="12"/>
      <c r="AC520" s="12"/>
    </row>
    <row r="521" ht="18.75" customHeight="1">
      <c r="A521" s="27"/>
      <c r="B521" s="27"/>
      <c r="C521" s="27"/>
      <c r="D521" s="124"/>
      <c r="E521" s="27"/>
      <c r="F521" s="27"/>
      <c r="G521" s="27"/>
      <c r="H521" s="44"/>
      <c r="I521" s="27"/>
      <c r="J521" s="27"/>
      <c r="K521" s="27"/>
      <c r="L521" s="27"/>
      <c r="M521" s="27"/>
      <c r="N521" s="27"/>
      <c r="O521" s="27"/>
      <c r="P521" s="27"/>
      <c r="Q521" s="47"/>
      <c r="R521" s="143">
        <f t="shared" si="1"/>
        <v>0</v>
      </c>
      <c r="S521" s="21" t="str">
        <f>IFERROR(VLOOKUP(L521,'Responsáveis'!$A$3:$B$136,2,FALSE),"NE")</f>
        <v>NE</v>
      </c>
      <c r="T521" s="27"/>
      <c r="U521" s="27"/>
      <c r="V521" s="33"/>
      <c r="W521" s="12"/>
      <c r="X521" s="12"/>
      <c r="Y521" s="12"/>
      <c r="Z521" s="12"/>
      <c r="AA521" s="12"/>
      <c r="AB521" s="12"/>
      <c r="AC521" s="12"/>
    </row>
    <row r="522" ht="18.75" customHeight="1">
      <c r="A522" s="27"/>
      <c r="B522" s="27"/>
      <c r="C522" s="27"/>
      <c r="D522" s="124"/>
      <c r="E522" s="27"/>
      <c r="F522" s="27"/>
      <c r="G522" s="27"/>
      <c r="H522" s="44"/>
      <c r="I522" s="27"/>
      <c r="J522" s="27"/>
      <c r="K522" s="27"/>
      <c r="L522" s="27"/>
      <c r="M522" s="27"/>
      <c r="N522" s="27"/>
      <c r="O522" s="27"/>
      <c r="P522" s="27"/>
      <c r="Q522" s="47"/>
      <c r="R522" s="143">
        <f t="shared" si="1"/>
        <v>0</v>
      </c>
      <c r="S522" s="21" t="str">
        <f>IFERROR(VLOOKUP(L522,'Responsáveis'!$A$3:$B$136,2,FALSE),"NE")</f>
        <v>NE</v>
      </c>
      <c r="T522" s="27"/>
      <c r="U522" s="27"/>
      <c r="V522" s="33"/>
      <c r="W522" s="12"/>
      <c r="X522" s="12"/>
      <c r="Y522" s="12"/>
      <c r="Z522" s="12"/>
      <c r="AA522" s="12"/>
      <c r="AB522" s="12"/>
      <c r="AC522" s="12"/>
    </row>
    <row r="523" ht="18.75" customHeight="1">
      <c r="A523" s="27"/>
      <c r="B523" s="27"/>
      <c r="C523" s="27"/>
      <c r="D523" s="124"/>
      <c r="E523" s="27"/>
      <c r="F523" s="27"/>
      <c r="G523" s="27"/>
      <c r="H523" s="44"/>
      <c r="I523" s="27"/>
      <c r="J523" s="27"/>
      <c r="K523" s="27"/>
      <c r="L523" s="27"/>
      <c r="M523" s="27"/>
      <c r="N523" s="27"/>
      <c r="O523" s="27"/>
      <c r="P523" s="27"/>
      <c r="Q523" s="47"/>
      <c r="R523" s="143">
        <f t="shared" si="1"/>
        <v>0</v>
      </c>
      <c r="S523" s="21" t="str">
        <f>IFERROR(VLOOKUP(L523,'Responsáveis'!$A$3:$B$136,2,FALSE),"NE")</f>
        <v>NE</v>
      </c>
      <c r="T523" s="27"/>
      <c r="U523" s="27"/>
      <c r="V523" s="33"/>
      <c r="W523" s="12"/>
      <c r="X523" s="12"/>
      <c r="Y523" s="12"/>
      <c r="Z523" s="12"/>
      <c r="AA523" s="12"/>
      <c r="AB523" s="12"/>
      <c r="AC523" s="12"/>
    </row>
    <row r="524" ht="18.75" customHeight="1">
      <c r="A524" s="27"/>
      <c r="B524" s="27"/>
      <c r="C524" s="27"/>
      <c r="D524" s="124"/>
      <c r="E524" s="27"/>
      <c r="F524" s="27"/>
      <c r="G524" s="27"/>
      <c r="H524" s="44"/>
      <c r="I524" s="27"/>
      <c r="J524" s="27"/>
      <c r="K524" s="27"/>
      <c r="L524" s="27"/>
      <c r="M524" s="27"/>
      <c r="N524" s="27"/>
      <c r="O524" s="27"/>
      <c r="P524" s="27"/>
      <c r="Q524" s="47"/>
      <c r="R524" s="143">
        <f t="shared" si="1"/>
        <v>0</v>
      </c>
      <c r="S524" s="21" t="str">
        <f>IFERROR(VLOOKUP(L524,'Responsáveis'!$A$3:$B$136,2,FALSE),"NE")</f>
        <v>NE</v>
      </c>
      <c r="T524" s="27"/>
      <c r="U524" s="27"/>
      <c r="V524" s="33"/>
      <c r="W524" s="12"/>
      <c r="X524" s="12"/>
      <c r="Y524" s="12"/>
      <c r="Z524" s="12"/>
      <c r="AA524" s="12"/>
      <c r="AB524" s="12"/>
      <c r="AC524" s="12"/>
    </row>
    <row r="525" ht="18.75" customHeight="1">
      <c r="A525" s="27"/>
      <c r="B525" s="27"/>
      <c r="C525" s="27"/>
      <c r="D525" s="124"/>
      <c r="E525" s="27"/>
      <c r="F525" s="27"/>
      <c r="G525" s="27"/>
      <c r="H525" s="44"/>
      <c r="I525" s="27"/>
      <c r="J525" s="27"/>
      <c r="K525" s="27"/>
      <c r="L525" s="27"/>
      <c r="M525" s="27"/>
      <c r="N525" s="27"/>
      <c r="O525" s="27"/>
      <c r="P525" s="27"/>
      <c r="Q525" s="47"/>
      <c r="R525" s="143">
        <f t="shared" si="1"/>
        <v>0</v>
      </c>
      <c r="S525" s="21" t="str">
        <f>IFERROR(VLOOKUP(L525,'Responsáveis'!$A$3:$B$136,2,FALSE),"NE")</f>
        <v>NE</v>
      </c>
      <c r="T525" s="27"/>
      <c r="U525" s="27"/>
      <c r="V525" s="33"/>
      <c r="W525" s="12"/>
      <c r="X525" s="12"/>
      <c r="Y525" s="12"/>
      <c r="Z525" s="12"/>
      <c r="AA525" s="12"/>
      <c r="AB525" s="12"/>
      <c r="AC525" s="12"/>
    </row>
    <row r="526" ht="18.75" customHeight="1">
      <c r="A526" s="27"/>
      <c r="B526" s="27"/>
      <c r="C526" s="27"/>
      <c r="D526" s="124"/>
      <c r="E526" s="27"/>
      <c r="F526" s="27"/>
      <c r="G526" s="27"/>
      <c r="H526" s="44"/>
      <c r="I526" s="27"/>
      <c r="J526" s="27"/>
      <c r="K526" s="27"/>
      <c r="L526" s="27"/>
      <c r="M526" s="27"/>
      <c r="N526" s="27"/>
      <c r="O526" s="27"/>
      <c r="P526" s="27"/>
      <c r="Q526" s="47"/>
      <c r="R526" s="143">
        <f t="shared" si="1"/>
        <v>0</v>
      </c>
      <c r="S526" s="21" t="str">
        <f>IFERROR(VLOOKUP(L526,'Responsáveis'!$A$3:$B$136,2,FALSE),"NE")</f>
        <v>NE</v>
      </c>
      <c r="T526" s="27"/>
      <c r="U526" s="27"/>
      <c r="V526" s="33"/>
      <c r="W526" s="12"/>
      <c r="X526" s="12"/>
      <c r="Y526" s="12"/>
      <c r="Z526" s="12"/>
      <c r="AA526" s="12"/>
      <c r="AB526" s="12"/>
      <c r="AC526" s="12"/>
    </row>
    <row r="527" ht="18.75" customHeight="1">
      <c r="A527" s="27"/>
      <c r="B527" s="27"/>
      <c r="C527" s="27"/>
      <c r="D527" s="124"/>
      <c r="E527" s="27"/>
      <c r="F527" s="27"/>
      <c r="G527" s="27"/>
      <c r="H527" s="44"/>
      <c r="I527" s="27"/>
      <c r="J527" s="27"/>
      <c r="K527" s="27"/>
      <c r="L527" s="27"/>
      <c r="M527" s="27"/>
      <c r="N527" s="27"/>
      <c r="O527" s="27"/>
      <c r="P527" s="27"/>
      <c r="Q527" s="47"/>
      <c r="R527" s="143">
        <f t="shared" si="1"/>
        <v>0</v>
      </c>
      <c r="S527" s="21" t="str">
        <f>IFERROR(VLOOKUP(L527,'Responsáveis'!$A$3:$B$136,2,FALSE),"NE")</f>
        <v>NE</v>
      </c>
      <c r="T527" s="27"/>
      <c r="U527" s="27"/>
      <c r="V527" s="33"/>
      <c r="W527" s="12"/>
      <c r="X527" s="12"/>
      <c r="Y527" s="12"/>
      <c r="Z527" s="12"/>
      <c r="AA527" s="12"/>
      <c r="AB527" s="12"/>
      <c r="AC527" s="12"/>
    </row>
    <row r="528" ht="18.75" customHeight="1">
      <c r="A528" s="27"/>
      <c r="B528" s="27"/>
      <c r="C528" s="27"/>
      <c r="D528" s="124"/>
      <c r="E528" s="27"/>
      <c r="F528" s="27"/>
      <c r="G528" s="27"/>
      <c r="H528" s="44"/>
      <c r="I528" s="27"/>
      <c r="J528" s="27"/>
      <c r="K528" s="27"/>
      <c r="L528" s="27"/>
      <c r="M528" s="27"/>
      <c r="N528" s="27"/>
      <c r="O528" s="27"/>
      <c r="P528" s="27"/>
      <c r="Q528" s="47"/>
      <c r="R528" s="143">
        <f t="shared" si="1"/>
        <v>0</v>
      </c>
      <c r="S528" s="21" t="str">
        <f>IFERROR(VLOOKUP(L528,'Responsáveis'!$A$3:$B$136,2,FALSE),"NE")</f>
        <v>NE</v>
      </c>
      <c r="T528" s="27"/>
      <c r="U528" s="27"/>
      <c r="V528" s="33"/>
      <c r="W528" s="12"/>
      <c r="X528" s="12"/>
      <c r="Y528" s="12"/>
      <c r="Z528" s="12"/>
      <c r="AA528" s="12"/>
      <c r="AB528" s="12"/>
      <c r="AC528" s="12"/>
    </row>
    <row r="529" ht="18.75" customHeight="1">
      <c r="A529" s="27"/>
      <c r="B529" s="27"/>
      <c r="C529" s="27"/>
      <c r="D529" s="124"/>
      <c r="E529" s="27"/>
      <c r="F529" s="27"/>
      <c r="G529" s="27"/>
      <c r="H529" s="44"/>
      <c r="I529" s="27"/>
      <c r="J529" s="27"/>
      <c r="K529" s="27"/>
      <c r="L529" s="27"/>
      <c r="M529" s="27"/>
      <c r="N529" s="27"/>
      <c r="O529" s="27"/>
      <c r="P529" s="27"/>
      <c r="Q529" s="47"/>
      <c r="R529" s="143">
        <f t="shared" si="1"/>
        <v>0</v>
      </c>
      <c r="S529" s="21" t="str">
        <f>IFERROR(VLOOKUP(L529,'Responsáveis'!$A$3:$B$136,2,FALSE),"NE")</f>
        <v>NE</v>
      </c>
      <c r="T529" s="27"/>
      <c r="U529" s="27"/>
      <c r="V529" s="33"/>
      <c r="W529" s="12"/>
      <c r="X529" s="12"/>
      <c r="Y529" s="12"/>
      <c r="Z529" s="12"/>
      <c r="AA529" s="12"/>
      <c r="AB529" s="12"/>
      <c r="AC529" s="12"/>
    </row>
    <row r="530" ht="18.75" customHeight="1">
      <c r="A530" s="27"/>
      <c r="B530" s="27"/>
      <c r="C530" s="27"/>
      <c r="D530" s="124"/>
      <c r="E530" s="27"/>
      <c r="F530" s="27"/>
      <c r="G530" s="27"/>
      <c r="H530" s="44"/>
      <c r="I530" s="27"/>
      <c r="J530" s="27"/>
      <c r="K530" s="27"/>
      <c r="L530" s="27"/>
      <c r="M530" s="27"/>
      <c r="N530" s="27"/>
      <c r="O530" s="27"/>
      <c r="P530" s="27"/>
      <c r="Q530" s="47"/>
      <c r="R530" s="143">
        <f t="shared" si="1"/>
        <v>0</v>
      </c>
      <c r="S530" s="21" t="str">
        <f>IFERROR(VLOOKUP(L530,'Responsáveis'!$A$3:$B$136,2,FALSE),"NE")</f>
        <v>NE</v>
      </c>
      <c r="T530" s="27"/>
      <c r="U530" s="27"/>
      <c r="V530" s="33"/>
      <c r="W530" s="12"/>
      <c r="X530" s="12"/>
      <c r="Y530" s="12"/>
      <c r="Z530" s="12"/>
      <c r="AA530" s="12"/>
      <c r="AB530" s="12"/>
      <c r="AC530" s="12"/>
    </row>
    <row r="531" ht="18.75" customHeight="1">
      <c r="A531" s="27"/>
      <c r="B531" s="27"/>
      <c r="C531" s="27"/>
      <c r="D531" s="124"/>
      <c r="E531" s="27"/>
      <c r="F531" s="27"/>
      <c r="G531" s="27"/>
      <c r="H531" s="44"/>
      <c r="I531" s="27"/>
      <c r="J531" s="27"/>
      <c r="K531" s="27"/>
      <c r="L531" s="27"/>
      <c r="M531" s="27"/>
      <c r="N531" s="27"/>
      <c r="O531" s="27"/>
      <c r="P531" s="27"/>
      <c r="Q531" s="47"/>
      <c r="R531" s="143">
        <f t="shared" si="1"/>
        <v>0</v>
      </c>
      <c r="S531" s="21" t="str">
        <f>IFERROR(VLOOKUP(L531,'Responsáveis'!$A$3:$B$136,2,FALSE),"NE")</f>
        <v>NE</v>
      </c>
      <c r="T531" s="27"/>
      <c r="U531" s="27"/>
      <c r="V531" s="33"/>
      <c r="W531" s="12"/>
      <c r="X531" s="12"/>
      <c r="Y531" s="12"/>
      <c r="Z531" s="12"/>
      <c r="AA531" s="12"/>
      <c r="AB531" s="12"/>
      <c r="AC531" s="12"/>
    </row>
    <row r="532" ht="18.75" customHeight="1">
      <c r="A532" s="27"/>
      <c r="B532" s="27"/>
      <c r="C532" s="27"/>
      <c r="D532" s="124"/>
      <c r="E532" s="27"/>
      <c r="F532" s="27"/>
      <c r="G532" s="27"/>
      <c r="H532" s="44"/>
      <c r="I532" s="27"/>
      <c r="J532" s="27"/>
      <c r="K532" s="27"/>
      <c r="L532" s="27"/>
      <c r="M532" s="27"/>
      <c r="N532" s="27"/>
      <c r="O532" s="27"/>
      <c r="P532" s="27"/>
      <c r="Q532" s="47"/>
      <c r="R532" s="143">
        <f t="shared" si="1"/>
        <v>0</v>
      </c>
      <c r="S532" s="21" t="str">
        <f>IFERROR(VLOOKUP(L532,'Responsáveis'!$A$3:$B$136,2,FALSE),"NE")</f>
        <v>NE</v>
      </c>
      <c r="T532" s="27"/>
      <c r="U532" s="27"/>
      <c r="V532" s="33"/>
      <c r="W532" s="12"/>
      <c r="X532" s="12"/>
      <c r="Y532" s="12"/>
      <c r="Z532" s="12"/>
      <c r="AA532" s="12"/>
      <c r="AB532" s="12"/>
      <c r="AC532" s="12"/>
    </row>
    <row r="533" ht="18.75" customHeight="1">
      <c r="A533" s="27"/>
      <c r="B533" s="27"/>
      <c r="C533" s="27"/>
      <c r="D533" s="124"/>
      <c r="E533" s="27"/>
      <c r="F533" s="27"/>
      <c r="G533" s="27"/>
      <c r="H533" s="44"/>
      <c r="I533" s="27"/>
      <c r="J533" s="27"/>
      <c r="K533" s="27"/>
      <c r="L533" s="27"/>
      <c r="M533" s="27"/>
      <c r="N533" s="27"/>
      <c r="O533" s="27"/>
      <c r="P533" s="27"/>
      <c r="Q533" s="47"/>
      <c r="R533" s="143">
        <f t="shared" si="1"/>
        <v>0</v>
      </c>
      <c r="S533" s="21" t="str">
        <f>IFERROR(VLOOKUP(L533,'Responsáveis'!$A$3:$B$136,2,FALSE),"NE")</f>
        <v>NE</v>
      </c>
      <c r="T533" s="27"/>
      <c r="U533" s="27"/>
      <c r="V533" s="33"/>
      <c r="W533" s="12"/>
      <c r="X533" s="12"/>
      <c r="Y533" s="12"/>
      <c r="Z533" s="12"/>
      <c r="AA533" s="12"/>
      <c r="AB533" s="12"/>
      <c r="AC533" s="12"/>
    </row>
    <row r="534" ht="18.75" customHeight="1">
      <c r="A534" s="27"/>
      <c r="B534" s="27"/>
      <c r="C534" s="27"/>
      <c r="D534" s="124"/>
      <c r="E534" s="27"/>
      <c r="F534" s="27"/>
      <c r="G534" s="27"/>
      <c r="H534" s="44"/>
      <c r="I534" s="27"/>
      <c r="J534" s="27"/>
      <c r="K534" s="27"/>
      <c r="L534" s="27"/>
      <c r="M534" s="27"/>
      <c r="N534" s="27"/>
      <c r="O534" s="27"/>
      <c r="P534" s="27"/>
      <c r="Q534" s="47"/>
      <c r="R534" s="143">
        <f t="shared" si="1"/>
        <v>0</v>
      </c>
      <c r="S534" s="21" t="str">
        <f>IFERROR(VLOOKUP(L534,'Responsáveis'!$A$3:$B$136,2,FALSE),"NE")</f>
        <v>NE</v>
      </c>
      <c r="T534" s="27"/>
      <c r="U534" s="27"/>
      <c r="V534" s="33"/>
      <c r="W534" s="12"/>
      <c r="X534" s="12"/>
      <c r="Y534" s="12"/>
      <c r="Z534" s="12"/>
      <c r="AA534" s="12"/>
      <c r="AB534" s="12"/>
      <c r="AC534" s="12"/>
    </row>
    <row r="535" ht="18.75" customHeight="1">
      <c r="A535" s="27"/>
      <c r="B535" s="27"/>
      <c r="C535" s="27"/>
      <c r="D535" s="124"/>
      <c r="E535" s="27"/>
      <c r="F535" s="27"/>
      <c r="G535" s="27"/>
      <c r="H535" s="44"/>
      <c r="I535" s="27"/>
      <c r="J535" s="27"/>
      <c r="K535" s="27"/>
      <c r="L535" s="27"/>
      <c r="M535" s="27"/>
      <c r="N535" s="27"/>
      <c r="O535" s="27"/>
      <c r="P535" s="27"/>
      <c r="Q535" s="47"/>
      <c r="R535" s="143">
        <f t="shared" si="1"/>
        <v>0</v>
      </c>
      <c r="S535" s="21" t="str">
        <f>IFERROR(VLOOKUP(L535,'Responsáveis'!$A$3:$B$136,2,FALSE),"NE")</f>
        <v>NE</v>
      </c>
      <c r="T535" s="27"/>
      <c r="U535" s="27"/>
      <c r="V535" s="33"/>
      <c r="W535" s="12"/>
      <c r="X535" s="12"/>
      <c r="Y535" s="12"/>
      <c r="Z535" s="12"/>
      <c r="AA535" s="12"/>
      <c r="AB535" s="12"/>
      <c r="AC535" s="12"/>
    </row>
    <row r="536" ht="18.75" customHeight="1">
      <c r="A536" s="27"/>
      <c r="B536" s="27"/>
      <c r="C536" s="27"/>
      <c r="D536" s="124"/>
      <c r="E536" s="27"/>
      <c r="F536" s="27"/>
      <c r="G536" s="27"/>
      <c r="H536" s="44"/>
      <c r="I536" s="27"/>
      <c r="J536" s="27"/>
      <c r="K536" s="27"/>
      <c r="L536" s="27"/>
      <c r="M536" s="27"/>
      <c r="N536" s="27"/>
      <c r="O536" s="27"/>
      <c r="P536" s="27"/>
      <c r="Q536" s="47"/>
      <c r="R536" s="143">
        <f t="shared" si="1"/>
        <v>0</v>
      </c>
      <c r="S536" s="21" t="str">
        <f>IFERROR(VLOOKUP(L536,'Responsáveis'!$A$3:$B$136,2,FALSE),"NE")</f>
        <v>NE</v>
      </c>
      <c r="T536" s="27"/>
      <c r="U536" s="27"/>
      <c r="V536" s="33"/>
      <c r="W536" s="12"/>
      <c r="X536" s="12"/>
      <c r="Y536" s="12"/>
      <c r="Z536" s="12"/>
      <c r="AA536" s="12"/>
      <c r="AB536" s="12"/>
      <c r="AC536" s="12"/>
    </row>
    <row r="537" ht="18.75" customHeight="1">
      <c r="A537" s="27"/>
      <c r="B537" s="27"/>
      <c r="C537" s="27"/>
      <c r="D537" s="124"/>
      <c r="E537" s="27"/>
      <c r="F537" s="27"/>
      <c r="G537" s="27"/>
      <c r="H537" s="44"/>
      <c r="I537" s="27"/>
      <c r="J537" s="27"/>
      <c r="K537" s="27"/>
      <c r="L537" s="27"/>
      <c r="M537" s="27"/>
      <c r="N537" s="27"/>
      <c r="O537" s="27"/>
      <c r="P537" s="27"/>
      <c r="Q537" s="47"/>
      <c r="R537" s="143">
        <f t="shared" si="1"/>
        <v>0</v>
      </c>
      <c r="S537" s="21" t="str">
        <f>IFERROR(VLOOKUP(L537,'Responsáveis'!$A$3:$B$136,2,FALSE),"NE")</f>
        <v>NE</v>
      </c>
      <c r="T537" s="27"/>
      <c r="U537" s="27"/>
      <c r="V537" s="33"/>
      <c r="W537" s="12"/>
      <c r="X537" s="12"/>
      <c r="Y537" s="12"/>
      <c r="Z537" s="12"/>
      <c r="AA537" s="12"/>
      <c r="AB537" s="12"/>
      <c r="AC537" s="12"/>
    </row>
    <row r="538" ht="18.75" customHeight="1">
      <c r="A538" s="27"/>
      <c r="B538" s="27"/>
      <c r="C538" s="27"/>
      <c r="D538" s="124"/>
      <c r="E538" s="27"/>
      <c r="F538" s="27"/>
      <c r="G538" s="27"/>
      <c r="H538" s="44"/>
      <c r="I538" s="27"/>
      <c r="J538" s="27"/>
      <c r="K538" s="27"/>
      <c r="L538" s="27"/>
      <c r="M538" s="27"/>
      <c r="N538" s="27"/>
      <c r="O538" s="27"/>
      <c r="P538" s="27"/>
      <c r="Q538" s="47"/>
      <c r="R538" s="143">
        <f t="shared" si="1"/>
        <v>0</v>
      </c>
      <c r="S538" s="21" t="str">
        <f>IFERROR(VLOOKUP(L538,'Responsáveis'!$A$3:$B$136,2,FALSE),"NE")</f>
        <v>NE</v>
      </c>
      <c r="T538" s="27"/>
      <c r="U538" s="27"/>
      <c r="V538" s="33"/>
      <c r="W538" s="12"/>
      <c r="X538" s="12"/>
      <c r="Y538" s="12"/>
      <c r="Z538" s="12"/>
      <c r="AA538" s="12"/>
      <c r="AB538" s="12"/>
      <c r="AC538" s="12"/>
    </row>
    <row r="539" ht="18.75" customHeight="1">
      <c r="A539" s="27"/>
      <c r="B539" s="27"/>
      <c r="C539" s="27"/>
      <c r="D539" s="124"/>
      <c r="E539" s="27"/>
      <c r="F539" s="27"/>
      <c r="G539" s="27"/>
      <c r="H539" s="44"/>
      <c r="I539" s="27"/>
      <c r="J539" s="27"/>
      <c r="K539" s="27"/>
      <c r="L539" s="27"/>
      <c r="M539" s="27"/>
      <c r="N539" s="27"/>
      <c r="O539" s="27"/>
      <c r="P539" s="27"/>
      <c r="Q539" s="47"/>
      <c r="R539" s="143">
        <f t="shared" si="1"/>
        <v>0</v>
      </c>
      <c r="S539" s="21" t="str">
        <f>IFERROR(VLOOKUP(L539,'Responsáveis'!$A$3:$B$136,2,FALSE),"NE")</f>
        <v>NE</v>
      </c>
      <c r="T539" s="27"/>
      <c r="U539" s="27"/>
      <c r="V539" s="33"/>
      <c r="W539" s="12"/>
      <c r="X539" s="12"/>
      <c r="Y539" s="12"/>
      <c r="Z539" s="12"/>
      <c r="AA539" s="12"/>
      <c r="AB539" s="12"/>
      <c r="AC539" s="12"/>
    </row>
    <row r="540" ht="18.75" customHeight="1">
      <c r="A540" s="27"/>
      <c r="B540" s="27"/>
      <c r="C540" s="27"/>
      <c r="D540" s="124"/>
      <c r="E540" s="27"/>
      <c r="F540" s="27"/>
      <c r="G540" s="27"/>
      <c r="H540" s="44"/>
      <c r="I540" s="27"/>
      <c r="J540" s="27"/>
      <c r="K540" s="27"/>
      <c r="L540" s="27"/>
      <c r="M540" s="27"/>
      <c r="N540" s="27"/>
      <c r="O540" s="27"/>
      <c r="P540" s="27"/>
      <c r="Q540" s="47"/>
      <c r="R540" s="143">
        <f t="shared" si="1"/>
        <v>0</v>
      </c>
      <c r="S540" s="21" t="str">
        <f>IFERROR(VLOOKUP(L540,'Responsáveis'!$A$3:$B$136,2,FALSE),"NE")</f>
        <v>NE</v>
      </c>
      <c r="T540" s="27"/>
      <c r="U540" s="27"/>
      <c r="V540" s="33"/>
      <c r="W540" s="12"/>
      <c r="X540" s="12"/>
      <c r="Y540" s="12"/>
      <c r="Z540" s="12"/>
      <c r="AA540" s="12"/>
      <c r="AB540" s="12"/>
      <c r="AC540" s="12"/>
    </row>
    <row r="541" ht="18.75" customHeight="1">
      <c r="A541" s="27"/>
      <c r="B541" s="27"/>
      <c r="C541" s="27"/>
      <c r="D541" s="124"/>
      <c r="E541" s="27"/>
      <c r="F541" s="27"/>
      <c r="G541" s="27"/>
      <c r="H541" s="44"/>
      <c r="I541" s="27"/>
      <c r="J541" s="27"/>
      <c r="K541" s="27"/>
      <c r="L541" s="27"/>
      <c r="M541" s="27"/>
      <c r="N541" s="27"/>
      <c r="O541" s="27"/>
      <c r="P541" s="27"/>
      <c r="Q541" s="47"/>
      <c r="R541" s="143">
        <f t="shared" si="1"/>
        <v>0</v>
      </c>
      <c r="S541" s="21" t="str">
        <f>IFERROR(VLOOKUP(L541,'Responsáveis'!$A$3:$B$136,2,FALSE),"NE")</f>
        <v>NE</v>
      </c>
      <c r="T541" s="27"/>
      <c r="U541" s="27"/>
      <c r="V541" s="33"/>
      <c r="W541" s="12"/>
      <c r="X541" s="12"/>
      <c r="Y541" s="12"/>
      <c r="Z541" s="12"/>
      <c r="AA541" s="12"/>
      <c r="AB541" s="12"/>
      <c r="AC541" s="12"/>
    </row>
    <row r="542" ht="18.75" customHeight="1">
      <c r="A542" s="27"/>
      <c r="B542" s="27"/>
      <c r="C542" s="27"/>
      <c r="D542" s="124"/>
      <c r="E542" s="27"/>
      <c r="F542" s="27"/>
      <c r="G542" s="27"/>
      <c r="H542" s="44"/>
      <c r="I542" s="27"/>
      <c r="J542" s="27"/>
      <c r="K542" s="27"/>
      <c r="L542" s="27"/>
      <c r="M542" s="27"/>
      <c r="N542" s="27"/>
      <c r="O542" s="27"/>
      <c r="P542" s="27"/>
      <c r="Q542" s="47"/>
      <c r="R542" s="143">
        <f t="shared" si="1"/>
        <v>0</v>
      </c>
      <c r="S542" s="21" t="str">
        <f>IFERROR(VLOOKUP(L542,'Responsáveis'!$A$3:$B$136,2,FALSE),"NE")</f>
        <v>NE</v>
      </c>
      <c r="T542" s="27"/>
      <c r="U542" s="27"/>
      <c r="V542" s="33"/>
      <c r="W542" s="12"/>
      <c r="X542" s="12"/>
      <c r="Y542" s="12"/>
      <c r="Z542" s="12"/>
      <c r="AA542" s="12"/>
      <c r="AB542" s="12"/>
      <c r="AC542" s="12"/>
    </row>
    <row r="543" ht="18.75" customHeight="1">
      <c r="A543" s="27"/>
      <c r="B543" s="27"/>
      <c r="C543" s="27"/>
      <c r="D543" s="124"/>
      <c r="E543" s="27"/>
      <c r="F543" s="27"/>
      <c r="G543" s="27"/>
      <c r="H543" s="44"/>
      <c r="I543" s="27"/>
      <c r="J543" s="27"/>
      <c r="K543" s="27"/>
      <c r="L543" s="27"/>
      <c r="M543" s="27"/>
      <c r="N543" s="27"/>
      <c r="O543" s="27"/>
      <c r="P543" s="27"/>
      <c r="Q543" s="47"/>
      <c r="R543" s="143">
        <f t="shared" si="1"/>
        <v>0</v>
      </c>
      <c r="S543" s="21" t="str">
        <f>IFERROR(VLOOKUP(L543,'Responsáveis'!$A$3:$B$136,2,FALSE),"NE")</f>
        <v>NE</v>
      </c>
      <c r="T543" s="27"/>
      <c r="U543" s="27"/>
      <c r="V543" s="33"/>
      <c r="W543" s="12"/>
      <c r="X543" s="12"/>
      <c r="Y543" s="12"/>
      <c r="Z543" s="12"/>
      <c r="AA543" s="12"/>
      <c r="AB543" s="12"/>
      <c r="AC543" s="12"/>
    </row>
    <row r="544" ht="18.75" customHeight="1">
      <c r="A544" s="27"/>
      <c r="B544" s="27"/>
      <c r="C544" s="27"/>
      <c r="D544" s="124"/>
      <c r="E544" s="27"/>
      <c r="F544" s="27"/>
      <c r="G544" s="27"/>
      <c r="H544" s="44"/>
      <c r="I544" s="27"/>
      <c r="J544" s="27"/>
      <c r="K544" s="27"/>
      <c r="L544" s="27"/>
      <c r="M544" s="27"/>
      <c r="N544" s="27"/>
      <c r="O544" s="27"/>
      <c r="P544" s="27"/>
      <c r="Q544" s="47"/>
      <c r="R544" s="143">
        <f t="shared" si="1"/>
        <v>0</v>
      </c>
      <c r="S544" s="21" t="str">
        <f>IFERROR(VLOOKUP(L544,'Responsáveis'!$A$3:$B$136,2,FALSE),"NE")</f>
        <v>NE</v>
      </c>
      <c r="T544" s="27"/>
      <c r="U544" s="27"/>
      <c r="V544" s="33"/>
      <c r="W544" s="12"/>
      <c r="X544" s="12"/>
      <c r="Y544" s="12"/>
      <c r="Z544" s="12"/>
      <c r="AA544" s="12"/>
      <c r="AB544" s="12"/>
      <c r="AC544" s="12"/>
    </row>
    <row r="545" ht="18.75" customHeight="1">
      <c r="A545" s="27"/>
      <c r="B545" s="27"/>
      <c r="C545" s="27"/>
      <c r="D545" s="124"/>
      <c r="E545" s="27"/>
      <c r="F545" s="27"/>
      <c r="G545" s="27"/>
      <c r="H545" s="44"/>
      <c r="I545" s="27"/>
      <c r="J545" s="27"/>
      <c r="K545" s="27"/>
      <c r="L545" s="27"/>
      <c r="M545" s="27"/>
      <c r="N545" s="27"/>
      <c r="O545" s="27"/>
      <c r="P545" s="27"/>
      <c r="Q545" s="47"/>
      <c r="R545" s="143">
        <f t="shared" si="1"/>
        <v>0</v>
      </c>
      <c r="S545" s="21" t="str">
        <f>IFERROR(VLOOKUP(L545,'Responsáveis'!$A$3:$B$136,2,FALSE),"NE")</f>
        <v>NE</v>
      </c>
      <c r="T545" s="27"/>
      <c r="U545" s="27"/>
      <c r="V545" s="33"/>
      <c r="W545" s="12"/>
      <c r="X545" s="12"/>
      <c r="Y545" s="12"/>
      <c r="Z545" s="12"/>
      <c r="AA545" s="12"/>
      <c r="AB545" s="12"/>
      <c r="AC545" s="12"/>
    </row>
    <row r="546" ht="18.75" customHeight="1">
      <c r="A546" s="27"/>
      <c r="B546" s="27"/>
      <c r="C546" s="27"/>
      <c r="D546" s="124"/>
      <c r="E546" s="27"/>
      <c r="F546" s="27"/>
      <c r="G546" s="27"/>
      <c r="H546" s="44"/>
      <c r="I546" s="27"/>
      <c r="J546" s="27"/>
      <c r="K546" s="27"/>
      <c r="L546" s="27"/>
      <c r="M546" s="27"/>
      <c r="N546" s="27"/>
      <c r="O546" s="27"/>
      <c r="P546" s="27"/>
      <c r="Q546" s="47"/>
      <c r="R546" s="143">
        <f t="shared" si="1"/>
        <v>0</v>
      </c>
      <c r="S546" s="21" t="str">
        <f>IFERROR(VLOOKUP(L546,'Responsáveis'!$A$3:$B$136,2,FALSE),"NE")</f>
        <v>NE</v>
      </c>
      <c r="T546" s="27"/>
      <c r="U546" s="27"/>
      <c r="V546" s="33"/>
      <c r="W546" s="12"/>
      <c r="X546" s="12"/>
      <c r="Y546" s="12"/>
      <c r="Z546" s="12"/>
      <c r="AA546" s="12"/>
      <c r="AB546" s="12"/>
      <c r="AC546" s="12"/>
    </row>
    <row r="547" ht="18.75" customHeight="1">
      <c r="A547" s="27"/>
      <c r="B547" s="27"/>
      <c r="C547" s="27"/>
      <c r="D547" s="124"/>
      <c r="E547" s="27"/>
      <c r="F547" s="27"/>
      <c r="G547" s="27"/>
      <c r="H547" s="44"/>
      <c r="I547" s="27"/>
      <c r="J547" s="27"/>
      <c r="K547" s="27"/>
      <c r="L547" s="27"/>
      <c r="M547" s="27"/>
      <c r="N547" s="27"/>
      <c r="O547" s="27"/>
      <c r="P547" s="27"/>
      <c r="Q547" s="47"/>
      <c r="R547" s="143">
        <f t="shared" si="1"/>
        <v>0</v>
      </c>
      <c r="S547" s="21" t="str">
        <f>IFERROR(VLOOKUP(L547,'Responsáveis'!$A$3:$B$136,2,FALSE),"NE")</f>
        <v>NE</v>
      </c>
      <c r="T547" s="27"/>
      <c r="U547" s="27"/>
      <c r="V547" s="33"/>
      <c r="W547" s="12"/>
      <c r="X547" s="12"/>
      <c r="Y547" s="12"/>
      <c r="Z547" s="12"/>
      <c r="AA547" s="12"/>
      <c r="AB547" s="12"/>
      <c r="AC547" s="12"/>
    </row>
    <row r="548" ht="18.75" customHeight="1">
      <c r="A548" s="27"/>
      <c r="B548" s="27"/>
      <c r="C548" s="27"/>
      <c r="D548" s="124"/>
      <c r="E548" s="27"/>
      <c r="F548" s="27"/>
      <c r="G548" s="27"/>
      <c r="H548" s="44"/>
      <c r="I548" s="27"/>
      <c r="J548" s="27"/>
      <c r="K548" s="27"/>
      <c r="L548" s="27"/>
      <c r="M548" s="27"/>
      <c r="N548" s="27"/>
      <c r="O548" s="27"/>
      <c r="P548" s="27"/>
      <c r="Q548" s="47"/>
      <c r="R548" s="143">
        <f t="shared" si="1"/>
        <v>0</v>
      </c>
      <c r="S548" s="21" t="str">
        <f>IFERROR(VLOOKUP(L548,'Responsáveis'!$A$3:$B$136,2,FALSE),"NE")</f>
        <v>NE</v>
      </c>
      <c r="T548" s="27"/>
      <c r="U548" s="27"/>
      <c r="V548" s="33"/>
      <c r="W548" s="12"/>
      <c r="X548" s="12"/>
      <c r="Y548" s="12"/>
      <c r="Z548" s="12"/>
      <c r="AA548" s="12"/>
      <c r="AB548" s="12"/>
      <c r="AC548" s="12"/>
    </row>
    <row r="549" ht="18.75" customHeight="1">
      <c r="A549" s="27"/>
      <c r="B549" s="27"/>
      <c r="C549" s="27"/>
      <c r="D549" s="124"/>
      <c r="E549" s="27"/>
      <c r="F549" s="27"/>
      <c r="G549" s="27"/>
      <c r="H549" s="44"/>
      <c r="I549" s="27"/>
      <c r="J549" s="27"/>
      <c r="K549" s="27"/>
      <c r="L549" s="27"/>
      <c r="M549" s="27"/>
      <c r="N549" s="27"/>
      <c r="O549" s="27"/>
      <c r="P549" s="27"/>
      <c r="Q549" s="47"/>
      <c r="R549" s="143">
        <f t="shared" si="1"/>
        <v>0</v>
      </c>
      <c r="S549" s="21" t="str">
        <f>IFERROR(VLOOKUP(L549,'Responsáveis'!$A$3:$B$136,2,FALSE),"NE")</f>
        <v>NE</v>
      </c>
      <c r="T549" s="27"/>
      <c r="U549" s="27"/>
      <c r="V549" s="33"/>
      <c r="W549" s="12"/>
      <c r="X549" s="12"/>
      <c r="Y549" s="12"/>
      <c r="Z549" s="12"/>
      <c r="AA549" s="12"/>
      <c r="AB549" s="12"/>
      <c r="AC549" s="12"/>
    </row>
    <row r="550" ht="18.75" customHeight="1">
      <c r="A550" s="27"/>
      <c r="B550" s="27"/>
      <c r="C550" s="27"/>
      <c r="D550" s="124"/>
      <c r="E550" s="27"/>
      <c r="F550" s="27"/>
      <c r="G550" s="27"/>
      <c r="H550" s="44"/>
      <c r="I550" s="27"/>
      <c r="J550" s="27"/>
      <c r="K550" s="27"/>
      <c r="L550" s="27"/>
      <c r="M550" s="27"/>
      <c r="N550" s="27"/>
      <c r="O550" s="27"/>
      <c r="P550" s="27"/>
      <c r="Q550" s="47"/>
      <c r="R550" s="143">
        <f t="shared" si="1"/>
        <v>0</v>
      </c>
      <c r="S550" s="21" t="str">
        <f>IFERROR(VLOOKUP(L550,'Responsáveis'!$A$3:$B$136,2,FALSE),"NE")</f>
        <v>NE</v>
      </c>
      <c r="T550" s="27"/>
      <c r="U550" s="27"/>
      <c r="V550" s="33"/>
      <c r="W550" s="12"/>
      <c r="X550" s="12"/>
      <c r="Y550" s="12"/>
      <c r="Z550" s="12"/>
      <c r="AA550" s="12"/>
      <c r="AB550" s="12"/>
      <c r="AC550" s="12"/>
    </row>
    <row r="551" ht="18.75" customHeight="1">
      <c r="A551" s="27"/>
      <c r="B551" s="27"/>
      <c r="C551" s="27"/>
      <c r="D551" s="124"/>
      <c r="E551" s="27"/>
      <c r="F551" s="27"/>
      <c r="G551" s="27"/>
      <c r="H551" s="44"/>
      <c r="I551" s="27"/>
      <c r="J551" s="27"/>
      <c r="K551" s="27"/>
      <c r="L551" s="27"/>
      <c r="M551" s="27"/>
      <c r="N551" s="27"/>
      <c r="O551" s="27"/>
      <c r="P551" s="27"/>
      <c r="Q551" s="47"/>
      <c r="R551" s="143">
        <f t="shared" si="1"/>
        <v>0</v>
      </c>
      <c r="S551" s="21" t="str">
        <f>IFERROR(VLOOKUP(L551,'Responsáveis'!$A$3:$B$136,2,FALSE),"NE")</f>
        <v>NE</v>
      </c>
      <c r="T551" s="27"/>
      <c r="U551" s="27"/>
      <c r="V551" s="33"/>
      <c r="W551" s="12"/>
      <c r="X551" s="12"/>
      <c r="Y551" s="12"/>
      <c r="Z551" s="12"/>
      <c r="AA551" s="12"/>
      <c r="AB551" s="12"/>
      <c r="AC551" s="12"/>
    </row>
    <row r="552" ht="18.75" customHeight="1">
      <c r="A552" s="27"/>
      <c r="B552" s="27"/>
      <c r="C552" s="27"/>
      <c r="D552" s="124"/>
      <c r="E552" s="27"/>
      <c r="F552" s="27"/>
      <c r="G552" s="27"/>
      <c r="H552" s="44"/>
      <c r="I552" s="27"/>
      <c r="J552" s="27"/>
      <c r="K552" s="27"/>
      <c r="L552" s="27"/>
      <c r="M552" s="27"/>
      <c r="N552" s="27"/>
      <c r="O552" s="27"/>
      <c r="P552" s="27"/>
      <c r="Q552" s="47"/>
      <c r="R552" s="143">
        <f t="shared" si="1"/>
        <v>0</v>
      </c>
      <c r="S552" s="21" t="str">
        <f>IFERROR(VLOOKUP(L552,'Responsáveis'!$A$3:$B$136,2,FALSE),"NE")</f>
        <v>NE</v>
      </c>
      <c r="T552" s="27"/>
      <c r="U552" s="27"/>
      <c r="V552" s="33"/>
      <c r="W552" s="12"/>
      <c r="X552" s="12"/>
      <c r="Y552" s="12"/>
      <c r="Z552" s="12"/>
      <c r="AA552" s="12"/>
      <c r="AB552" s="12"/>
      <c r="AC552" s="12"/>
    </row>
    <row r="553" ht="18.75" customHeight="1">
      <c r="A553" s="27"/>
      <c r="B553" s="27"/>
      <c r="C553" s="27"/>
      <c r="D553" s="124"/>
      <c r="E553" s="27"/>
      <c r="F553" s="27"/>
      <c r="G553" s="27"/>
      <c r="H553" s="44"/>
      <c r="I553" s="27"/>
      <c r="J553" s="27"/>
      <c r="K553" s="27"/>
      <c r="L553" s="27"/>
      <c r="M553" s="27"/>
      <c r="N553" s="27"/>
      <c r="O553" s="27"/>
      <c r="P553" s="27"/>
      <c r="Q553" s="47"/>
      <c r="R553" s="143">
        <f t="shared" si="1"/>
        <v>0</v>
      </c>
      <c r="S553" s="21" t="str">
        <f>IFERROR(VLOOKUP(L553,'Responsáveis'!$A$3:$B$136,2,FALSE),"NE")</f>
        <v>NE</v>
      </c>
      <c r="T553" s="27"/>
      <c r="U553" s="27"/>
      <c r="V553" s="33"/>
      <c r="W553" s="12"/>
      <c r="X553" s="12"/>
      <c r="Y553" s="12"/>
      <c r="Z553" s="12"/>
      <c r="AA553" s="12"/>
      <c r="AB553" s="12"/>
      <c r="AC553" s="12"/>
    </row>
    <row r="554" ht="18.75" customHeight="1">
      <c r="A554" s="27"/>
      <c r="B554" s="27"/>
      <c r="C554" s="27"/>
      <c r="D554" s="124"/>
      <c r="E554" s="27"/>
      <c r="F554" s="27"/>
      <c r="G554" s="27"/>
      <c r="H554" s="44"/>
      <c r="I554" s="27"/>
      <c r="J554" s="27"/>
      <c r="K554" s="27"/>
      <c r="L554" s="27"/>
      <c r="M554" s="27"/>
      <c r="N554" s="27"/>
      <c r="O554" s="27"/>
      <c r="P554" s="27"/>
      <c r="Q554" s="47"/>
      <c r="R554" s="143">
        <f t="shared" si="1"/>
        <v>0</v>
      </c>
      <c r="S554" s="21" t="str">
        <f>IFERROR(VLOOKUP(L554,'Responsáveis'!$A$3:$B$136,2,FALSE),"NE")</f>
        <v>NE</v>
      </c>
      <c r="T554" s="27"/>
      <c r="U554" s="27"/>
      <c r="V554" s="33"/>
      <c r="W554" s="12"/>
      <c r="X554" s="12"/>
      <c r="Y554" s="12"/>
      <c r="Z554" s="12"/>
      <c r="AA554" s="12"/>
      <c r="AB554" s="12"/>
      <c r="AC554" s="12"/>
    </row>
    <row r="555" ht="18.75" customHeight="1">
      <c r="A555" s="27"/>
      <c r="B555" s="27"/>
      <c r="C555" s="27"/>
      <c r="D555" s="124"/>
      <c r="E555" s="27"/>
      <c r="F555" s="27"/>
      <c r="G555" s="27"/>
      <c r="H555" s="44"/>
      <c r="I555" s="27"/>
      <c r="J555" s="27"/>
      <c r="K555" s="27"/>
      <c r="L555" s="27"/>
      <c r="M555" s="27"/>
      <c r="N555" s="27"/>
      <c r="O555" s="27"/>
      <c r="P555" s="27"/>
      <c r="Q555" s="47"/>
      <c r="R555" s="143">
        <f t="shared" si="1"/>
        <v>0</v>
      </c>
      <c r="S555" s="21" t="str">
        <f>IFERROR(VLOOKUP(L555,'Responsáveis'!$A$3:$B$136,2,FALSE),"NE")</f>
        <v>NE</v>
      </c>
      <c r="T555" s="27"/>
      <c r="U555" s="27"/>
      <c r="V555" s="33"/>
      <c r="W555" s="12"/>
      <c r="X555" s="12"/>
      <c r="Y555" s="12"/>
      <c r="Z555" s="12"/>
      <c r="AA555" s="12"/>
      <c r="AB555" s="12"/>
      <c r="AC555" s="12"/>
    </row>
    <row r="556" ht="18.75" customHeight="1">
      <c r="A556" s="27"/>
      <c r="B556" s="27"/>
      <c r="C556" s="27"/>
      <c r="D556" s="124"/>
      <c r="E556" s="27"/>
      <c r="F556" s="27"/>
      <c r="G556" s="27"/>
      <c r="H556" s="44"/>
      <c r="I556" s="27"/>
      <c r="J556" s="27"/>
      <c r="K556" s="27"/>
      <c r="L556" s="27"/>
      <c r="M556" s="27"/>
      <c r="N556" s="27"/>
      <c r="O556" s="27"/>
      <c r="P556" s="27"/>
      <c r="Q556" s="47"/>
      <c r="R556" s="143">
        <f t="shared" si="1"/>
        <v>0</v>
      </c>
      <c r="S556" s="21" t="str">
        <f>IFERROR(VLOOKUP(L556,'Responsáveis'!$A$3:$B$136,2,FALSE),"NE")</f>
        <v>NE</v>
      </c>
      <c r="T556" s="27"/>
      <c r="U556" s="27"/>
      <c r="V556" s="33"/>
      <c r="W556" s="12"/>
      <c r="X556" s="12"/>
      <c r="Y556" s="12"/>
      <c r="Z556" s="12"/>
      <c r="AA556" s="12"/>
      <c r="AB556" s="12"/>
      <c r="AC556" s="12"/>
    </row>
    <row r="557" ht="18.75" customHeight="1">
      <c r="A557" s="27"/>
      <c r="B557" s="27"/>
      <c r="C557" s="27"/>
      <c r="D557" s="124"/>
      <c r="E557" s="27"/>
      <c r="F557" s="27"/>
      <c r="G557" s="27"/>
      <c r="H557" s="44"/>
      <c r="I557" s="27"/>
      <c r="J557" s="27"/>
      <c r="K557" s="27"/>
      <c r="L557" s="27"/>
      <c r="M557" s="27"/>
      <c r="N557" s="27"/>
      <c r="O557" s="27"/>
      <c r="P557" s="27"/>
      <c r="Q557" s="47"/>
      <c r="R557" s="143">
        <f t="shared" si="1"/>
        <v>0</v>
      </c>
      <c r="S557" s="21" t="str">
        <f>IFERROR(VLOOKUP(L557,'Responsáveis'!$A$3:$B$136,2,FALSE),"NE")</f>
        <v>NE</v>
      </c>
      <c r="T557" s="27"/>
      <c r="U557" s="27"/>
      <c r="V557" s="33"/>
      <c r="W557" s="12"/>
      <c r="X557" s="12"/>
      <c r="Y557" s="12"/>
      <c r="Z557" s="12"/>
      <c r="AA557" s="12"/>
      <c r="AB557" s="12"/>
      <c r="AC557" s="12"/>
    </row>
    <row r="558" ht="18.75" customHeight="1">
      <c r="A558" s="27"/>
      <c r="B558" s="27"/>
      <c r="C558" s="27"/>
      <c r="D558" s="124"/>
      <c r="E558" s="27"/>
      <c r="F558" s="27"/>
      <c r="G558" s="27"/>
      <c r="H558" s="44"/>
      <c r="I558" s="27"/>
      <c r="J558" s="27"/>
      <c r="K558" s="27"/>
      <c r="L558" s="27"/>
      <c r="M558" s="27"/>
      <c r="N558" s="27"/>
      <c r="O558" s="27"/>
      <c r="P558" s="27"/>
      <c r="Q558" s="47"/>
      <c r="R558" s="143">
        <f t="shared" si="1"/>
        <v>0</v>
      </c>
      <c r="S558" s="21" t="str">
        <f>IFERROR(VLOOKUP(L558,'Responsáveis'!$A$3:$B$136,2,FALSE),"NE")</f>
        <v>NE</v>
      </c>
      <c r="T558" s="27"/>
      <c r="U558" s="27"/>
      <c r="V558" s="33"/>
      <c r="W558" s="12"/>
      <c r="X558" s="12"/>
      <c r="Y558" s="12"/>
      <c r="Z558" s="12"/>
      <c r="AA558" s="12"/>
      <c r="AB558" s="12"/>
      <c r="AC558" s="12"/>
    </row>
    <row r="559" ht="18.75" customHeight="1">
      <c r="A559" s="27"/>
      <c r="B559" s="27"/>
      <c r="C559" s="27"/>
      <c r="D559" s="124"/>
      <c r="E559" s="27"/>
      <c r="F559" s="27"/>
      <c r="G559" s="27"/>
      <c r="H559" s="44"/>
      <c r="I559" s="27"/>
      <c r="J559" s="27"/>
      <c r="K559" s="27"/>
      <c r="L559" s="27"/>
      <c r="M559" s="27"/>
      <c r="N559" s="27"/>
      <c r="O559" s="27"/>
      <c r="P559" s="27"/>
      <c r="Q559" s="47"/>
      <c r="R559" s="143">
        <f t="shared" si="1"/>
        <v>0</v>
      </c>
      <c r="S559" s="21" t="str">
        <f>IFERROR(VLOOKUP(L559,'Responsáveis'!$A$3:$B$136,2,FALSE),"NE")</f>
        <v>NE</v>
      </c>
      <c r="T559" s="27"/>
      <c r="U559" s="27"/>
      <c r="V559" s="33"/>
      <c r="W559" s="12"/>
      <c r="X559" s="12"/>
      <c r="Y559" s="12"/>
      <c r="Z559" s="12"/>
      <c r="AA559" s="12"/>
      <c r="AB559" s="12"/>
      <c r="AC559" s="12"/>
    </row>
    <row r="560" ht="18.75" customHeight="1">
      <c r="A560" s="27"/>
      <c r="B560" s="27"/>
      <c r="C560" s="27"/>
      <c r="D560" s="124"/>
      <c r="E560" s="27"/>
      <c r="F560" s="27"/>
      <c r="G560" s="27"/>
      <c r="H560" s="44"/>
      <c r="I560" s="27"/>
      <c r="J560" s="27"/>
      <c r="K560" s="27"/>
      <c r="L560" s="27"/>
      <c r="M560" s="27"/>
      <c r="N560" s="27"/>
      <c r="O560" s="27"/>
      <c r="P560" s="27"/>
      <c r="Q560" s="47"/>
      <c r="R560" s="143">
        <f t="shared" si="1"/>
        <v>0</v>
      </c>
      <c r="S560" s="21" t="str">
        <f>IFERROR(VLOOKUP(L560,'Responsáveis'!$A$3:$B$136,2,FALSE),"NE")</f>
        <v>NE</v>
      </c>
      <c r="T560" s="27"/>
      <c r="U560" s="27"/>
      <c r="V560" s="33"/>
      <c r="W560" s="12"/>
      <c r="X560" s="12"/>
      <c r="Y560" s="12"/>
      <c r="Z560" s="12"/>
      <c r="AA560" s="12"/>
      <c r="AB560" s="12"/>
      <c r="AC560" s="12"/>
    </row>
    <row r="561" ht="18.75" customHeight="1">
      <c r="A561" s="27"/>
      <c r="B561" s="27"/>
      <c r="C561" s="27"/>
      <c r="D561" s="124"/>
      <c r="E561" s="27"/>
      <c r="F561" s="27"/>
      <c r="G561" s="27"/>
      <c r="H561" s="44"/>
      <c r="I561" s="27"/>
      <c r="J561" s="27"/>
      <c r="K561" s="27"/>
      <c r="L561" s="27"/>
      <c r="M561" s="27"/>
      <c r="N561" s="27"/>
      <c r="O561" s="27"/>
      <c r="P561" s="27"/>
      <c r="Q561" s="47"/>
      <c r="R561" s="143">
        <f t="shared" si="1"/>
        <v>0</v>
      </c>
      <c r="S561" s="21" t="str">
        <f>IFERROR(VLOOKUP(L561,'Responsáveis'!$A$3:$B$136,2,FALSE),"NE")</f>
        <v>NE</v>
      </c>
      <c r="T561" s="27"/>
      <c r="U561" s="27"/>
      <c r="V561" s="33"/>
      <c r="W561" s="12"/>
      <c r="X561" s="12"/>
      <c r="Y561" s="12"/>
      <c r="Z561" s="12"/>
      <c r="AA561" s="12"/>
      <c r="AB561" s="12"/>
      <c r="AC561" s="12"/>
    </row>
    <row r="562" ht="18.75" customHeight="1">
      <c r="A562" s="27"/>
      <c r="B562" s="27"/>
      <c r="C562" s="27"/>
      <c r="D562" s="124"/>
      <c r="E562" s="27"/>
      <c r="F562" s="27"/>
      <c r="G562" s="27"/>
      <c r="H562" s="44"/>
      <c r="I562" s="27"/>
      <c r="J562" s="27"/>
      <c r="K562" s="27"/>
      <c r="L562" s="27"/>
      <c r="M562" s="27"/>
      <c r="N562" s="27"/>
      <c r="O562" s="27"/>
      <c r="P562" s="27"/>
      <c r="Q562" s="47"/>
      <c r="R562" s="143">
        <f t="shared" si="1"/>
        <v>0</v>
      </c>
      <c r="S562" s="21" t="str">
        <f>IFERROR(VLOOKUP(L562,'Responsáveis'!$A$3:$B$136,2,FALSE),"NE")</f>
        <v>NE</v>
      </c>
      <c r="T562" s="27"/>
      <c r="U562" s="27"/>
      <c r="V562" s="33"/>
      <c r="W562" s="12"/>
      <c r="X562" s="12"/>
      <c r="Y562" s="12"/>
      <c r="Z562" s="12"/>
      <c r="AA562" s="12"/>
      <c r="AB562" s="12"/>
      <c r="AC562" s="12"/>
    </row>
    <row r="563" ht="18.75" customHeight="1">
      <c r="A563" s="27"/>
      <c r="B563" s="27"/>
      <c r="C563" s="27"/>
      <c r="D563" s="124"/>
      <c r="E563" s="27"/>
      <c r="F563" s="27"/>
      <c r="G563" s="27"/>
      <c r="H563" s="44"/>
      <c r="I563" s="27"/>
      <c r="J563" s="27"/>
      <c r="K563" s="27"/>
      <c r="L563" s="27"/>
      <c r="M563" s="27"/>
      <c r="N563" s="27"/>
      <c r="O563" s="27"/>
      <c r="P563" s="27"/>
      <c r="Q563" s="47"/>
      <c r="R563" s="143">
        <f t="shared" si="1"/>
        <v>0</v>
      </c>
      <c r="S563" s="21" t="str">
        <f>IFERROR(VLOOKUP(L563,'Responsáveis'!$A$3:$B$136,2,FALSE),"NE")</f>
        <v>NE</v>
      </c>
      <c r="T563" s="27"/>
      <c r="U563" s="27"/>
      <c r="V563" s="33"/>
      <c r="W563" s="12"/>
      <c r="X563" s="12"/>
      <c r="Y563" s="12"/>
      <c r="Z563" s="12"/>
      <c r="AA563" s="12"/>
      <c r="AB563" s="12"/>
      <c r="AC563" s="12"/>
    </row>
    <row r="564" ht="18.75" customHeight="1">
      <c r="A564" s="27"/>
      <c r="B564" s="27"/>
      <c r="C564" s="27"/>
      <c r="D564" s="124"/>
      <c r="E564" s="27"/>
      <c r="F564" s="27"/>
      <c r="G564" s="27"/>
      <c r="H564" s="44"/>
      <c r="I564" s="27"/>
      <c r="J564" s="27"/>
      <c r="K564" s="27"/>
      <c r="L564" s="27"/>
      <c r="M564" s="27"/>
      <c r="N564" s="27"/>
      <c r="O564" s="27"/>
      <c r="P564" s="27"/>
      <c r="Q564" s="47"/>
      <c r="R564" s="143">
        <f t="shared" si="1"/>
        <v>0</v>
      </c>
      <c r="S564" s="21" t="str">
        <f>IFERROR(VLOOKUP(L564,'Responsáveis'!$A$3:$B$136,2,FALSE),"NE")</f>
        <v>NE</v>
      </c>
      <c r="T564" s="27"/>
      <c r="U564" s="27"/>
      <c r="V564" s="33"/>
      <c r="W564" s="12"/>
      <c r="X564" s="12"/>
      <c r="Y564" s="12"/>
      <c r="Z564" s="12"/>
      <c r="AA564" s="12"/>
      <c r="AB564" s="12"/>
      <c r="AC564" s="12"/>
    </row>
    <row r="565" ht="18.75" customHeight="1">
      <c r="A565" s="27"/>
      <c r="B565" s="27"/>
      <c r="C565" s="27"/>
      <c r="D565" s="124"/>
      <c r="E565" s="27"/>
      <c r="F565" s="27"/>
      <c r="G565" s="27"/>
      <c r="H565" s="44"/>
      <c r="I565" s="27"/>
      <c r="J565" s="27"/>
      <c r="K565" s="27"/>
      <c r="L565" s="27"/>
      <c r="M565" s="27"/>
      <c r="N565" s="27"/>
      <c r="O565" s="27"/>
      <c r="P565" s="27"/>
      <c r="Q565" s="47"/>
      <c r="R565" s="143">
        <f t="shared" si="1"/>
        <v>0</v>
      </c>
      <c r="S565" s="21" t="str">
        <f>IFERROR(VLOOKUP(L565,'Responsáveis'!$A$3:$B$136,2,FALSE),"NE")</f>
        <v>NE</v>
      </c>
      <c r="T565" s="27"/>
      <c r="U565" s="27"/>
      <c r="V565" s="33"/>
      <c r="W565" s="12"/>
      <c r="X565" s="12"/>
      <c r="Y565" s="12"/>
      <c r="Z565" s="12"/>
      <c r="AA565" s="12"/>
      <c r="AB565" s="12"/>
      <c r="AC565" s="12"/>
    </row>
    <row r="566" ht="18.75" customHeight="1">
      <c r="A566" s="27"/>
      <c r="B566" s="27"/>
      <c r="C566" s="27"/>
      <c r="D566" s="124"/>
      <c r="E566" s="27"/>
      <c r="F566" s="27"/>
      <c r="G566" s="27"/>
      <c r="H566" s="44"/>
      <c r="I566" s="27"/>
      <c r="J566" s="27"/>
      <c r="K566" s="27"/>
      <c r="L566" s="27"/>
      <c r="M566" s="27"/>
      <c r="N566" s="27"/>
      <c r="O566" s="27"/>
      <c r="P566" s="27"/>
      <c r="Q566" s="47"/>
      <c r="R566" s="143">
        <f t="shared" si="1"/>
        <v>0</v>
      </c>
      <c r="S566" s="21" t="str">
        <f>IFERROR(VLOOKUP(L566,'Responsáveis'!$A$3:$B$136,2,FALSE),"NE")</f>
        <v>NE</v>
      </c>
      <c r="T566" s="27"/>
      <c r="U566" s="27"/>
      <c r="V566" s="33"/>
      <c r="W566" s="12"/>
      <c r="X566" s="12"/>
      <c r="Y566" s="12"/>
      <c r="Z566" s="12"/>
      <c r="AA566" s="12"/>
      <c r="AB566" s="12"/>
      <c r="AC566" s="12"/>
    </row>
    <row r="567" ht="18.75" customHeight="1">
      <c r="A567" s="27"/>
      <c r="B567" s="27"/>
      <c r="C567" s="27"/>
      <c r="D567" s="124"/>
      <c r="E567" s="27"/>
      <c r="F567" s="27"/>
      <c r="G567" s="27"/>
      <c r="H567" s="44"/>
      <c r="I567" s="27"/>
      <c r="J567" s="27"/>
      <c r="K567" s="27"/>
      <c r="L567" s="27"/>
      <c r="M567" s="27"/>
      <c r="N567" s="27"/>
      <c r="O567" s="27"/>
      <c r="P567" s="27"/>
      <c r="Q567" s="47"/>
      <c r="R567" s="143">
        <f t="shared" si="1"/>
        <v>0</v>
      </c>
      <c r="S567" s="21" t="str">
        <f>IFERROR(VLOOKUP(L567,'Responsáveis'!$A$3:$B$136,2,FALSE),"NE")</f>
        <v>NE</v>
      </c>
      <c r="T567" s="27"/>
      <c r="U567" s="27"/>
      <c r="V567" s="33"/>
      <c r="W567" s="12"/>
      <c r="X567" s="12"/>
      <c r="Y567" s="12"/>
      <c r="Z567" s="12"/>
      <c r="AA567" s="12"/>
      <c r="AB567" s="12"/>
      <c r="AC567" s="12"/>
    </row>
    <row r="568" ht="18.75" customHeight="1">
      <c r="A568" s="27"/>
      <c r="B568" s="27"/>
      <c r="C568" s="27"/>
      <c r="D568" s="124"/>
      <c r="E568" s="27"/>
      <c r="F568" s="27"/>
      <c r="G568" s="27"/>
      <c r="H568" s="44"/>
      <c r="I568" s="27"/>
      <c r="J568" s="27"/>
      <c r="K568" s="27"/>
      <c r="L568" s="27"/>
      <c r="M568" s="27"/>
      <c r="N568" s="27"/>
      <c r="O568" s="27"/>
      <c r="P568" s="27"/>
      <c r="Q568" s="47"/>
      <c r="R568" s="143">
        <f t="shared" si="1"/>
        <v>0</v>
      </c>
      <c r="S568" s="21" t="str">
        <f>IFERROR(VLOOKUP(L568,'Responsáveis'!$A$3:$B$136,2,FALSE),"NE")</f>
        <v>NE</v>
      </c>
      <c r="T568" s="27"/>
      <c r="U568" s="27"/>
      <c r="V568" s="33"/>
      <c r="W568" s="12"/>
      <c r="X568" s="12"/>
      <c r="Y568" s="12"/>
      <c r="Z568" s="12"/>
      <c r="AA568" s="12"/>
      <c r="AB568" s="12"/>
      <c r="AC568" s="12"/>
    </row>
    <row r="569" ht="18.75" customHeight="1">
      <c r="A569" s="27"/>
      <c r="B569" s="27"/>
      <c r="C569" s="27"/>
      <c r="D569" s="124"/>
      <c r="E569" s="27"/>
      <c r="F569" s="27"/>
      <c r="G569" s="27"/>
      <c r="H569" s="44"/>
      <c r="I569" s="27"/>
      <c r="J569" s="27"/>
      <c r="K569" s="27"/>
      <c r="L569" s="27"/>
      <c r="M569" s="27"/>
      <c r="N569" s="27"/>
      <c r="O569" s="27"/>
      <c r="P569" s="27"/>
      <c r="Q569" s="47"/>
      <c r="R569" s="143">
        <f t="shared" si="1"/>
        <v>0</v>
      </c>
      <c r="S569" s="21" t="str">
        <f>IFERROR(VLOOKUP(L569,'Responsáveis'!$A$3:$B$136,2,FALSE),"NE")</f>
        <v>NE</v>
      </c>
      <c r="T569" s="27"/>
      <c r="U569" s="27"/>
      <c r="V569" s="33"/>
      <c r="W569" s="12"/>
      <c r="X569" s="12"/>
      <c r="Y569" s="12"/>
      <c r="Z569" s="12"/>
      <c r="AA569" s="12"/>
      <c r="AB569" s="12"/>
      <c r="AC569" s="12"/>
    </row>
    <row r="570" ht="18.75" customHeight="1">
      <c r="A570" s="27"/>
      <c r="B570" s="27"/>
      <c r="C570" s="27"/>
      <c r="D570" s="124"/>
      <c r="E570" s="27"/>
      <c r="F570" s="27"/>
      <c r="G570" s="27"/>
      <c r="H570" s="44"/>
      <c r="I570" s="27"/>
      <c r="J570" s="27"/>
      <c r="K570" s="27"/>
      <c r="L570" s="27"/>
      <c r="M570" s="27"/>
      <c r="N570" s="27"/>
      <c r="O570" s="27"/>
      <c r="P570" s="27"/>
      <c r="Q570" s="47"/>
      <c r="R570" s="143">
        <f t="shared" si="1"/>
        <v>0</v>
      </c>
      <c r="S570" s="21" t="str">
        <f>IFERROR(VLOOKUP(L570,'Responsáveis'!$A$3:$B$136,2,FALSE),"NE")</f>
        <v>NE</v>
      </c>
      <c r="T570" s="27"/>
      <c r="U570" s="27"/>
      <c r="V570" s="33"/>
      <c r="W570" s="12"/>
      <c r="X570" s="12"/>
      <c r="Y570" s="12"/>
      <c r="Z570" s="12"/>
      <c r="AA570" s="12"/>
      <c r="AB570" s="12"/>
      <c r="AC570" s="12"/>
    </row>
    <row r="571" ht="18.75" customHeight="1">
      <c r="A571" s="27"/>
      <c r="B571" s="27"/>
      <c r="C571" s="27"/>
      <c r="D571" s="124"/>
      <c r="E571" s="27"/>
      <c r="F571" s="27"/>
      <c r="G571" s="27"/>
      <c r="H571" s="44"/>
      <c r="I571" s="27"/>
      <c r="J571" s="27"/>
      <c r="K571" s="27"/>
      <c r="L571" s="27"/>
      <c r="M571" s="27"/>
      <c r="N571" s="27"/>
      <c r="O571" s="27"/>
      <c r="P571" s="27"/>
      <c r="Q571" s="47"/>
      <c r="R571" s="143">
        <f t="shared" si="1"/>
        <v>0</v>
      </c>
      <c r="S571" s="21" t="str">
        <f>IFERROR(VLOOKUP(L571,'Responsáveis'!$A$3:$B$136,2,FALSE),"NE")</f>
        <v>NE</v>
      </c>
      <c r="T571" s="27"/>
      <c r="U571" s="27"/>
      <c r="V571" s="33"/>
      <c r="W571" s="12"/>
      <c r="X571" s="12"/>
      <c r="Y571" s="12"/>
      <c r="Z571" s="12"/>
      <c r="AA571" s="12"/>
      <c r="AB571" s="12"/>
      <c r="AC571" s="12"/>
    </row>
    <row r="572" ht="18.75" customHeight="1">
      <c r="A572" s="27"/>
      <c r="B572" s="27"/>
      <c r="C572" s="27"/>
      <c r="D572" s="124"/>
      <c r="E572" s="27"/>
      <c r="F572" s="27"/>
      <c r="G572" s="27"/>
      <c r="H572" s="44"/>
      <c r="I572" s="27"/>
      <c r="J572" s="27"/>
      <c r="K572" s="27"/>
      <c r="L572" s="27"/>
      <c r="M572" s="27"/>
      <c r="N572" s="27"/>
      <c r="O572" s="27"/>
      <c r="P572" s="27"/>
      <c r="Q572" s="47"/>
      <c r="R572" s="143">
        <f t="shared" si="1"/>
        <v>0</v>
      </c>
      <c r="S572" s="21" t="str">
        <f>IFERROR(VLOOKUP(L572,'Responsáveis'!$A$3:$B$136,2,FALSE),"NE")</f>
        <v>NE</v>
      </c>
      <c r="T572" s="27"/>
      <c r="U572" s="27"/>
      <c r="V572" s="33"/>
      <c r="W572" s="12"/>
      <c r="X572" s="12"/>
      <c r="Y572" s="12"/>
      <c r="Z572" s="12"/>
      <c r="AA572" s="12"/>
      <c r="AB572" s="12"/>
      <c r="AC572" s="12"/>
    </row>
    <row r="573" ht="18.75" customHeight="1">
      <c r="A573" s="27"/>
      <c r="B573" s="27"/>
      <c r="C573" s="27"/>
      <c r="D573" s="124"/>
      <c r="E573" s="27"/>
      <c r="F573" s="27"/>
      <c r="G573" s="27"/>
      <c r="H573" s="44"/>
      <c r="I573" s="27"/>
      <c r="J573" s="27"/>
      <c r="K573" s="27"/>
      <c r="L573" s="27"/>
      <c r="M573" s="27"/>
      <c r="N573" s="27"/>
      <c r="O573" s="27"/>
      <c r="P573" s="27"/>
      <c r="Q573" s="47"/>
      <c r="R573" s="143">
        <f t="shared" si="1"/>
        <v>0</v>
      </c>
      <c r="S573" s="21" t="str">
        <f>IFERROR(VLOOKUP(L573,'Responsáveis'!$A$3:$B$136,2,FALSE),"NE")</f>
        <v>NE</v>
      </c>
      <c r="T573" s="27"/>
      <c r="U573" s="27"/>
      <c r="V573" s="33"/>
      <c r="W573" s="12"/>
      <c r="X573" s="12"/>
      <c r="Y573" s="12"/>
      <c r="Z573" s="12"/>
      <c r="AA573" s="12"/>
      <c r="AB573" s="12"/>
      <c r="AC573" s="12"/>
    </row>
    <row r="574" ht="18.75" customHeight="1">
      <c r="A574" s="27"/>
      <c r="B574" s="27"/>
      <c r="C574" s="27"/>
      <c r="D574" s="124"/>
      <c r="E574" s="27"/>
      <c r="F574" s="27"/>
      <c r="G574" s="27"/>
      <c r="H574" s="44"/>
      <c r="I574" s="27"/>
      <c r="J574" s="27"/>
      <c r="K574" s="27"/>
      <c r="L574" s="27"/>
      <c r="M574" s="27"/>
      <c r="N574" s="27"/>
      <c r="O574" s="27"/>
      <c r="P574" s="27"/>
      <c r="Q574" s="47"/>
      <c r="R574" s="143">
        <f t="shared" si="1"/>
        <v>0</v>
      </c>
      <c r="S574" s="21" t="str">
        <f>IFERROR(VLOOKUP(L574,'Responsáveis'!$A$3:$B$136,2,FALSE),"NE")</f>
        <v>NE</v>
      </c>
      <c r="T574" s="27"/>
      <c r="U574" s="27"/>
      <c r="V574" s="33"/>
      <c r="W574" s="12"/>
      <c r="X574" s="12"/>
      <c r="Y574" s="12"/>
      <c r="Z574" s="12"/>
      <c r="AA574" s="12"/>
      <c r="AB574" s="12"/>
      <c r="AC574" s="12"/>
    </row>
    <row r="575" ht="18.75" customHeight="1">
      <c r="A575" s="27"/>
      <c r="B575" s="27"/>
      <c r="C575" s="27"/>
      <c r="D575" s="124"/>
      <c r="E575" s="27"/>
      <c r="F575" s="27"/>
      <c r="G575" s="27"/>
      <c r="H575" s="44"/>
      <c r="I575" s="27"/>
      <c r="J575" s="27"/>
      <c r="K575" s="27"/>
      <c r="L575" s="27"/>
      <c r="M575" s="27"/>
      <c r="N575" s="27"/>
      <c r="O575" s="27"/>
      <c r="P575" s="27"/>
      <c r="Q575" s="47"/>
      <c r="R575" s="143">
        <f t="shared" si="1"/>
        <v>0</v>
      </c>
      <c r="S575" s="21" t="str">
        <f>IFERROR(VLOOKUP(L575,'Responsáveis'!$A$3:$B$136,2,FALSE),"NE")</f>
        <v>NE</v>
      </c>
      <c r="T575" s="27"/>
      <c r="U575" s="27"/>
      <c r="V575" s="33"/>
      <c r="W575" s="12"/>
      <c r="X575" s="12"/>
      <c r="Y575" s="12"/>
      <c r="Z575" s="12"/>
      <c r="AA575" s="12"/>
      <c r="AB575" s="12"/>
      <c r="AC575" s="12"/>
    </row>
    <row r="576" ht="18.75" customHeight="1">
      <c r="A576" s="27"/>
      <c r="B576" s="27"/>
      <c r="C576" s="27"/>
      <c r="D576" s="124"/>
      <c r="E576" s="27"/>
      <c r="F576" s="27"/>
      <c r="G576" s="27"/>
      <c r="H576" s="44"/>
      <c r="I576" s="27"/>
      <c r="J576" s="27"/>
      <c r="K576" s="27"/>
      <c r="L576" s="27"/>
      <c r="M576" s="27"/>
      <c r="N576" s="27"/>
      <c r="O576" s="27"/>
      <c r="P576" s="27"/>
      <c r="Q576" s="47"/>
      <c r="R576" s="143">
        <f t="shared" si="1"/>
        <v>0</v>
      </c>
      <c r="S576" s="21" t="str">
        <f>IFERROR(VLOOKUP(L576,'Responsáveis'!$A$3:$B$136,2,FALSE),"NE")</f>
        <v>NE</v>
      </c>
      <c r="T576" s="27"/>
      <c r="U576" s="27"/>
      <c r="V576" s="33"/>
      <c r="W576" s="12"/>
      <c r="X576" s="12"/>
      <c r="Y576" s="12"/>
      <c r="Z576" s="12"/>
      <c r="AA576" s="12"/>
      <c r="AB576" s="12"/>
      <c r="AC576" s="12"/>
    </row>
    <row r="577" ht="18.75" customHeight="1">
      <c r="A577" s="27"/>
      <c r="B577" s="27"/>
      <c r="C577" s="27"/>
      <c r="D577" s="124"/>
      <c r="E577" s="27"/>
      <c r="F577" s="27"/>
      <c r="G577" s="27"/>
      <c r="H577" s="44"/>
      <c r="I577" s="27"/>
      <c r="J577" s="27"/>
      <c r="K577" s="27"/>
      <c r="L577" s="27"/>
      <c r="M577" s="27"/>
      <c r="N577" s="27"/>
      <c r="O577" s="27"/>
      <c r="P577" s="27"/>
      <c r="Q577" s="47"/>
      <c r="R577" s="143">
        <f t="shared" si="1"/>
        <v>0</v>
      </c>
      <c r="S577" s="21" t="str">
        <f>IFERROR(VLOOKUP(L577,'Responsáveis'!$A$3:$B$136,2,FALSE),"NE")</f>
        <v>NE</v>
      </c>
      <c r="T577" s="27"/>
      <c r="U577" s="27"/>
      <c r="V577" s="33"/>
      <c r="W577" s="12"/>
      <c r="X577" s="12"/>
      <c r="Y577" s="12"/>
      <c r="Z577" s="12"/>
      <c r="AA577" s="12"/>
      <c r="AB577" s="12"/>
      <c r="AC577" s="12"/>
    </row>
    <row r="578" ht="18.75" customHeight="1">
      <c r="A578" s="27"/>
      <c r="B578" s="27"/>
      <c r="C578" s="27"/>
      <c r="D578" s="124"/>
      <c r="E578" s="27"/>
      <c r="F578" s="27"/>
      <c r="G578" s="27"/>
      <c r="H578" s="44"/>
      <c r="I578" s="27"/>
      <c r="J578" s="27"/>
      <c r="K578" s="27"/>
      <c r="L578" s="27"/>
      <c r="M578" s="27"/>
      <c r="N578" s="27"/>
      <c r="O578" s="27"/>
      <c r="P578" s="27"/>
      <c r="Q578" s="47"/>
      <c r="R578" s="143">
        <f t="shared" si="1"/>
        <v>0</v>
      </c>
      <c r="S578" s="21" t="str">
        <f>IFERROR(VLOOKUP(L578,'Responsáveis'!$A$3:$B$136,2,FALSE),"NE")</f>
        <v>NE</v>
      </c>
      <c r="T578" s="27"/>
      <c r="U578" s="27"/>
      <c r="V578" s="33"/>
      <c r="W578" s="12"/>
      <c r="X578" s="12"/>
      <c r="Y578" s="12"/>
      <c r="Z578" s="12"/>
      <c r="AA578" s="12"/>
      <c r="AB578" s="12"/>
      <c r="AC578" s="12"/>
    </row>
    <row r="579" ht="18.75" customHeight="1">
      <c r="A579" s="27"/>
      <c r="B579" s="27"/>
      <c r="C579" s="27"/>
      <c r="D579" s="124"/>
      <c r="E579" s="27"/>
      <c r="F579" s="27"/>
      <c r="G579" s="27"/>
      <c r="H579" s="44"/>
      <c r="I579" s="27"/>
      <c r="J579" s="27"/>
      <c r="K579" s="27"/>
      <c r="L579" s="27"/>
      <c r="M579" s="27"/>
      <c r="N579" s="27"/>
      <c r="O579" s="27"/>
      <c r="P579" s="27"/>
      <c r="Q579" s="47"/>
      <c r="R579" s="143">
        <f t="shared" si="1"/>
        <v>0</v>
      </c>
      <c r="S579" s="21" t="str">
        <f>IFERROR(VLOOKUP(L579,'Responsáveis'!$A$3:$B$136,2,FALSE),"NE")</f>
        <v>NE</v>
      </c>
      <c r="T579" s="27"/>
      <c r="U579" s="27"/>
      <c r="V579" s="33"/>
      <c r="W579" s="12"/>
      <c r="X579" s="12"/>
      <c r="Y579" s="12"/>
      <c r="Z579" s="12"/>
      <c r="AA579" s="12"/>
      <c r="AB579" s="12"/>
      <c r="AC579" s="12"/>
    </row>
    <row r="580" ht="18.75" customHeight="1">
      <c r="A580" s="27"/>
      <c r="B580" s="27"/>
      <c r="C580" s="27"/>
      <c r="D580" s="124"/>
      <c r="E580" s="27"/>
      <c r="F580" s="27"/>
      <c r="G580" s="27"/>
      <c r="H580" s="44"/>
      <c r="I580" s="27"/>
      <c r="J580" s="27"/>
      <c r="K580" s="27"/>
      <c r="L580" s="27"/>
      <c r="M580" s="27"/>
      <c r="N580" s="27"/>
      <c r="O580" s="27"/>
      <c r="P580" s="27"/>
      <c r="Q580" s="47"/>
      <c r="R580" s="143">
        <f t="shared" si="1"/>
        <v>0</v>
      </c>
      <c r="S580" s="21" t="str">
        <f>IFERROR(VLOOKUP(L580,'Responsáveis'!$A$3:$B$136,2,FALSE),"NE")</f>
        <v>NE</v>
      </c>
      <c r="T580" s="27"/>
      <c r="U580" s="27"/>
      <c r="V580" s="33"/>
      <c r="W580" s="12"/>
      <c r="X580" s="12"/>
      <c r="Y580" s="12"/>
      <c r="Z580" s="12"/>
      <c r="AA580" s="12"/>
      <c r="AB580" s="12"/>
      <c r="AC580" s="12"/>
    </row>
    <row r="581" ht="18.75" customHeight="1">
      <c r="A581" s="27"/>
      <c r="B581" s="27"/>
      <c r="C581" s="27"/>
      <c r="D581" s="124"/>
      <c r="E581" s="27"/>
      <c r="F581" s="27"/>
      <c r="G581" s="27"/>
      <c r="H581" s="44"/>
      <c r="I581" s="27"/>
      <c r="J581" s="27"/>
      <c r="K581" s="27"/>
      <c r="L581" s="27"/>
      <c r="M581" s="27"/>
      <c r="N581" s="27"/>
      <c r="O581" s="27"/>
      <c r="P581" s="27"/>
      <c r="Q581" s="47"/>
      <c r="R581" s="143">
        <f t="shared" si="1"/>
        <v>0</v>
      </c>
      <c r="S581" s="21" t="str">
        <f>IFERROR(VLOOKUP(L581,'Responsáveis'!$A$3:$B$136,2,FALSE),"NE")</f>
        <v>NE</v>
      </c>
      <c r="T581" s="27"/>
      <c r="U581" s="27"/>
      <c r="V581" s="33"/>
      <c r="W581" s="12"/>
      <c r="X581" s="12"/>
      <c r="Y581" s="12"/>
      <c r="Z581" s="12"/>
      <c r="AA581" s="12"/>
      <c r="AB581" s="12"/>
      <c r="AC581" s="12"/>
    </row>
    <row r="582" ht="18.75" customHeight="1">
      <c r="A582" s="27"/>
      <c r="B582" s="27"/>
      <c r="C582" s="27"/>
      <c r="D582" s="124"/>
      <c r="E582" s="27"/>
      <c r="F582" s="27"/>
      <c r="G582" s="27"/>
      <c r="H582" s="44"/>
      <c r="I582" s="27"/>
      <c r="J582" s="27"/>
      <c r="K582" s="27"/>
      <c r="L582" s="27"/>
      <c r="M582" s="27"/>
      <c r="N582" s="27"/>
      <c r="O582" s="27"/>
      <c r="P582" s="27"/>
      <c r="Q582" s="47"/>
      <c r="R582" s="143">
        <f t="shared" si="1"/>
        <v>0</v>
      </c>
      <c r="S582" s="21" t="str">
        <f>IFERROR(VLOOKUP(L582,'Responsáveis'!$A$3:$B$136,2,FALSE),"NE")</f>
        <v>NE</v>
      </c>
      <c r="T582" s="27"/>
      <c r="U582" s="27"/>
      <c r="V582" s="33"/>
      <c r="W582" s="12"/>
      <c r="X582" s="12"/>
      <c r="Y582" s="12"/>
      <c r="Z582" s="12"/>
      <c r="AA582" s="12"/>
      <c r="AB582" s="12"/>
      <c r="AC582" s="12"/>
    </row>
    <row r="583" ht="18.75" customHeight="1">
      <c r="A583" s="27"/>
      <c r="B583" s="27"/>
      <c r="C583" s="27"/>
      <c r="D583" s="124"/>
      <c r="E583" s="27"/>
      <c r="F583" s="27"/>
      <c r="G583" s="27"/>
      <c r="H583" s="44"/>
      <c r="I583" s="27"/>
      <c r="J583" s="27"/>
      <c r="K583" s="27"/>
      <c r="L583" s="27"/>
      <c r="M583" s="27"/>
      <c r="N583" s="27"/>
      <c r="O583" s="27"/>
      <c r="P583" s="27"/>
      <c r="Q583" s="47"/>
      <c r="R583" s="143">
        <f t="shared" si="1"/>
        <v>0</v>
      </c>
      <c r="S583" s="21" t="str">
        <f>IFERROR(VLOOKUP(L583,'Responsáveis'!$A$3:$B$136,2,FALSE),"NE")</f>
        <v>NE</v>
      </c>
      <c r="T583" s="27"/>
      <c r="U583" s="27"/>
      <c r="V583" s="33"/>
      <c r="W583" s="12"/>
      <c r="X583" s="12"/>
      <c r="Y583" s="12"/>
      <c r="Z583" s="12"/>
      <c r="AA583" s="12"/>
      <c r="AB583" s="12"/>
      <c r="AC583" s="12"/>
    </row>
    <row r="584" ht="18.75" customHeight="1">
      <c r="A584" s="27"/>
      <c r="B584" s="27"/>
      <c r="C584" s="27"/>
      <c r="D584" s="124"/>
      <c r="E584" s="27"/>
      <c r="F584" s="27"/>
      <c r="G584" s="27"/>
      <c r="H584" s="44"/>
      <c r="I584" s="27"/>
      <c r="J584" s="27"/>
      <c r="K584" s="27"/>
      <c r="L584" s="27"/>
      <c r="M584" s="27"/>
      <c r="N584" s="27"/>
      <c r="O584" s="27"/>
      <c r="P584" s="27"/>
      <c r="Q584" s="47"/>
      <c r="R584" s="143">
        <f t="shared" si="1"/>
        <v>0</v>
      </c>
      <c r="S584" s="21" t="str">
        <f>IFERROR(VLOOKUP(L584,'Responsáveis'!$A$3:$B$136,2,FALSE),"NE")</f>
        <v>NE</v>
      </c>
      <c r="T584" s="27"/>
      <c r="U584" s="27"/>
      <c r="V584" s="33"/>
      <c r="W584" s="12"/>
      <c r="X584" s="12"/>
      <c r="Y584" s="12"/>
      <c r="Z584" s="12"/>
      <c r="AA584" s="12"/>
      <c r="AB584" s="12"/>
      <c r="AC584" s="12"/>
    </row>
    <row r="585" ht="18.75" customHeight="1">
      <c r="A585" s="27"/>
      <c r="B585" s="27"/>
      <c r="C585" s="27"/>
      <c r="D585" s="124"/>
      <c r="E585" s="27"/>
      <c r="F585" s="27"/>
      <c r="G585" s="27"/>
      <c r="H585" s="44"/>
      <c r="I585" s="27"/>
      <c r="J585" s="27"/>
      <c r="K585" s="27"/>
      <c r="L585" s="27"/>
      <c r="M585" s="27"/>
      <c r="N585" s="27"/>
      <c r="O585" s="27"/>
      <c r="P585" s="27"/>
      <c r="Q585" s="47"/>
      <c r="R585" s="143">
        <f t="shared" si="1"/>
        <v>0</v>
      </c>
      <c r="S585" s="21" t="str">
        <f>IFERROR(VLOOKUP(L585,'Responsáveis'!$A$3:$B$136,2,FALSE),"NE")</f>
        <v>NE</v>
      </c>
      <c r="T585" s="27"/>
      <c r="U585" s="27"/>
      <c r="V585" s="33"/>
      <c r="W585" s="12"/>
      <c r="X585" s="12"/>
      <c r="Y585" s="12"/>
      <c r="Z585" s="12"/>
      <c r="AA585" s="12"/>
      <c r="AB585" s="12"/>
      <c r="AC585" s="12"/>
    </row>
    <row r="586" ht="18.75" customHeight="1">
      <c r="A586" s="27"/>
      <c r="B586" s="27"/>
      <c r="C586" s="27"/>
      <c r="D586" s="124"/>
      <c r="E586" s="27"/>
      <c r="F586" s="27"/>
      <c r="G586" s="27"/>
      <c r="H586" s="44"/>
      <c r="I586" s="27"/>
      <c r="J586" s="27"/>
      <c r="K586" s="27"/>
      <c r="L586" s="27"/>
      <c r="M586" s="27"/>
      <c r="N586" s="27"/>
      <c r="O586" s="27"/>
      <c r="P586" s="27"/>
      <c r="Q586" s="47"/>
      <c r="R586" s="143">
        <f t="shared" si="1"/>
        <v>0</v>
      </c>
      <c r="S586" s="21" t="str">
        <f>IFERROR(VLOOKUP(L586,'Responsáveis'!$A$3:$B$136,2,FALSE),"NE")</f>
        <v>NE</v>
      </c>
      <c r="T586" s="27"/>
      <c r="U586" s="27"/>
      <c r="V586" s="33"/>
      <c r="W586" s="12"/>
      <c r="X586" s="12"/>
      <c r="Y586" s="12"/>
      <c r="Z586" s="12"/>
      <c r="AA586" s="12"/>
      <c r="AB586" s="12"/>
      <c r="AC586" s="12"/>
    </row>
    <row r="587" ht="18.75" customHeight="1">
      <c r="A587" s="27"/>
      <c r="B587" s="27"/>
      <c r="C587" s="27"/>
      <c r="D587" s="124"/>
      <c r="E587" s="27"/>
      <c r="F587" s="27"/>
      <c r="G587" s="27"/>
      <c r="H587" s="44"/>
      <c r="I587" s="27"/>
      <c r="J587" s="27"/>
      <c r="K587" s="27"/>
      <c r="L587" s="27"/>
      <c r="M587" s="27"/>
      <c r="N587" s="27"/>
      <c r="O587" s="27"/>
      <c r="P587" s="27"/>
      <c r="Q587" s="47"/>
      <c r="R587" s="143">
        <f t="shared" si="1"/>
        <v>0</v>
      </c>
      <c r="S587" s="21" t="str">
        <f>IFERROR(VLOOKUP(L587,'Responsáveis'!$A$3:$B$136,2,FALSE),"NE")</f>
        <v>NE</v>
      </c>
      <c r="T587" s="27"/>
      <c r="U587" s="27"/>
      <c r="V587" s="33"/>
      <c r="W587" s="12"/>
      <c r="X587" s="12"/>
      <c r="Y587" s="12"/>
      <c r="Z587" s="12"/>
      <c r="AA587" s="12"/>
      <c r="AB587" s="12"/>
      <c r="AC587" s="12"/>
    </row>
    <row r="588" ht="18.75" customHeight="1">
      <c r="A588" s="27"/>
      <c r="B588" s="27"/>
      <c r="C588" s="27"/>
      <c r="D588" s="124"/>
      <c r="E588" s="27"/>
      <c r="F588" s="27"/>
      <c r="G588" s="27"/>
      <c r="H588" s="44"/>
      <c r="I588" s="27"/>
      <c r="J588" s="27"/>
      <c r="K588" s="27"/>
      <c r="L588" s="27"/>
      <c r="M588" s="27"/>
      <c r="N588" s="27"/>
      <c r="O588" s="27"/>
      <c r="P588" s="27"/>
      <c r="Q588" s="47"/>
      <c r="R588" s="143">
        <f t="shared" si="1"/>
        <v>0</v>
      </c>
      <c r="S588" s="21" t="str">
        <f>IFERROR(VLOOKUP(L588,'Responsáveis'!$A$3:$B$136,2,FALSE),"NE")</f>
        <v>NE</v>
      </c>
      <c r="T588" s="27"/>
      <c r="U588" s="27"/>
      <c r="V588" s="33"/>
      <c r="W588" s="12"/>
      <c r="X588" s="12"/>
      <c r="Y588" s="12"/>
      <c r="Z588" s="12"/>
      <c r="AA588" s="12"/>
      <c r="AB588" s="12"/>
      <c r="AC588" s="12"/>
    </row>
    <row r="589" ht="18.75" customHeight="1">
      <c r="A589" s="27"/>
      <c r="B589" s="27"/>
      <c r="C589" s="27"/>
      <c r="D589" s="124"/>
      <c r="E589" s="27"/>
      <c r="F589" s="27"/>
      <c r="G589" s="27"/>
      <c r="H589" s="44"/>
      <c r="I589" s="27"/>
      <c r="J589" s="27"/>
      <c r="K589" s="27"/>
      <c r="L589" s="27"/>
      <c r="M589" s="27"/>
      <c r="N589" s="27"/>
      <c r="O589" s="27"/>
      <c r="P589" s="27"/>
      <c r="Q589" s="47"/>
      <c r="R589" s="143">
        <f t="shared" si="1"/>
        <v>0</v>
      </c>
      <c r="S589" s="21" t="str">
        <f>IFERROR(VLOOKUP(L589,'Responsáveis'!$A$3:$B$136,2,FALSE),"NE")</f>
        <v>NE</v>
      </c>
      <c r="T589" s="27"/>
      <c r="U589" s="27"/>
      <c r="V589" s="33"/>
      <c r="W589" s="12"/>
      <c r="X589" s="12"/>
      <c r="Y589" s="12"/>
      <c r="Z589" s="12"/>
      <c r="AA589" s="12"/>
      <c r="AB589" s="12"/>
      <c r="AC589" s="12"/>
    </row>
    <row r="590" ht="18.75" customHeight="1">
      <c r="A590" s="27"/>
      <c r="B590" s="27"/>
      <c r="C590" s="27"/>
      <c r="D590" s="124"/>
      <c r="E590" s="27"/>
      <c r="F590" s="27"/>
      <c r="G590" s="27"/>
      <c r="H590" s="44"/>
      <c r="I590" s="27"/>
      <c r="J590" s="27"/>
      <c r="K590" s="27"/>
      <c r="L590" s="27"/>
      <c r="M590" s="27"/>
      <c r="N590" s="27"/>
      <c r="O590" s="27"/>
      <c r="P590" s="27"/>
      <c r="Q590" s="47"/>
      <c r="R590" s="143">
        <f t="shared" si="1"/>
        <v>0</v>
      </c>
      <c r="S590" s="21" t="str">
        <f>IFERROR(VLOOKUP(L590,'Responsáveis'!$A$3:$B$136,2,FALSE),"NE")</f>
        <v>NE</v>
      </c>
      <c r="T590" s="27"/>
      <c r="U590" s="27"/>
      <c r="V590" s="33"/>
      <c r="W590" s="12"/>
      <c r="X590" s="12"/>
      <c r="Y590" s="12"/>
      <c r="Z590" s="12"/>
      <c r="AA590" s="12"/>
      <c r="AB590" s="12"/>
      <c r="AC590" s="12"/>
    </row>
    <row r="591" ht="18.75" customHeight="1">
      <c r="A591" s="27"/>
      <c r="B591" s="27"/>
      <c r="C591" s="27"/>
      <c r="D591" s="124"/>
      <c r="E591" s="27"/>
      <c r="F591" s="27"/>
      <c r="G591" s="27"/>
      <c r="H591" s="44"/>
      <c r="I591" s="27"/>
      <c r="J591" s="27"/>
      <c r="K591" s="27"/>
      <c r="L591" s="27"/>
      <c r="M591" s="27"/>
      <c r="N591" s="27"/>
      <c r="O591" s="27"/>
      <c r="P591" s="27"/>
      <c r="Q591" s="47"/>
      <c r="R591" s="143">
        <f t="shared" si="1"/>
        <v>0</v>
      </c>
      <c r="S591" s="21" t="str">
        <f>IFERROR(VLOOKUP(L591,'Responsáveis'!$A$3:$B$136,2,FALSE),"NE")</f>
        <v>NE</v>
      </c>
      <c r="T591" s="27"/>
      <c r="U591" s="27"/>
      <c r="V591" s="33"/>
      <c r="W591" s="12"/>
      <c r="X591" s="12"/>
      <c r="Y591" s="12"/>
      <c r="Z591" s="12"/>
      <c r="AA591" s="12"/>
      <c r="AB591" s="12"/>
      <c r="AC591" s="12"/>
    </row>
    <row r="592" ht="18.75" customHeight="1">
      <c r="A592" s="27"/>
      <c r="B592" s="27"/>
      <c r="C592" s="27"/>
      <c r="D592" s="124"/>
      <c r="E592" s="27"/>
      <c r="F592" s="27"/>
      <c r="G592" s="27"/>
      <c r="H592" s="44"/>
      <c r="I592" s="27"/>
      <c r="J592" s="27"/>
      <c r="K592" s="27"/>
      <c r="L592" s="27"/>
      <c r="M592" s="27"/>
      <c r="N592" s="27"/>
      <c r="O592" s="27"/>
      <c r="P592" s="27"/>
      <c r="Q592" s="47"/>
      <c r="R592" s="143">
        <f t="shared" si="1"/>
        <v>0</v>
      </c>
      <c r="S592" s="21" t="str">
        <f>IFERROR(VLOOKUP(L592,'Responsáveis'!$A$3:$B$136,2,FALSE),"NE")</f>
        <v>NE</v>
      </c>
      <c r="T592" s="27"/>
      <c r="U592" s="27"/>
      <c r="V592" s="33"/>
      <c r="W592" s="12"/>
      <c r="X592" s="12"/>
      <c r="Y592" s="12"/>
      <c r="Z592" s="12"/>
      <c r="AA592" s="12"/>
      <c r="AB592" s="12"/>
      <c r="AC592" s="12"/>
    </row>
    <row r="593" ht="18.75" customHeight="1">
      <c r="A593" s="27"/>
      <c r="B593" s="27"/>
      <c r="C593" s="27"/>
      <c r="D593" s="124"/>
      <c r="E593" s="27"/>
      <c r="F593" s="27"/>
      <c r="G593" s="27"/>
      <c r="H593" s="44"/>
      <c r="I593" s="27"/>
      <c r="J593" s="27"/>
      <c r="K593" s="27"/>
      <c r="L593" s="27"/>
      <c r="M593" s="27"/>
      <c r="N593" s="27"/>
      <c r="O593" s="27"/>
      <c r="P593" s="27"/>
      <c r="Q593" s="47"/>
      <c r="R593" s="143">
        <f t="shared" si="1"/>
        <v>0</v>
      </c>
      <c r="S593" s="21" t="str">
        <f>IFERROR(VLOOKUP(L593,'Responsáveis'!$A$3:$B$136,2,FALSE),"NE")</f>
        <v>NE</v>
      </c>
      <c r="T593" s="27"/>
      <c r="U593" s="27"/>
      <c r="V593" s="33"/>
      <c r="W593" s="12"/>
      <c r="X593" s="12"/>
      <c r="Y593" s="12"/>
      <c r="Z593" s="12"/>
      <c r="AA593" s="12"/>
      <c r="AB593" s="12"/>
      <c r="AC593" s="12"/>
    </row>
    <row r="594" ht="18.75" customHeight="1">
      <c r="A594" s="27"/>
      <c r="B594" s="27"/>
      <c r="C594" s="27"/>
      <c r="D594" s="124"/>
      <c r="E594" s="27"/>
      <c r="F594" s="27"/>
      <c r="G594" s="27"/>
      <c r="H594" s="44"/>
      <c r="I594" s="27"/>
      <c r="J594" s="27"/>
      <c r="K594" s="27"/>
      <c r="L594" s="27"/>
      <c r="M594" s="27"/>
      <c r="N594" s="27"/>
      <c r="O594" s="27"/>
      <c r="P594" s="27"/>
      <c r="Q594" s="47"/>
      <c r="R594" s="143">
        <f t="shared" si="1"/>
        <v>0</v>
      </c>
      <c r="S594" s="21" t="str">
        <f>IFERROR(VLOOKUP(L594,'Responsáveis'!$A$3:$B$136,2,FALSE),"NE")</f>
        <v>NE</v>
      </c>
      <c r="T594" s="27"/>
      <c r="U594" s="27"/>
      <c r="V594" s="33"/>
      <c r="W594" s="12"/>
      <c r="X594" s="12"/>
      <c r="Y594" s="12"/>
      <c r="Z594" s="12"/>
      <c r="AA594" s="12"/>
      <c r="AB594" s="12"/>
      <c r="AC594" s="12"/>
    </row>
  </sheetData>
  <customSheetViews>
    <customSheetView guid="{2D099A60-DE4D-4A75-82A5-5B0D990E45B9}" filter="1" showAutoFilter="1">
      <autoFilter ref="$A$1:$F$3"/>
    </customSheetView>
    <customSheetView guid="{0C915136-1ED0-4EC9-8F59-967C8B2F01A2}" filter="1" showAutoFilter="1">
      <autoFilter ref="$A$2:$AB$594">
        <filterColumn colId="18">
          <filters>
            <filter val="jadiel"/>
            <filter val="Jadiel"/>
          </filters>
        </filterColumn>
        <filterColumn colId="11">
          <filters blank="1">
            <filter val="LE MONTAGENS"/>
            <filter val="COMAU (KUN SHAN)"/>
            <filter val="NEDERMAN"/>
            <filter val="IMECOR"/>
            <filter val="REIS &amp; BORGES"/>
            <filter val="PRECIMEC"/>
            <filter val="COOPERFER"/>
            <filter val="PRIMECOR PINTURAS"/>
            <filter val="REALY"/>
            <filter val="METALURGICA GRANATO"/>
            <filter val="THIAGO CEZAR DOS SANTOS"/>
            <filter val="BGB"/>
            <filter val="SBI SOLUCOES"/>
            <filter val="L. M. COSTA"/>
            <filter val="FORSETI"/>
            <filter val="MEC.IN SERVICE"/>
            <filter val="BROVIND"/>
            <filter val="AR SANTOS"/>
            <filter val="REFAL INDUSTRIA"/>
            <filter val="TITAN"/>
            <filter val="MC USINAGEM"/>
            <filter val="WR INDUSTRIA"/>
            <filter val="PREMIUM USINAGEM"/>
            <filter val="VIBAZ"/>
            <filter val="H.B.R USINAGEM"/>
            <filter val="MADI"/>
            <filter val="MANUFACTURING"/>
            <filter val="TUNKERS DO BRASIL"/>
            <filter val="MECNC"/>
            <filter val="SOFIR DO BRASIL"/>
            <filter val="PERFECTON"/>
            <filter val="RICARDO JOSE FELTRIN (VALE DO IGUAÇU )"/>
          </filters>
        </filterColumn>
      </autoFilter>
    </customSheetView>
    <customSheetView guid="{ED8F0967-EDD0-45E5-A2D6-4B68A5C57260}" filter="1" showAutoFilter="1">
      <autoFilter ref="$A$2:$AB$594">
        <filterColumn colId="18">
          <filters>
            <filter val="jadiel"/>
            <filter val="Rudnei"/>
          </filters>
        </filterColumn>
        <filterColumn colId="11">
          <filters blank="1">
            <filter val="COMAU (KUN SHAN)"/>
            <filter val="NEDERMAN"/>
            <filter val="EINTEGRA"/>
            <filter val="IMECOR"/>
            <filter val="MECSYSTEMS"/>
            <filter val="PRECIMEC"/>
            <filter val="IRMAOS AYRES"/>
            <filter val="LM CAME"/>
            <filter val="METALURGICA GRANATO"/>
            <filter val="L. M. COSTA"/>
            <filter val="FORSETI"/>
            <filter val="MEC.IN SERVICE"/>
            <filter val="USIP"/>
            <filter val="BROVIND"/>
            <filter val="AMX"/>
            <filter val="WR INDUSTRIA"/>
            <filter val="VIBAZ"/>
            <filter val="H.B.R USINAGEM"/>
            <filter val="MANUFACTURING"/>
            <filter val="MECNC"/>
            <filter val="SOFIR DO BRASIL"/>
            <filter val="PERFECTON"/>
            <filter val="RICARDO JOSE FELTRIN (VALE DO IGUAÇU )"/>
          </filters>
        </filterColumn>
      </autoFilter>
    </customSheetView>
    <customSheetView guid="{6B240B08-5810-4A70-88AE-E39963E017BD}" filter="1" showAutoFilter="1">
      <autoFilter ref="$A$2:$AB$594">
        <filterColumn colId="11">
          <filters>
            <filter val="AMX"/>
          </filters>
        </filterColumn>
      </autoFilter>
    </customSheetView>
  </customSheetViews>
  <mergeCells count="2">
    <mergeCell ref="A1:F1"/>
    <mergeCell ref="Q1:V1"/>
  </mergeCells>
  <conditionalFormatting sqref="N335:N343">
    <cfRule type="cellIs" dxfId="5" priority="1" operator="equal">
      <formula>M335=N335</formula>
    </cfRule>
  </conditionalFormatting>
  <conditionalFormatting sqref="E335:E344">
    <cfRule type="expression" dxfId="4" priority="3">
      <formula>COUNTIF(E$3:E$597, E335)&gt;1</formula>
    </cfRule>
  </conditionalFormatting>
  <conditionalFormatting sqref="E334">
    <cfRule type="expression" dxfId="4" priority="4">
      <formula>COUNTIF(E$3:E$653, E334)&gt;1</formula>
    </cfRule>
  </conditionalFormatting>
  <conditionalFormatting sqref="F3:F594">
    <cfRule type="cellIs" dxfId="6" priority="5" operator="greaterThan">
      <formula>1</formula>
    </cfRule>
  </conditionalFormatting>
  <conditionalFormatting sqref="E333">
    <cfRule type="expression" dxfId="4" priority="6">
      <formula>COUNTIF(E$3:E$653, E333)&gt;1</formula>
    </cfRule>
  </conditionalFormatting>
  <conditionalFormatting sqref="F3:F594">
    <cfRule type="cellIs" dxfId="6" priority="7" operator="greaterThan">
      <formula>1</formula>
    </cfRule>
  </conditionalFormatting>
  <conditionalFormatting sqref="E332">
    <cfRule type="expression" dxfId="4" priority="8">
      <formula>COUNTIF(E$3:E$653, E332)&gt;1</formula>
    </cfRule>
  </conditionalFormatting>
  <conditionalFormatting sqref="F3:F594">
    <cfRule type="cellIs" dxfId="6" priority="9" operator="greaterThan">
      <formula>1</formula>
    </cfRule>
  </conditionalFormatting>
  <conditionalFormatting sqref="E331">
    <cfRule type="expression" dxfId="4" priority="10">
      <formula>COUNTIF(E$3:E$653, E331)&gt;1</formula>
    </cfRule>
  </conditionalFormatting>
  <conditionalFormatting sqref="F3:F594">
    <cfRule type="cellIs" dxfId="6" priority="11" operator="greaterThan">
      <formula>1</formula>
    </cfRule>
  </conditionalFormatting>
  <conditionalFormatting sqref="E330">
    <cfRule type="expression" dxfId="4" priority="12">
      <formula>COUNTIF(E$3:E$653, E330)&gt;1</formula>
    </cfRule>
  </conditionalFormatting>
  <conditionalFormatting sqref="F3:F594">
    <cfRule type="cellIs" dxfId="6" priority="13" operator="greaterThan">
      <formula>1</formula>
    </cfRule>
  </conditionalFormatting>
  <conditionalFormatting sqref="E328:E329">
    <cfRule type="expression" dxfId="4" priority="14">
      <formula>COUNTIF(E$3:E$653, E328)&gt;1</formula>
    </cfRule>
  </conditionalFormatting>
  <conditionalFormatting sqref="F3:F594">
    <cfRule type="cellIs" dxfId="6" priority="15" operator="greaterThan">
      <formula>1</formula>
    </cfRule>
  </conditionalFormatting>
  <conditionalFormatting sqref="E327">
    <cfRule type="expression" dxfId="4" priority="16">
      <formula>COUNTIF(E$3:E$653, E327)&gt;1</formula>
    </cfRule>
  </conditionalFormatting>
  <conditionalFormatting sqref="F3:F594">
    <cfRule type="cellIs" dxfId="6" priority="17" operator="greaterThan">
      <formula>1</formula>
    </cfRule>
  </conditionalFormatting>
  <conditionalFormatting sqref="E326">
    <cfRule type="expression" dxfId="4" priority="18">
      <formula>COUNTIF(E$3:E$653, E326)&gt;1</formula>
    </cfRule>
  </conditionalFormatting>
  <conditionalFormatting sqref="F3:F594">
    <cfRule type="cellIs" dxfId="6" priority="19" operator="greaterThan">
      <formula>1</formula>
    </cfRule>
  </conditionalFormatting>
  <conditionalFormatting sqref="E324:E325">
    <cfRule type="expression" dxfId="4" priority="20">
      <formula>COUNTIF(E$3:E$653, E324)&gt;1</formula>
    </cfRule>
  </conditionalFormatting>
  <conditionalFormatting sqref="F3:F594">
    <cfRule type="cellIs" dxfId="6" priority="21" operator="greaterThan">
      <formula>1</formula>
    </cfRule>
  </conditionalFormatting>
  <conditionalFormatting sqref="E323">
    <cfRule type="expression" dxfId="4" priority="22">
      <formula>COUNTIF(E$3:E$653, E323)&gt;1</formula>
    </cfRule>
  </conditionalFormatting>
  <conditionalFormatting sqref="E322">
    <cfRule type="expression" dxfId="4" priority="23">
      <formula>COUNTIF(E$3:E$653, E322)&gt;1</formula>
    </cfRule>
  </conditionalFormatting>
  <conditionalFormatting sqref="F3:F594">
    <cfRule type="cellIs" dxfId="6" priority="24" operator="greaterThan">
      <formula>1</formula>
    </cfRule>
  </conditionalFormatting>
  <conditionalFormatting sqref="F3:F594">
    <cfRule type="cellIs" dxfId="6" priority="25" operator="greaterThan">
      <formula>1</formula>
    </cfRule>
  </conditionalFormatting>
  <conditionalFormatting sqref="E321">
    <cfRule type="expression" dxfId="4" priority="26">
      <formula>COUNTIF(E$3:E$653, E321)&gt;1</formula>
    </cfRule>
  </conditionalFormatting>
  <conditionalFormatting sqref="E320">
    <cfRule type="expression" dxfId="4" priority="27">
      <formula>COUNTIF(E$3:E$653, E320)&gt;1</formula>
    </cfRule>
  </conditionalFormatting>
  <conditionalFormatting sqref="F3:F594">
    <cfRule type="cellIs" dxfId="6" priority="28" operator="greaterThan">
      <formula>1</formula>
    </cfRule>
  </conditionalFormatting>
  <conditionalFormatting sqref="F3:F594">
    <cfRule type="cellIs" dxfId="6" priority="29" operator="greaterThan">
      <formula>1</formula>
    </cfRule>
  </conditionalFormatting>
  <conditionalFormatting sqref="E319">
    <cfRule type="expression" dxfId="4" priority="30">
      <formula>COUNTIF(E$3:E$653, E319)&gt;1</formula>
    </cfRule>
  </conditionalFormatting>
  <conditionalFormatting sqref="F3:F594">
    <cfRule type="cellIs" dxfId="6" priority="31" operator="greaterThan">
      <formula>1</formula>
    </cfRule>
  </conditionalFormatting>
  <conditionalFormatting sqref="E317:E318">
    <cfRule type="expression" dxfId="4" priority="32">
      <formula>COUNTIF(E$3:E$653, E317)&gt;1</formula>
    </cfRule>
  </conditionalFormatting>
  <conditionalFormatting sqref="F3:F594">
    <cfRule type="cellIs" dxfId="6" priority="33" operator="greaterThan">
      <formula>1</formula>
    </cfRule>
  </conditionalFormatting>
  <conditionalFormatting sqref="E316">
    <cfRule type="expression" dxfId="4" priority="34">
      <formula>COUNTIF(E$3:E$653, E316)&gt;1</formula>
    </cfRule>
  </conditionalFormatting>
  <conditionalFormatting sqref="F3:F594">
    <cfRule type="cellIs" dxfId="6" priority="35" operator="greaterThan">
      <formula>1</formula>
    </cfRule>
  </conditionalFormatting>
  <conditionalFormatting sqref="E315">
    <cfRule type="expression" dxfId="4" priority="36">
      <formula>COUNTIF(E$3:E$653, E315)&gt;1</formula>
    </cfRule>
  </conditionalFormatting>
  <conditionalFormatting sqref="F3:F594">
    <cfRule type="cellIs" dxfId="6" priority="37" operator="greaterThan">
      <formula>1</formula>
    </cfRule>
  </conditionalFormatting>
  <conditionalFormatting sqref="E314">
    <cfRule type="expression" dxfId="4" priority="38">
      <formula>COUNTIF(E$3:E$653, E314)&gt;1</formula>
    </cfRule>
  </conditionalFormatting>
  <conditionalFormatting sqref="F3:F594">
    <cfRule type="cellIs" dxfId="6" priority="39" operator="greaterThan">
      <formula>1</formula>
    </cfRule>
  </conditionalFormatting>
  <conditionalFormatting sqref="E313">
    <cfRule type="expression" dxfId="4" priority="40">
      <formula>COUNTIF(E$3:E$653, E313)&gt;1</formula>
    </cfRule>
  </conditionalFormatting>
  <conditionalFormatting sqref="F3:F594">
    <cfRule type="cellIs" dxfId="6" priority="41" operator="greaterThan">
      <formula>1</formula>
    </cfRule>
  </conditionalFormatting>
  <conditionalFormatting sqref="E311:E312">
    <cfRule type="expression" dxfId="4" priority="42">
      <formula>COUNTIF(E$3:E$653, E311)&gt;1</formula>
    </cfRule>
  </conditionalFormatting>
  <conditionalFormatting sqref="F3:F594">
    <cfRule type="cellIs" dxfId="6" priority="43" operator="greaterThan">
      <formula>1</formula>
    </cfRule>
  </conditionalFormatting>
  <conditionalFormatting sqref="E310">
    <cfRule type="expression" dxfId="4" priority="44">
      <formula>COUNTIF(E$3:E$653, E310)&gt;1</formula>
    </cfRule>
  </conditionalFormatting>
  <conditionalFormatting sqref="F3:F594">
    <cfRule type="cellIs" dxfId="6" priority="45" operator="greaterThan">
      <formula>1</formula>
    </cfRule>
  </conditionalFormatting>
  <conditionalFormatting sqref="E309">
    <cfRule type="expression" dxfId="4" priority="46">
      <formula>COUNTIF(E$3:E$653, E309)&gt;1</formula>
    </cfRule>
  </conditionalFormatting>
  <conditionalFormatting sqref="F3:F594">
    <cfRule type="cellIs" dxfId="6" priority="47" operator="greaterThan">
      <formula>1</formula>
    </cfRule>
  </conditionalFormatting>
  <conditionalFormatting sqref="E308">
    <cfRule type="expression" dxfId="4" priority="48">
      <formula>COUNTIF(E$3:E$653, E308)&gt;1</formula>
    </cfRule>
  </conditionalFormatting>
  <conditionalFormatting sqref="F3:F594">
    <cfRule type="cellIs" dxfId="6" priority="49" operator="greaterThan">
      <formula>1</formula>
    </cfRule>
  </conditionalFormatting>
  <conditionalFormatting sqref="E307">
    <cfRule type="expression" dxfId="4" priority="50">
      <formula>COUNTIF(E$3:E$653, E307)&gt;1</formula>
    </cfRule>
  </conditionalFormatting>
  <conditionalFormatting sqref="F3:F594">
    <cfRule type="cellIs" dxfId="6" priority="51" operator="greaterThan">
      <formula>1</formula>
    </cfRule>
  </conditionalFormatting>
  <conditionalFormatting sqref="E306">
    <cfRule type="expression" dxfId="4" priority="52">
      <formula>COUNTIF(E$3:E$653, E306)&gt;1</formula>
    </cfRule>
  </conditionalFormatting>
  <conditionalFormatting sqref="F3:F594">
    <cfRule type="cellIs" dxfId="6" priority="53" operator="greaterThan">
      <formula>1</formula>
    </cfRule>
  </conditionalFormatting>
  <conditionalFormatting sqref="E304:E305">
    <cfRule type="expression" dxfId="4" priority="54">
      <formula>COUNTIF(E$3:E$653, E304)&gt;1</formula>
    </cfRule>
  </conditionalFormatting>
  <conditionalFormatting sqref="F3:F594">
    <cfRule type="cellIs" dxfId="6" priority="55" operator="greaterThan">
      <formula>1</formula>
    </cfRule>
  </conditionalFormatting>
  <conditionalFormatting sqref="E303">
    <cfRule type="expression" dxfId="4" priority="56">
      <formula>COUNTIF(E$3:E$653, E303)&gt;1</formula>
    </cfRule>
  </conditionalFormatting>
  <conditionalFormatting sqref="F3:F594">
    <cfRule type="cellIs" dxfId="6" priority="57" operator="greaterThan">
      <formula>1</formula>
    </cfRule>
  </conditionalFormatting>
  <conditionalFormatting sqref="E302">
    <cfRule type="expression" dxfId="4" priority="58">
      <formula>COUNTIF(E$3:E$653, E302)&gt;1</formula>
    </cfRule>
  </conditionalFormatting>
  <conditionalFormatting sqref="F3:F594">
    <cfRule type="cellIs" dxfId="6" priority="59" operator="greaterThan">
      <formula>1</formula>
    </cfRule>
  </conditionalFormatting>
  <conditionalFormatting sqref="E301">
    <cfRule type="expression" dxfId="4" priority="60">
      <formula>COUNTIF(E$3:E$653, E301)&gt;1</formula>
    </cfRule>
  </conditionalFormatting>
  <conditionalFormatting sqref="F3:F594">
    <cfRule type="cellIs" dxfId="6" priority="61" operator="greaterThan">
      <formula>1</formula>
    </cfRule>
  </conditionalFormatting>
  <conditionalFormatting sqref="E300">
    <cfRule type="expression" dxfId="4" priority="62">
      <formula>COUNTIF(E$3:E$653, E300)&gt;1</formula>
    </cfRule>
  </conditionalFormatting>
  <conditionalFormatting sqref="F3:F594">
    <cfRule type="cellIs" dxfId="6" priority="63" operator="greaterThan">
      <formula>1</formula>
    </cfRule>
  </conditionalFormatting>
  <conditionalFormatting sqref="E299">
    <cfRule type="expression" dxfId="4" priority="64">
      <formula>COUNTIF(E$3:E$653, E299)&gt;1</formula>
    </cfRule>
  </conditionalFormatting>
  <conditionalFormatting sqref="F3:F594">
    <cfRule type="cellIs" dxfId="6" priority="65" operator="greaterThan">
      <formula>1</formula>
    </cfRule>
  </conditionalFormatting>
  <conditionalFormatting sqref="E297:E298">
    <cfRule type="expression" dxfId="4" priority="66">
      <formula>COUNTIF(E$3:E$653, E297)&gt;1</formula>
    </cfRule>
  </conditionalFormatting>
  <conditionalFormatting sqref="F3:F594">
    <cfRule type="cellIs" dxfId="6" priority="67" operator="greaterThan">
      <formula>1</formula>
    </cfRule>
  </conditionalFormatting>
  <conditionalFormatting sqref="E296">
    <cfRule type="expression" dxfId="4" priority="68">
      <formula>COUNTIF(E$3:E$653, E296)&gt;1</formula>
    </cfRule>
  </conditionalFormatting>
  <conditionalFormatting sqref="F3:F594">
    <cfRule type="cellIs" dxfId="6" priority="69" operator="greaterThan">
      <formula>1</formula>
    </cfRule>
  </conditionalFormatting>
  <conditionalFormatting sqref="E295">
    <cfRule type="expression" dxfId="4" priority="70">
      <formula>COUNTIF(E$3:E$653, E295)&gt;1</formula>
    </cfRule>
  </conditionalFormatting>
  <conditionalFormatting sqref="M295">
    <cfRule type="colorScale" priority="71">
      <colorScale>
        <cfvo type="min"/>
        <cfvo type="max"/>
        <color rgb="FFFFFFFF"/>
        <color rgb="FF57BB8A"/>
      </colorScale>
    </cfRule>
  </conditionalFormatting>
  <conditionalFormatting sqref="F3:F594">
    <cfRule type="cellIs" dxfId="6" priority="72" operator="greaterThan">
      <formula>1</formula>
    </cfRule>
  </conditionalFormatting>
  <conditionalFormatting sqref="E294">
    <cfRule type="expression" dxfId="4" priority="73">
      <formula>COUNTIF(E$3:E$653, E294)&gt;1</formula>
    </cfRule>
  </conditionalFormatting>
  <conditionalFormatting sqref="F3:F594">
    <cfRule type="cellIs" dxfId="6" priority="74" operator="greaterThan">
      <formula>1</formula>
    </cfRule>
  </conditionalFormatting>
  <conditionalFormatting sqref="E293">
    <cfRule type="expression" dxfId="4" priority="75">
      <formula>COUNTIF(E$3:E$653, E293)&gt;1</formula>
    </cfRule>
  </conditionalFormatting>
  <conditionalFormatting sqref="E292">
    <cfRule type="expression" dxfId="4" priority="76">
      <formula>COUNTIF(E$3:E$653, E292)&gt;1</formula>
    </cfRule>
  </conditionalFormatting>
  <conditionalFormatting sqref="F3:F594">
    <cfRule type="cellIs" dxfId="6" priority="77" operator="greaterThan">
      <formula>1</formula>
    </cfRule>
  </conditionalFormatting>
  <conditionalFormatting sqref="F3:F594">
    <cfRule type="cellIs" dxfId="6" priority="78" operator="greaterThan">
      <formula>1</formula>
    </cfRule>
  </conditionalFormatting>
  <conditionalFormatting sqref="E291">
    <cfRule type="expression" dxfId="4" priority="79">
      <formula>COUNTIF(E$3:E$653, E291)&gt;1</formula>
    </cfRule>
  </conditionalFormatting>
  <conditionalFormatting sqref="F3:F594">
    <cfRule type="cellIs" dxfId="6" priority="80" operator="greaterThan">
      <formula>1</formula>
    </cfRule>
  </conditionalFormatting>
  <conditionalFormatting sqref="E290">
    <cfRule type="expression" dxfId="4" priority="81">
      <formula>COUNTIF(E$3:E$653, E290)&gt;1</formula>
    </cfRule>
  </conditionalFormatting>
  <conditionalFormatting sqref="F3:F594">
    <cfRule type="cellIs" dxfId="6" priority="82" operator="greaterThan">
      <formula>1</formula>
    </cfRule>
  </conditionalFormatting>
  <conditionalFormatting sqref="E288:E289">
    <cfRule type="expression" dxfId="4" priority="83">
      <formula>COUNTIF(E$3:E$653, E288)&gt;1</formula>
    </cfRule>
  </conditionalFormatting>
  <conditionalFormatting sqref="F3:F594">
    <cfRule type="cellIs" dxfId="6" priority="84" operator="greaterThan">
      <formula>1</formula>
    </cfRule>
  </conditionalFormatting>
  <conditionalFormatting sqref="E287">
    <cfRule type="expression" dxfId="4" priority="85">
      <formula>COUNTIF(E$3:E$653, E287)&gt;1</formula>
    </cfRule>
  </conditionalFormatting>
  <conditionalFormatting sqref="F3:F594">
    <cfRule type="cellIs" dxfId="6" priority="86" operator="greaterThan">
      <formula>1</formula>
    </cfRule>
  </conditionalFormatting>
  <conditionalFormatting sqref="E286">
    <cfRule type="expression" dxfId="4" priority="87">
      <formula>COUNTIF(E$3:E$653, E286)&gt;1</formula>
    </cfRule>
  </conditionalFormatting>
  <conditionalFormatting sqref="F3:F594">
    <cfRule type="cellIs" dxfId="6" priority="88" operator="greaterThan">
      <formula>1</formula>
    </cfRule>
  </conditionalFormatting>
  <conditionalFormatting sqref="E285">
    <cfRule type="expression" dxfId="4" priority="89">
      <formula>COUNTIF(E$3:E$653, E285)&gt;1</formula>
    </cfRule>
  </conditionalFormatting>
  <conditionalFormatting sqref="F3:F594">
    <cfRule type="cellIs" dxfId="6" priority="90" operator="greaterThan">
      <formula>1</formula>
    </cfRule>
  </conditionalFormatting>
  <conditionalFormatting sqref="E283:E284">
    <cfRule type="expression" dxfId="4" priority="91">
      <formula>COUNTIF(E$3:E$653, E283)&gt;1</formula>
    </cfRule>
  </conditionalFormatting>
  <conditionalFormatting sqref="F3:F594">
    <cfRule type="cellIs" dxfId="6" priority="92" operator="greaterThan">
      <formula>1</formula>
    </cfRule>
  </conditionalFormatting>
  <conditionalFormatting sqref="E282">
    <cfRule type="expression" dxfId="4" priority="93">
      <formula>COUNTIF(E$3:E$653, E282)&gt;1</formula>
    </cfRule>
  </conditionalFormatting>
  <conditionalFormatting sqref="E281">
    <cfRule type="expression" dxfId="4" priority="94">
      <formula>COUNTIF(E$3:E$938, E281)&gt;1</formula>
    </cfRule>
  </conditionalFormatting>
  <conditionalFormatting sqref="F3:F594">
    <cfRule type="cellIs" dxfId="6" priority="95" operator="greaterThan">
      <formula>1</formula>
    </cfRule>
  </conditionalFormatting>
  <conditionalFormatting sqref="F3:F594">
    <cfRule type="cellIs" dxfId="6" priority="96" operator="greaterThan">
      <formula>1</formula>
    </cfRule>
  </conditionalFormatting>
  <conditionalFormatting sqref="F3:F594">
    <cfRule type="cellIs" dxfId="6" priority="97" operator="greaterThan">
      <formula>1</formula>
    </cfRule>
  </conditionalFormatting>
  <conditionalFormatting sqref="F3:F594">
    <cfRule type="cellIs" dxfId="6" priority="98" operator="greaterThan">
      <formula>1</formula>
    </cfRule>
  </conditionalFormatting>
  <conditionalFormatting sqref="F3:F594">
    <cfRule type="cellIs" dxfId="6" priority="99" operator="greaterThan">
      <formula>1</formula>
    </cfRule>
  </conditionalFormatting>
  <conditionalFormatting sqref="F3:F594">
    <cfRule type="cellIs" dxfId="6" priority="100" operator="greaterThan">
      <formula>1</formula>
    </cfRule>
  </conditionalFormatting>
  <conditionalFormatting sqref="F3:F594">
    <cfRule type="cellIs" dxfId="6" priority="101" operator="greaterThan">
      <formula>1</formula>
    </cfRule>
  </conditionalFormatting>
  <dataValidations>
    <dataValidation type="list" allowBlank="1" showErrorMessage="1" sqref="U345:U594">
      <formula1>"SIM,NÃO,SITE"</formula1>
    </dataValidation>
    <dataValidation type="list" allowBlank="1" showErrorMessage="1" sqref="L3:L165 L167:L344">
      <formula1>'Responsáveis'!$A$2:$A$1303</formula1>
    </dataValidation>
    <dataValidation type="list" allowBlank="1" showErrorMessage="1" sqref="P3:P594">
      <formula1>"0%,10%,20%,30%,40%,50%,60%,70%,80%,90%,100%"</formula1>
    </dataValidation>
    <dataValidation type="list" allowBlank="1" showErrorMessage="1" sqref="W3:W344">
      <formula1>"Betim,Pernambuco,Santo André"</formula1>
    </dataValidation>
    <dataValidation type="list" allowBlank="1" showErrorMessage="1" sqref="V5:V22 V24 V27:V28 V30:V33 V138:V151 V155:V158 V160:V162 V167 V169:V170 V182:V183 V185:V189 V195:V196 V199 V201:V202 V204:V205 V209 V211:V214 V217 V222:V225 V227:V230 V232 V238 V248:V249 V256 V286 V291 V294 V323">
      <formula1>"Em planejamento,Em andamento,Entrega Parcial,Concluído,Cancelado,Paralisado"</formula1>
    </dataValidation>
    <dataValidation type="list" allowBlank="1" showErrorMessage="1" sqref="L166">
      <formula1>'Responsáveis'!$A$2:$A$137</formula1>
    </dataValidation>
    <dataValidation type="list" allowBlank="1" showErrorMessage="1" sqref="I345:I594">
      <formula1>"Buy,Make,Make/Buy,Em definição"</formula1>
    </dataValidation>
    <dataValidation type="list" allowBlank="1" showErrorMessage="1" sqref="V3:V4 V23 V25:V26 V29 V34:V137 V152:V154 V159 V163:V166 V168 V171:V181 V184 V190:V194 V197 V200 V203 V206:V208 V210 V215:V216 V218:V221 V226 V231 V233:V237 V239:V247 V250:V255 V257:V285 V287:V290 V292:V293 V295:V322 V324:V594">
      <formula1>"Em planejamento,Em andamento,Entrega Parcial,Concluído,Cancelado,Paralisado"</formula1>
    </dataValidation>
    <dataValidation type="list" allowBlank="1" showErrorMessage="1" sqref="U3:U344">
      <formula1>"SIM,NÃO,SITE,EM DEFINIÇÃO"</formula1>
    </dataValidation>
    <dataValidation type="list" allowBlank="1" showErrorMessage="1" sqref="V198">
      <formula1>"Em planejamento,Em andamento,Entrega Parcial,Concluído,Cancelado,Paralisado"</formula1>
    </dataValidation>
    <dataValidation type="list" allowBlank="1" showErrorMessage="1" sqref="L345:L594">
      <formula1>'Responsáveis'!$A$3:$A$136</formula1>
    </dataValidation>
    <dataValidation type="list" allowBlank="1" showErrorMessage="1" sqref="I3:I344">
      <formula1>"Buy,Make,Make/Buy,Em definição,Cancelado,Labor"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4"/>
    <hyperlink r:id="rId22" ref="E27"/>
    <hyperlink r:id="rId23" ref="E28"/>
    <hyperlink r:id="rId24" ref="E30"/>
    <hyperlink r:id="rId25" ref="E31"/>
    <hyperlink r:id="rId26" ref="E32"/>
    <hyperlink r:id="rId27" ref="E33"/>
    <hyperlink r:id="rId28" ref="E46"/>
    <hyperlink r:id="rId29" ref="E54"/>
    <hyperlink r:id="rId30" ref="E64"/>
    <hyperlink r:id="rId31" ref="E77"/>
    <hyperlink r:id="rId32" ref="E117"/>
    <hyperlink r:id="rId33" ref="E127"/>
    <hyperlink r:id="rId34" ref="E130"/>
    <hyperlink r:id="rId35" ref="E133"/>
    <hyperlink r:id="rId36" ref="E135"/>
    <hyperlink r:id="rId37" ref="E136"/>
    <hyperlink r:id="rId38" ref="E137"/>
    <hyperlink r:id="rId39" ref="E138"/>
    <hyperlink r:id="rId40" ref="E139"/>
    <hyperlink r:id="rId41" ref="E140"/>
    <hyperlink r:id="rId42" ref="E141"/>
    <hyperlink r:id="rId43" ref="E142"/>
    <hyperlink r:id="rId44" ref="E143"/>
    <hyperlink r:id="rId45" ref="E144"/>
    <hyperlink r:id="rId46" ref="E145"/>
    <hyperlink r:id="rId47" ref="E146"/>
    <hyperlink r:id="rId48" ref="E147"/>
    <hyperlink r:id="rId49" ref="E148"/>
    <hyperlink r:id="rId50" ref="E149"/>
    <hyperlink r:id="rId51" ref="E150"/>
    <hyperlink r:id="rId52" ref="E151"/>
    <hyperlink r:id="rId53" ref="E152"/>
    <hyperlink r:id="rId54" ref="E153"/>
    <hyperlink r:id="rId55" ref="E155"/>
    <hyperlink r:id="rId56" ref="E156"/>
    <hyperlink r:id="rId57" ref="E157"/>
    <hyperlink r:id="rId58" ref="E158"/>
    <hyperlink r:id="rId59" ref="E159"/>
    <hyperlink r:id="rId60" ref="E160"/>
    <hyperlink r:id="rId61" ref="E161"/>
    <hyperlink r:id="rId62" ref="E162"/>
    <hyperlink r:id="rId63" ref="E163"/>
    <hyperlink r:id="rId64" ref="E164"/>
    <hyperlink r:id="rId65" ref="E165"/>
    <hyperlink r:id="rId66" ref="E166"/>
    <hyperlink r:id="rId67" ref="E167"/>
    <hyperlink r:id="rId68" ref="E168"/>
    <hyperlink r:id="rId69" ref="E169"/>
    <hyperlink r:id="rId70" ref="E170"/>
    <hyperlink r:id="rId71" ref="E171"/>
    <hyperlink r:id="rId72" ref="E172"/>
    <hyperlink r:id="rId73" ref="E173"/>
    <hyperlink r:id="rId74" ref="E174"/>
    <hyperlink r:id="rId75" ref="E175"/>
    <hyperlink r:id="rId76" ref="E176"/>
    <hyperlink r:id="rId77" ref="E177"/>
    <hyperlink r:id="rId78" ref="E178"/>
    <hyperlink r:id="rId79" ref="E179"/>
    <hyperlink r:id="rId80" ref="E181"/>
    <hyperlink r:id="rId81" ref="E182"/>
    <hyperlink r:id="rId82" ref="E183"/>
    <hyperlink r:id="rId83" ref="E184"/>
    <hyperlink r:id="rId84" ref="E185"/>
    <hyperlink r:id="rId85" ref="E186"/>
    <hyperlink r:id="rId86" ref="E187"/>
    <hyperlink r:id="rId87" ref="E188"/>
    <hyperlink r:id="rId88" ref="E189"/>
    <hyperlink r:id="rId89" ref="E190"/>
    <hyperlink r:id="rId90" ref="E191"/>
    <hyperlink r:id="rId91" ref="E192"/>
    <hyperlink r:id="rId92" ref="E193"/>
    <hyperlink r:id="rId93" ref="E194"/>
    <hyperlink r:id="rId94" ref="E195"/>
    <hyperlink r:id="rId95" ref="E196"/>
    <hyperlink r:id="rId96" ref="E197"/>
    <hyperlink r:id="rId97" ref="E198"/>
    <hyperlink r:id="rId98" ref="E199"/>
    <hyperlink r:id="rId99" ref="E200"/>
    <hyperlink r:id="rId100" ref="E201"/>
    <hyperlink r:id="rId101" ref="E202"/>
    <hyperlink r:id="rId102" ref="E203"/>
    <hyperlink r:id="rId103" ref="E204"/>
    <hyperlink r:id="rId104" ref="E205"/>
    <hyperlink r:id="rId105" ref="E206"/>
    <hyperlink r:id="rId106" ref="E207"/>
    <hyperlink r:id="rId107" ref="E208"/>
    <hyperlink r:id="rId108" ref="E209"/>
    <hyperlink r:id="rId109" ref="E210"/>
    <hyperlink r:id="rId110" ref="E211"/>
    <hyperlink r:id="rId111" ref="E212"/>
    <hyperlink r:id="rId112" ref="E213"/>
    <hyperlink r:id="rId113" ref="E214"/>
    <hyperlink r:id="rId114" ref="E215"/>
    <hyperlink r:id="rId115" ref="E216"/>
    <hyperlink r:id="rId116" ref="E217"/>
    <hyperlink r:id="rId117" ref="E218"/>
    <hyperlink r:id="rId118" ref="E219"/>
    <hyperlink r:id="rId119" ref="E220"/>
    <hyperlink r:id="rId120" ref="E221"/>
    <hyperlink r:id="rId121" ref="E222"/>
    <hyperlink r:id="rId122" ref="E223"/>
    <hyperlink r:id="rId123" ref="E224"/>
    <hyperlink r:id="rId124" ref="E225"/>
    <hyperlink r:id="rId125" ref="E226"/>
    <hyperlink r:id="rId126" ref="E227"/>
    <hyperlink r:id="rId127" ref="E228"/>
    <hyperlink r:id="rId128" ref="E229"/>
    <hyperlink r:id="rId129" ref="E230"/>
    <hyperlink r:id="rId130" ref="E231"/>
    <hyperlink r:id="rId131" ref="E232"/>
    <hyperlink r:id="rId132" ref="E233"/>
    <hyperlink r:id="rId133" ref="E234"/>
    <hyperlink r:id="rId134" ref="E235"/>
    <hyperlink r:id="rId135" ref="E236"/>
    <hyperlink r:id="rId136" ref="E238"/>
    <hyperlink r:id="rId137" ref="E239"/>
    <hyperlink r:id="rId138" ref="E240"/>
    <hyperlink r:id="rId139" ref="E241"/>
    <hyperlink r:id="rId140" ref="E242"/>
    <hyperlink r:id="rId141" ref="E243"/>
    <hyperlink r:id="rId142" ref="E245"/>
    <hyperlink r:id="rId143" ref="E246"/>
    <hyperlink r:id="rId144" ref="E247"/>
    <hyperlink r:id="rId145" ref="E248"/>
    <hyperlink r:id="rId146" ref="E249"/>
    <hyperlink r:id="rId147" ref="E250"/>
    <hyperlink r:id="rId148" ref="E251"/>
    <hyperlink r:id="rId149" ref="E252"/>
    <hyperlink r:id="rId150" ref="E253"/>
    <hyperlink r:id="rId151" ref="E254"/>
    <hyperlink r:id="rId152" ref="E255"/>
    <hyperlink r:id="rId153" ref="E256"/>
    <hyperlink r:id="rId154" ref="E257"/>
    <hyperlink r:id="rId155" ref="E258"/>
    <hyperlink r:id="rId156" ref="E259"/>
    <hyperlink r:id="rId157" ref="E269"/>
    <hyperlink r:id="rId158" ref="E282"/>
    <hyperlink r:id="rId159" ref="E286"/>
    <hyperlink r:id="rId160" ref="E288"/>
    <hyperlink r:id="rId161" ref="E290"/>
    <hyperlink r:id="rId162" ref="E291"/>
    <hyperlink r:id="rId163" ref="E292"/>
    <hyperlink r:id="rId164" ref="E294"/>
    <hyperlink r:id="rId165" ref="E295"/>
    <hyperlink r:id="rId166" ref="E296"/>
    <hyperlink r:id="rId167" ref="E297"/>
    <hyperlink r:id="rId168" ref="E298"/>
    <hyperlink r:id="rId169" ref="E300"/>
    <hyperlink r:id="rId170" ref="E301"/>
    <hyperlink r:id="rId171" ref="E302"/>
    <hyperlink r:id="rId172" ref="E303"/>
    <hyperlink r:id="rId173" ref="E306"/>
    <hyperlink r:id="rId174" ref="E307"/>
    <hyperlink r:id="rId175" ref="E308"/>
    <hyperlink r:id="rId176" ref="E313"/>
    <hyperlink r:id="rId177" ref="E321"/>
    <hyperlink r:id="rId178" ref="E323"/>
    <hyperlink r:id="rId179" ref="E327"/>
    <hyperlink r:id="rId180" ref="E335"/>
    <hyperlink r:id="rId181" ref="E336"/>
    <hyperlink r:id="rId182" ref="E337"/>
    <hyperlink r:id="rId183" ref="E338"/>
    <hyperlink r:id="rId184" ref="E339"/>
    <hyperlink r:id="rId185" ref="E340"/>
    <hyperlink r:id="rId186" ref="E341"/>
    <hyperlink r:id="rId187" ref="E342"/>
    <hyperlink r:id="rId188" ref="E343"/>
    <hyperlink r:id="rId189" ref="E344"/>
  </hyperlinks>
  <drawing r:id="rId190"/>
  <tableParts count="28"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3.29"/>
    <col customWidth="1" min="2" max="2" width="16.86"/>
    <col customWidth="1" min="3" max="3" width="20.57"/>
    <col customWidth="1" min="4" max="5" width="19.86"/>
    <col customWidth="1" min="6" max="10" width="8.71"/>
    <col customWidth="1" min="11" max="11" width="20.71"/>
    <col customWidth="1" min="12" max="27" width="8.71"/>
  </cols>
  <sheetData>
    <row r="1" ht="14.25" customHeight="1">
      <c r="A1" s="144" t="s">
        <v>2947</v>
      </c>
      <c r="B1" s="145"/>
      <c r="C1" s="145"/>
      <c r="D1" s="145"/>
      <c r="E1" s="146"/>
      <c r="H1" s="147" t="s">
        <v>2948</v>
      </c>
      <c r="I1" s="148"/>
      <c r="J1" s="148"/>
      <c r="K1" s="148"/>
    </row>
    <row r="2" ht="14.25" customHeight="1">
      <c r="A2" s="149" t="s">
        <v>2949</v>
      </c>
      <c r="B2" s="150" t="s">
        <v>2950</v>
      </c>
      <c r="C2" s="151" t="s">
        <v>2951</v>
      </c>
      <c r="D2" s="151" t="s">
        <v>2952</v>
      </c>
      <c r="E2" s="151" t="s">
        <v>2953</v>
      </c>
      <c r="F2" s="152"/>
      <c r="H2" s="153"/>
      <c r="I2" s="153"/>
      <c r="J2" s="153"/>
      <c r="K2" s="153"/>
    </row>
    <row r="3" ht="14.25" customHeight="1">
      <c r="A3" s="154" t="s">
        <v>2954</v>
      </c>
      <c r="B3" s="155">
        <f>SUMIFS('Follow up'!R:R,'Follow up'!L:L,A3,'Follow up'!V:V,"Em andamento",'Follow up'!P:P,"&lt;&gt;100%")</f>
        <v>0</v>
      </c>
      <c r="C3" s="156">
        <f t="shared" ref="C3:C5" si="1">IFERROR(B3/D3,"0%")</f>
        <v>0</v>
      </c>
      <c r="D3" s="157">
        <v>560.3</v>
      </c>
      <c r="E3" s="158">
        <f>'Avaliação - Fornecedores'!L2</f>
        <v>0.5</v>
      </c>
      <c r="F3" s="159"/>
      <c r="H3" s="160" t="s">
        <v>2955</v>
      </c>
      <c r="I3" s="161"/>
      <c r="J3" s="161"/>
      <c r="K3" s="162"/>
    </row>
    <row r="4" ht="14.25" customHeight="1">
      <c r="A4" s="163" t="s">
        <v>2956</v>
      </c>
      <c r="B4" s="164">
        <f>SUMIFS('Follow up'!R:R,'Follow up'!L:L,A4,'Follow up'!V:V,"Em andamento",'Follow up'!P:P,"&lt;&gt;100%")</f>
        <v>0</v>
      </c>
      <c r="C4" s="165">
        <f t="shared" si="1"/>
        <v>0</v>
      </c>
      <c r="D4" s="166">
        <v>5603.5</v>
      </c>
      <c r="E4" s="167">
        <f>'Avaliação - Fornecedores'!L3</f>
        <v>0.83</v>
      </c>
      <c r="F4" s="168"/>
    </row>
    <row r="5" ht="14.25" customHeight="1">
      <c r="A5" s="154" t="s">
        <v>2957</v>
      </c>
      <c r="B5" s="155">
        <f>SUMIFS('Follow up'!R:R,'Follow up'!L:L,A5,'Follow up'!V:V,"Em andamento",'Follow up'!P:P,"&lt;&gt;100%")</f>
        <v>0</v>
      </c>
      <c r="C5" s="156">
        <f t="shared" si="1"/>
        <v>0</v>
      </c>
      <c r="D5" s="169">
        <v>560.3</v>
      </c>
      <c r="E5" s="158">
        <f>'Avaliação - Fornecedores'!L4</f>
        <v>0.5</v>
      </c>
      <c r="F5" s="159"/>
    </row>
    <row r="6" ht="14.25" customHeight="1">
      <c r="A6" s="170" t="s">
        <v>2958</v>
      </c>
      <c r="B6" s="171"/>
      <c r="C6" s="172"/>
      <c r="D6" s="173"/>
      <c r="E6" s="174"/>
      <c r="F6" s="168"/>
    </row>
    <row r="7" ht="14.25" customHeight="1">
      <c r="A7" s="154" t="s">
        <v>2959</v>
      </c>
      <c r="B7" s="155">
        <f>SUMIFS('Follow up'!R:R,'Follow up'!L:L,A7,'Follow up'!V:V,"Em andamento",'Follow up'!P:P,"&lt;&gt;100%")</f>
        <v>0</v>
      </c>
      <c r="C7" s="156">
        <f t="shared" ref="C7:C12" si="2">IFERROR(B7/D7,"0%")</f>
        <v>0</v>
      </c>
      <c r="D7" s="169">
        <v>560.3</v>
      </c>
      <c r="E7" s="158">
        <f>'Avaliação - Fornecedores'!L6</f>
        <v>0.9</v>
      </c>
      <c r="F7" s="159"/>
    </row>
    <row r="8" ht="14.25" customHeight="1">
      <c r="A8" s="175" t="s">
        <v>227</v>
      </c>
      <c r="B8" s="164">
        <f>SUMIFS('Follow up'!R:R,'Follow up'!L:L,A8,'Follow up'!V:V,"Em andamento",'Follow up'!P:P,"&lt;&gt;100%")</f>
        <v>1756.494453</v>
      </c>
      <c r="C8" s="165">
        <f t="shared" si="2"/>
        <v>0.3182055168</v>
      </c>
      <c r="D8" s="166">
        <f>'Capacidade fornecedores'!B67</f>
        <v>5520</v>
      </c>
      <c r="E8" s="167">
        <f>'Avaliação - Fornecedores'!L7</f>
        <v>0.915</v>
      </c>
      <c r="F8" s="168"/>
    </row>
    <row r="9" ht="14.25" customHeight="1">
      <c r="A9" s="154" t="s">
        <v>59</v>
      </c>
      <c r="B9" s="155">
        <f>SUMIFS('Follow up'!R:R,'Follow up'!L:L,A9,'Follow up'!V:V,"Em andamento",'Follow up'!P:P,"&lt;&gt;100%")</f>
        <v>2996.586686</v>
      </c>
      <c r="C9" s="156">
        <f t="shared" si="2"/>
        <v>0.7014481943</v>
      </c>
      <c r="D9" s="169">
        <f>'Capacidade fornecedores'!B297</f>
        <v>4272</v>
      </c>
      <c r="E9" s="158">
        <f>'Avaliação - Fornecedores'!L8</f>
        <v>0.81</v>
      </c>
      <c r="F9" s="159"/>
    </row>
    <row r="10" ht="14.25" customHeight="1">
      <c r="A10" s="163" t="s">
        <v>2960</v>
      </c>
      <c r="B10" s="164">
        <f>SUMIFS('Follow up'!R:R,'Follow up'!L:L,A10,'Follow up'!V:V,"Em andamento",'Follow up'!P:P,"&lt;&gt;100%")</f>
        <v>0</v>
      </c>
      <c r="C10" s="165">
        <f t="shared" si="2"/>
        <v>0</v>
      </c>
      <c r="D10" s="166">
        <v>560.3</v>
      </c>
      <c r="E10" s="167">
        <f>'Avaliação - Fornecedores'!L9</f>
        <v>0.59</v>
      </c>
      <c r="F10" s="168"/>
    </row>
    <row r="11" ht="14.25" customHeight="1">
      <c r="A11" s="176" t="s">
        <v>54</v>
      </c>
      <c r="B11" s="155">
        <f>SUMIFS('Follow up'!R:R,'Follow up'!L:L,A11,'Follow up'!V:V,"Em andamento",'Follow up'!P:P,"&lt;&gt;100%")</f>
        <v>5757.816878</v>
      </c>
      <c r="C11" s="156">
        <f t="shared" si="2"/>
        <v>1.67768557</v>
      </c>
      <c r="D11" s="169">
        <f>'Capacidade fornecedores'!B274</f>
        <v>3432</v>
      </c>
      <c r="E11" s="158">
        <f>'Avaliação - Fornecedores'!L10</f>
        <v>0.8</v>
      </c>
      <c r="F11" s="159"/>
    </row>
    <row r="12" ht="14.25" customHeight="1">
      <c r="A12" s="163" t="s">
        <v>2961</v>
      </c>
      <c r="B12" s="164">
        <f>SUMIFS('Follow up'!R:R,'Follow up'!L:L,A12,'Follow up'!V:V,"Em andamento",'Follow up'!P:P,"&lt;&gt;100%")</f>
        <v>0</v>
      </c>
      <c r="C12" s="165">
        <f t="shared" si="2"/>
        <v>0</v>
      </c>
      <c r="D12" s="166">
        <v>3362.1</v>
      </c>
      <c r="E12" s="167">
        <f>'Avaliação - Fornecedores'!L11</f>
        <v>0.5</v>
      </c>
      <c r="F12" s="168"/>
    </row>
    <row r="13" ht="14.25" customHeight="1">
      <c r="A13" s="170" t="s">
        <v>2962</v>
      </c>
      <c r="B13" s="171"/>
      <c r="C13" s="172"/>
      <c r="D13" s="173"/>
      <c r="E13" s="177" t="str">
        <f>'Avaliação - Fornecedores'!L12</f>
        <v/>
      </c>
      <c r="F13" s="159"/>
    </row>
    <row r="14" ht="14.25" customHeight="1">
      <c r="A14" s="175" t="s">
        <v>2822</v>
      </c>
      <c r="B14" s="164">
        <f>SUMIFS('Follow up'!R:R,'Follow up'!L:L,A14,'Follow up'!V:V,"Em andamento",'Follow up'!P:P,"&lt;&gt;100%")</f>
        <v>0</v>
      </c>
      <c r="C14" s="165">
        <f t="shared" ref="C14:C28" si="3">IFERROR(B14/D14,"0%")</f>
        <v>0</v>
      </c>
      <c r="D14" s="166">
        <v>1681.0</v>
      </c>
      <c r="E14" s="167">
        <f>'Avaliação - Fornecedores'!L13</f>
        <v>0</v>
      </c>
      <c r="F14" s="168"/>
    </row>
    <row r="15" ht="14.25" customHeight="1">
      <c r="A15" s="154" t="s">
        <v>2963</v>
      </c>
      <c r="B15" s="155">
        <f>SUMIFS('Follow up'!R:R,'Follow up'!L:L,A15,'Follow up'!V:V,"Em andamento",'Follow up'!P:P,"&lt;&gt;100%")</f>
        <v>0</v>
      </c>
      <c r="C15" s="156">
        <f t="shared" si="3"/>
        <v>0</v>
      </c>
      <c r="D15" s="169">
        <v>560.3</v>
      </c>
      <c r="E15" s="178" t="str">
        <f>#REF!</f>
        <v>#REF!</v>
      </c>
      <c r="F15" s="159"/>
    </row>
    <row r="16" ht="14.25" customHeight="1">
      <c r="A16" s="163" t="s">
        <v>2964</v>
      </c>
      <c r="B16" s="164">
        <f>SUMIFS('Follow up'!R:R,'Follow up'!L:L,A16,'Follow up'!V:V,"Em andamento",'Follow up'!P:P,"&lt;&gt;100%")</f>
        <v>0</v>
      </c>
      <c r="C16" s="165">
        <f t="shared" si="3"/>
        <v>0</v>
      </c>
      <c r="D16" s="166">
        <f>50000/89.23</f>
        <v>560.3496582</v>
      </c>
      <c r="E16" s="167">
        <f>'Avaliação - Fornecedores'!L14</f>
        <v>0</v>
      </c>
      <c r="F16" s="179" t="s">
        <v>2965</v>
      </c>
    </row>
    <row r="17" ht="14.25" customHeight="1">
      <c r="A17" s="154" t="s">
        <v>2966</v>
      </c>
      <c r="B17" s="155">
        <f>SUMIFS('Follow up'!R:R,'Follow up'!L:L,A17,'Follow up'!V:V,"Em andamento",'Follow up'!P:P,"&lt;&gt;100%")</f>
        <v>0</v>
      </c>
      <c r="C17" s="156">
        <f t="shared" si="3"/>
        <v>0</v>
      </c>
      <c r="D17" s="169">
        <v>5603.5</v>
      </c>
      <c r="E17" s="158">
        <f>'Avaliação - Fornecedores'!L15</f>
        <v>0</v>
      </c>
      <c r="F17" s="159"/>
    </row>
    <row r="18" ht="14.25" customHeight="1">
      <c r="A18" s="175" t="s">
        <v>840</v>
      </c>
      <c r="B18" s="164">
        <f>SUMIFS('Follow up'!R:R,'Follow up'!L:L,A18,'Follow up'!V:V,"Em andamento",'Follow up'!P:P,"&lt;&gt;100%")</f>
        <v>0</v>
      </c>
      <c r="C18" s="165">
        <f t="shared" si="3"/>
        <v>0</v>
      </c>
      <c r="D18" s="166">
        <v>1344.8</v>
      </c>
      <c r="E18" s="167">
        <f>'Avaliação - Fornecedores'!L16</f>
        <v>0.725</v>
      </c>
      <c r="F18" s="168"/>
    </row>
    <row r="19" ht="14.25" customHeight="1">
      <c r="A19" s="154" t="s">
        <v>2967</v>
      </c>
      <c r="B19" s="155">
        <f>SUMIFS('Follow up'!R:R,'Follow up'!L:L,A19,'Follow up'!V:V,"Em andamento",'Follow up'!P:P,"&lt;&gt;100%")</f>
        <v>0</v>
      </c>
      <c r="C19" s="156">
        <f t="shared" si="3"/>
        <v>0</v>
      </c>
      <c r="D19" s="169">
        <v>1120.7</v>
      </c>
      <c r="E19" s="158" t="str">
        <f>'Avaliação - Fornecedores'!L17</f>
        <v/>
      </c>
      <c r="F19" s="159"/>
    </row>
    <row r="20" ht="14.25" customHeight="1">
      <c r="A20" s="163" t="s">
        <v>2968</v>
      </c>
      <c r="B20" s="164">
        <f>SUMIFS('Follow up'!R:R,'Follow up'!L:L,A20,'Follow up'!V:V,"Em andamento",'Follow up'!P:P,"&lt;&gt;100%")</f>
        <v>0</v>
      </c>
      <c r="C20" s="165">
        <f t="shared" si="3"/>
        <v>0</v>
      </c>
      <c r="D20" s="166">
        <v>1681.0</v>
      </c>
      <c r="E20" s="167">
        <f>'Avaliação - Fornecedores'!L18</f>
        <v>0.64</v>
      </c>
      <c r="F20" s="168"/>
    </row>
    <row r="21" ht="14.25" customHeight="1">
      <c r="A21" s="154" t="s">
        <v>2969</v>
      </c>
      <c r="B21" s="155">
        <f>SUMIFS('Follow up'!R:R,'Follow up'!L:L,A21,'Follow up'!V:V,"Em andamento",'Follow up'!P:P,"&lt;&gt;100%")</f>
        <v>0</v>
      </c>
      <c r="C21" s="156">
        <f t="shared" si="3"/>
        <v>0</v>
      </c>
      <c r="D21" s="169">
        <v>1681.0</v>
      </c>
      <c r="E21" s="158">
        <f>'Avaliação - Fornecedores'!L19</f>
        <v>0</v>
      </c>
      <c r="F21" s="159"/>
    </row>
    <row r="22" ht="14.25" customHeight="1">
      <c r="A22" s="163" t="s">
        <v>2970</v>
      </c>
      <c r="B22" s="164">
        <f>SUMIFS('Follow up'!R:R,'Follow up'!L:L,A22,'Follow up'!V:V,"Em andamento",'Follow up'!P:P,"&lt;&gt;100%")</f>
        <v>0</v>
      </c>
      <c r="C22" s="165">
        <f t="shared" si="3"/>
        <v>0</v>
      </c>
      <c r="D22" s="166">
        <v>11207.0</v>
      </c>
      <c r="E22" s="167">
        <f>'Avaliação - Fornecedores'!L20</f>
        <v>0</v>
      </c>
      <c r="F22" s="168"/>
    </row>
    <row r="23" ht="14.25" customHeight="1">
      <c r="A23" s="154" t="s">
        <v>2971</v>
      </c>
      <c r="B23" s="155">
        <f>SUMIFS('Follow up'!R:R,'Follow up'!L:L,A23,'Follow up'!V:V,"Em andamento",'Follow up'!P:P,"&lt;&gt;100%")</f>
        <v>0</v>
      </c>
      <c r="C23" s="156">
        <f t="shared" si="3"/>
        <v>0</v>
      </c>
      <c r="D23" s="169">
        <v>3362.1</v>
      </c>
      <c r="E23" s="158">
        <f>'Avaliação - Fornecedores'!L21</f>
        <v>0</v>
      </c>
      <c r="F23" s="159"/>
    </row>
    <row r="24" ht="14.25" customHeight="1">
      <c r="A24" s="163" t="s">
        <v>2611</v>
      </c>
      <c r="B24" s="164">
        <f>SUMIFS('Follow up'!R:R,'Follow up'!L:L,A24,'Follow up'!V:V,"Em andamento",'Follow up'!P:P,"&lt;&gt;100%")</f>
        <v>0</v>
      </c>
      <c r="C24" s="165">
        <f t="shared" si="3"/>
        <v>0</v>
      </c>
      <c r="D24" s="166">
        <v>3362.1</v>
      </c>
      <c r="E24" s="167">
        <f>'Avaliação - Fornecedores'!L22</f>
        <v>0</v>
      </c>
      <c r="F24" s="168"/>
    </row>
    <row r="25" ht="14.25" customHeight="1">
      <c r="A25" s="154" t="s">
        <v>2972</v>
      </c>
      <c r="B25" s="155">
        <f>SUMIFS('Follow up'!R:R,'Follow up'!L:L,A25,'Follow up'!V:V,"Em andamento",'Follow up'!P:P,"&lt;&gt;100%")</f>
        <v>0</v>
      </c>
      <c r="C25" s="156">
        <f t="shared" si="3"/>
        <v>0</v>
      </c>
      <c r="D25" s="169">
        <v>5603.5</v>
      </c>
      <c r="E25" s="158">
        <f>'Avaliação - Fornecedores'!L23</f>
        <v>0</v>
      </c>
      <c r="F25" s="159"/>
    </row>
    <row r="26" ht="14.25" customHeight="1">
      <c r="A26" s="163" t="s">
        <v>2973</v>
      </c>
      <c r="B26" s="164">
        <f>SUMIFS('Follow up'!R:R,'Follow up'!L:L,A26,'Follow up'!V:V,"Em andamento",'Follow up'!P:P,"&lt;&gt;100%")</f>
        <v>0</v>
      </c>
      <c r="C26" s="165">
        <f t="shared" si="3"/>
        <v>0</v>
      </c>
      <c r="D26" s="166">
        <v>560.3</v>
      </c>
      <c r="E26" s="167">
        <f>'Avaliação - Fornecedores'!L24</f>
        <v>0.685</v>
      </c>
      <c r="F26" s="168"/>
    </row>
    <row r="27" ht="14.25" customHeight="1">
      <c r="A27" s="154" t="s">
        <v>2974</v>
      </c>
      <c r="B27" s="155">
        <f>SUMIFS('Follow up'!R:R,'Follow up'!L:L,A27,'Follow up'!V:V,"Em andamento",'Follow up'!P:P,"&lt;&gt;100%")</f>
        <v>0</v>
      </c>
      <c r="C27" s="156">
        <f t="shared" si="3"/>
        <v>0</v>
      </c>
      <c r="D27" s="169">
        <v>11207.0</v>
      </c>
      <c r="E27" s="158">
        <f>'Avaliação - Fornecedores'!L25</f>
        <v>0</v>
      </c>
      <c r="F27" s="159"/>
    </row>
    <row r="28" ht="14.25" customHeight="1">
      <c r="A28" s="175" t="s">
        <v>660</v>
      </c>
      <c r="B28" s="164">
        <f>SUMIFS('Follow up'!R:R,'Follow up'!L:L,A28,'Follow up'!V:V,"Em andamento",'Follow up'!P:P,"&lt;&gt;100%")</f>
        <v>0</v>
      </c>
      <c r="C28" s="165">
        <f t="shared" si="3"/>
        <v>0</v>
      </c>
      <c r="D28" s="166">
        <v>5603.5</v>
      </c>
      <c r="E28" s="167">
        <f>'Avaliação - Fornecedores'!L26</f>
        <v>0</v>
      </c>
      <c r="F28" s="168"/>
    </row>
    <row r="29" ht="14.25" customHeight="1">
      <c r="A29" s="170" t="s">
        <v>2975</v>
      </c>
      <c r="B29" s="171"/>
      <c r="C29" s="172"/>
      <c r="D29" s="173"/>
      <c r="E29" s="177" t="str">
        <f>'Avaliação - Fornecedores'!L27</f>
        <v/>
      </c>
      <c r="F29" s="159"/>
    </row>
    <row r="30" ht="14.25" customHeight="1">
      <c r="A30" s="163" t="s">
        <v>2976</v>
      </c>
      <c r="B30" s="164">
        <f>SUMIFS('Follow up'!R:R,'Follow up'!L:L,A30,'Follow up'!V:V,"Em andamento",'Follow up'!P:P,"&lt;&gt;100%")</f>
        <v>0</v>
      </c>
      <c r="C30" s="165">
        <f t="shared" ref="C30:C114" si="4">IFERROR(B30/D30,"0%")</f>
        <v>0</v>
      </c>
      <c r="D30" s="166">
        <v>4482.8</v>
      </c>
      <c r="E30" s="167">
        <f>'Avaliação - Fornecedores'!L28</f>
        <v>0</v>
      </c>
      <c r="F30" s="168"/>
    </row>
    <row r="31" ht="14.25" customHeight="1">
      <c r="A31" s="176" t="s">
        <v>509</v>
      </c>
      <c r="B31" s="155">
        <f>SUMIFS('Follow up'!R:R,'Follow up'!L:L,A31,'Follow up'!V:V,"Em andamento",'Follow up'!P:P,"&lt;&gt;100%")</f>
        <v>7782.068699</v>
      </c>
      <c r="C31" s="156">
        <f t="shared" si="4"/>
        <v>1.388787133</v>
      </c>
      <c r="D31" s="169">
        <v>5603.5</v>
      </c>
      <c r="E31" s="178"/>
      <c r="F31" s="159"/>
    </row>
    <row r="32" ht="14.25" customHeight="1">
      <c r="A32" s="163" t="s">
        <v>2977</v>
      </c>
      <c r="B32" s="164">
        <f>SUMIFS('Follow up'!R:R,'Follow up'!L:L,A32,'Follow up'!V:V,"Em andamento",'Follow up'!P:P,"&lt;&gt;100%")</f>
        <v>0</v>
      </c>
      <c r="C32" s="165">
        <f t="shared" si="4"/>
        <v>0</v>
      </c>
      <c r="D32" s="166">
        <v>1120.7</v>
      </c>
      <c r="E32" s="167">
        <f>'Avaliação - Fornecedores'!L29</f>
        <v>0</v>
      </c>
      <c r="F32" s="168"/>
    </row>
    <row r="33" ht="14.25" customHeight="1">
      <c r="A33" s="154" t="s">
        <v>2978</v>
      </c>
      <c r="B33" s="155">
        <f>SUMIFS('Follow up'!R:R,'Follow up'!L:L,A33,'Follow up'!V:V,"Em andamento",'Follow up'!P:P,"&lt;&gt;100%")</f>
        <v>0</v>
      </c>
      <c r="C33" s="156">
        <f t="shared" si="4"/>
        <v>0</v>
      </c>
      <c r="D33" s="169">
        <v>560.3</v>
      </c>
      <c r="E33" s="158">
        <f>'Avaliação - Fornecedores'!L30</f>
        <v>0</v>
      </c>
      <c r="F33" s="159"/>
    </row>
    <row r="34" ht="14.25" customHeight="1">
      <c r="A34" s="175" t="s">
        <v>354</v>
      </c>
      <c r="B34" s="164">
        <f>SUMIFS('Follow up'!R:R,'Follow up'!L:L,A34,'Follow up'!V:V,"Em andamento",'Follow up'!P:P,"&lt;&gt;100%")</f>
        <v>6844.216295</v>
      </c>
      <c r="C34" s="165">
        <f t="shared" si="4"/>
        <v>2.193659069</v>
      </c>
      <c r="D34" s="166">
        <v>3120.0</v>
      </c>
      <c r="E34" s="167">
        <f>'Avaliação - Fornecedores'!L31</f>
        <v>0.755</v>
      </c>
      <c r="F34" s="168"/>
    </row>
    <row r="35" ht="14.25" customHeight="1">
      <c r="A35" s="154" t="s">
        <v>2979</v>
      </c>
      <c r="B35" s="155">
        <f>SUMIFS('Follow up'!R:R,'Follow up'!L:L,A35,'Follow up'!V:V,"Em andamento",'Follow up'!P:P,"&lt;&gt;100%")</f>
        <v>0</v>
      </c>
      <c r="C35" s="156">
        <f t="shared" si="4"/>
        <v>0</v>
      </c>
      <c r="D35" s="169">
        <v>560.3</v>
      </c>
      <c r="E35" s="158">
        <f>'Avaliação - Fornecedores'!L32</f>
        <v>0</v>
      </c>
      <c r="F35" s="159"/>
    </row>
    <row r="36" ht="14.25" customHeight="1">
      <c r="A36" s="163" t="s">
        <v>2980</v>
      </c>
      <c r="B36" s="164">
        <f>SUMIFS('Follow up'!R:R,'Follow up'!L:L,A36,'Follow up'!V:V,"Em andamento",'Follow up'!P:P,"&lt;&gt;100%")</f>
        <v>0</v>
      </c>
      <c r="C36" s="165">
        <f t="shared" si="4"/>
        <v>0</v>
      </c>
      <c r="D36" s="166">
        <v>1120.7</v>
      </c>
      <c r="E36" s="167">
        <f>'Avaliação - Fornecedores'!L33</f>
        <v>0.65</v>
      </c>
      <c r="F36" s="168"/>
    </row>
    <row r="37" ht="14.25" customHeight="1">
      <c r="A37" s="154" t="s">
        <v>2981</v>
      </c>
      <c r="B37" s="155">
        <f>SUMIFS('Follow up'!R:R,'Follow up'!L:L,A37,'Follow up'!V:V,"Em andamento",'Follow up'!P:P,"&lt;&gt;100%")</f>
        <v>0</v>
      </c>
      <c r="C37" s="156">
        <f t="shared" si="4"/>
        <v>0</v>
      </c>
      <c r="D37" s="169">
        <v>560.3</v>
      </c>
      <c r="E37" s="158">
        <f>'Avaliação - Fornecedores'!L34</f>
        <v>0</v>
      </c>
      <c r="F37" s="159"/>
    </row>
    <row r="38" ht="14.25" customHeight="1">
      <c r="A38" s="163" t="s">
        <v>2982</v>
      </c>
      <c r="B38" s="164">
        <f>SUMIFS('Follow up'!R:R,'Follow up'!L:L,A38,'Follow up'!V:V,"Em andamento",'Follow up'!P:P,"&lt;&gt;100%")</f>
        <v>0</v>
      </c>
      <c r="C38" s="165">
        <f t="shared" si="4"/>
        <v>0</v>
      </c>
      <c r="D38" s="166">
        <v>896.6</v>
      </c>
      <c r="E38" s="167">
        <f>'Avaliação - Fornecedores'!L35</f>
        <v>0</v>
      </c>
      <c r="F38" s="168"/>
    </row>
    <row r="39" ht="14.25" customHeight="1">
      <c r="A39" s="154" t="s">
        <v>2983</v>
      </c>
      <c r="B39" s="155">
        <f>SUMIFS('Follow up'!R:R,'Follow up'!L:L,A39,'Follow up'!V:V,"Em andamento",'Follow up'!P:P,"&lt;&gt;100%")</f>
        <v>0</v>
      </c>
      <c r="C39" s="156">
        <f t="shared" si="4"/>
        <v>0</v>
      </c>
      <c r="D39" s="169">
        <v>560.3</v>
      </c>
      <c r="E39" s="158">
        <f>'Avaliação - Fornecedores'!L36</f>
        <v>0.59</v>
      </c>
      <c r="F39" s="159"/>
    </row>
    <row r="40" ht="14.25" customHeight="1">
      <c r="A40" s="163" t="s">
        <v>2984</v>
      </c>
      <c r="B40" s="164">
        <f>SUMIFS('Follow up'!R:R,'Follow up'!L:L,A40,'Follow up'!V:V,"Em andamento",'Follow up'!P:P,"&lt;&gt;100%")</f>
        <v>0</v>
      </c>
      <c r="C40" s="165">
        <f t="shared" si="4"/>
        <v>0</v>
      </c>
      <c r="D40" s="166">
        <v>560.3</v>
      </c>
      <c r="E40" s="167">
        <f>'Avaliação - Fornecedores'!L37</f>
        <v>0.63</v>
      </c>
      <c r="F40" s="168"/>
    </row>
    <row r="41" ht="14.25" customHeight="1">
      <c r="A41" s="170" t="s">
        <v>2985</v>
      </c>
      <c r="B41" s="171">
        <f>SUMIFS('Follow up'!R:R,'Follow up'!L:L,A41,'Follow up'!V:V,"Em andamento",'Follow up'!P:P,"&lt;&gt;100%")</f>
        <v>0</v>
      </c>
      <c r="C41" s="172" t="str">
        <f t="shared" si="4"/>
        <v>0%</v>
      </c>
      <c r="D41" s="173"/>
      <c r="E41" s="177" t="str">
        <f>'Avaliação - Fornecedores'!L38</f>
        <v/>
      </c>
      <c r="F41" s="159"/>
    </row>
    <row r="42" ht="14.25" customHeight="1">
      <c r="A42" s="163" t="s">
        <v>2986</v>
      </c>
      <c r="B42" s="164">
        <f>SUMIFS('Follow up'!R:R,'Follow up'!L:L,A42,'Follow up'!V:V,"Em andamento",'Follow up'!P:P,"&lt;&gt;100%")</f>
        <v>0</v>
      </c>
      <c r="C42" s="165">
        <f t="shared" si="4"/>
        <v>0</v>
      </c>
      <c r="D42" s="166">
        <v>2241.4</v>
      </c>
      <c r="E42" s="167">
        <f>'Avaliação - Fornecedores'!L39</f>
        <v>0</v>
      </c>
      <c r="F42" s="168"/>
    </row>
    <row r="43" ht="14.25" customHeight="1">
      <c r="A43" s="176" t="s">
        <v>1438</v>
      </c>
      <c r="B43" s="155">
        <f>SUMIFS('Follow up'!R:R,'Follow up'!L:L,A43,'Follow up'!V:V,"Em andamento",'Follow up'!P:P,"&lt;&gt;100%")</f>
        <v>536.008069</v>
      </c>
      <c r="C43" s="156">
        <f t="shared" si="4"/>
        <v>0.4782797082</v>
      </c>
      <c r="D43" s="169">
        <v>1120.7</v>
      </c>
      <c r="E43" s="158">
        <f>'Avaliação - Fornecedores'!L40</f>
        <v>0.6</v>
      </c>
      <c r="F43" s="159"/>
    </row>
    <row r="44" ht="14.25" customHeight="1">
      <c r="A44" s="163" t="s">
        <v>192</v>
      </c>
      <c r="B44" s="164">
        <f>SUMIFS('Follow up'!R:R,'Follow up'!L:L,A44,'Follow up'!V:V,"Em andamento",'Follow up'!P:P,"&lt;&gt;100%")</f>
        <v>250.9040681</v>
      </c>
      <c r="C44" s="165" t="str">
        <f t="shared" si="4"/>
        <v>0%</v>
      </c>
      <c r="D44" s="180"/>
      <c r="E44" s="167">
        <f>'Avaliação - Fornecedores'!L41</f>
        <v>0.7</v>
      </c>
      <c r="F44" s="179" t="s">
        <v>2965</v>
      </c>
    </row>
    <row r="45" ht="14.25" customHeight="1">
      <c r="A45" s="154" t="s">
        <v>699</v>
      </c>
      <c r="B45" s="155">
        <f>SUMIFS('Follow up'!R:R,'Follow up'!L:L,A45,'Follow up'!V:V,"Em andamento",'Follow up'!P:P,"&lt;&gt;100%")</f>
        <v>0</v>
      </c>
      <c r="C45" s="156">
        <f t="shared" si="4"/>
        <v>0</v>
      </c>
      <c r="D45" s="169">
        <v>560.3</v>
      </c>
      <c r="E45" s="158">
        <f>'Avaliação - Fornecedores'!L42</f>
        <v>0.755</v>
      </c>
      <c r="F45" s="159"/>
    </row>
    <row r="46" ht="14.25" customHeight="1">
      <c r="A46" s="163" t="s">
        <v>2987</v>
      </c>
      <c r="B46" s="164">
        <f>SUMIFS('Follow up'!R:R,'Follow up'!L:L,A46,'Follow up'!V:V,"Em andamento",'Follow up'!P:P,"&lt;&gt;100%")</f>
        <v>0</v>
      </c>
      <c r="C46" s="165">
        <f t="shared" si="4"/>
        <v>0</v>
      </c>
      <c r="D46" s="166">
        <v>560.3</v>
      </c>
      <c r="E46" s="167">
        <f>'Avaliação - Fornecedores'!L43</f>
        <v>0</v>
      </c>
      <c r="F46" s="168"/>
    </row>
    <row r="47" ht="14.25" customHeight="1">
      <c r="A47" s="154" t="s">
        <v>2988</v>
      </c>
      <c r="B47" s="155">
        <f>SUMIFS('Follow up'!R:R,'Follow up'!L:L,A47,'Follow up'!V:V,"Em andamento",'Follow up'!P:P,"&lt;&gt;100%")</f>
        <v>0</v>
      </c>
      <c r="C47" s="156">
        <f t="shared" si="4"/>
        <v>0</v>
      </c>
      <c r="D47" s="169">
        <v>1120.7</v>
      </c>
      <c r="E47" s="158">
        <f>'Avaliação - Fornecedores'!L44</f>
        <v>0</v>
      </c>
      <c r="F47" s="159"/>
    </row>
    <row r="48" ht="14.25" customHeight="1">
      <c r="A48" s="163" t="s">
        <v>2989</v>
      </c>
      <c r="B48" s="164">
        <f>SUMIFS('Follow up'!R:R,'Follow up'!L:L,A48,'Follow up'!V:V,"Em andamento",'Follow up'!P:P,"&lt;&gt;100%")</f>
        <v>0</v>
      </c>
      <c r="C48" s="165">
        <f t="shared" si="4"/>
        <v>0</v>
      </c>
      <c r="D48" s="166">
        <v>560.3</v>
      </c>
      <c r="E48" s="167">
        <f>'Avaliação - Fornecedores'!L45</f>
        <v>0.946</v>
      </c>
      <c r="F48" s="168"/>
    </row>
    <row r="49" ht="14.25" customHeight="1">
      <c r="A49" s="154" t="s">
        <v>2990</v>
      </c>
      <c r="B49" s="155">
        <f>SUMIFS('Follow up'!R:R,'Follow up'!L:L,A49,'Follow up'!V:V,"Em andamento",'Follow up'!P:P,"&lt;&gt;100%")</f>
        <v>0</v>
      </c>
      <c r="C49" s="156">
        <f t="shared" si="4"/>
        <v>0</v>
      </c>
      <c r="D49" s="169">
        <v>5603.5</v>
      </c>
      <c r="E49" s="158">
        <f>'Avaliação - Fornecedores'!L46</f>
        <v>0</v>
      </c>
      <c r="F49" s="159"/>
    </row>
    <row r="50" ht="14.25" customHeight="1">
      <c r="A50" s="175" t="s">
        <v>95</v>
      </c>
      <c r="B50" s="164">
        <f>SUMIFS('Follow up'!R:R,'Follow up'!L:L,A50,'Follow up'!V:V,"Em andamento",'Follow up'!P:P,"&lt;&gt;100%")</f>
        <v>11285.29116</v>
      </c>
      <c r="C50" s="165">
        <f t="shared" si="4"/>
        <v>1.211908415</v>
      </c>
      <c r="D50" s="180">
        <f>'Capacidade fornecedores'!B21</f>
        <v>9312</v>
      </c>
      <c r="E50" s="167">
        <f>'Avaliação - Fornecedores'!L47</f>
        <v>0</v>
      </c>
      <c r="F50" s="168"/>
    </row>
    <row r="51" ht="14.25" customHeight="1">
      <c r="A51" s="176" t="s">
        <v>1012</v>
      </c>
      <c r="B51" s="155">
        <f>SUMIFS('Follow up'!R:R,'Follow up'!L:L,A51,'Follow up'!V:V,"Em andamento",'Follow up'!P:P,"&lt;&gt;100%")</f>
        <v>0</v>
      </c>
      <c r="C51" s="156">
        <f t="shared" si="4"/>
        <v>0</v>
      </c>
      <c r="D51" s="169">
        <v>336.2</v>
      </c>
      <c r="E51" s="158">
        <f>'Avaliação - Fornecedores'!L48</f>
        <v>0.76</v>
      </c>
      <c r="F51" s="159"/>
    </row>
    <row r="52" ht="14.25" customHeight="1">
      <c r="A52" s="163" t="s">
        <v>2991</v>
      </c>
      <c r="B52" s="164">
        <f>SUMIFS('Follow up'!R:R,'Follow up'!L:L,A52,'Follow up'!V:V,"Em andamento",'Follow up'!P:P,"&lt;&gt;100%")</f>
        <v>0</v>
      </c>
      <c r="C52" s="165">
        <f t="shared" si="4"/>
        <v>0</v>
      </c>
      <c r="D52" s="166">
        <v>560.3</v>
      </c>
      <c r="E52" s="167">
        <f>'Avaliação - Fornecedores'!L49</f>
        <v>0</v>
      </c>
      <c r="F52" s="168"/>
    </row>
    <row r="53" ht="14.25" customHeight="1">
      <c r="A53" s="154" t="s">
        <v>2992</v>
      </c>
      <c r="B53" s="155">
        <f>SUMIFS('Follow up'!R:R,'Follow up'!L:L,A53,'Follow up'!V:V,"Em andamento",'Follow up'!P:P,"&lt;&gt;100%")</f>
        <v>0</v>
      </c>
      <c r="C53" s="156">
        <f t="shared" si="4"/>
        <v>0</v>
      </c>
      <c r="D53" s="169">
        <v>560.3</v>
      </c>
      <c r="E53" s="158">
        <f>'Avaliação - Fornecedores'!L50</f>
        <v>0.5</v>
      </c>
      <c r="F53" s="159"/>
    </row>
    <row r="54" ht="14.25" customHeight="1">
      <c r="A54" s="175" t="s">
        <v>224</v>
      </c>
      <c r="B54" s="164">
        <f>SUMIFS('Follow up'!R:R,'Follow up'!L:L,A54,'Follow up'!V:V,"Em andamento",'Follow up'!P:P,"&lt;&gt;100%")</f>
        <v>0</v>
      </c>
      <c r="C54" s="165">
        <f t="shared" si="4"/>
        <v>0</v>
      </c>
      <c r="D54" s="166">
        <v>1120.7</v>
      </c>
      <c r="E54" s="167">
        <f>'Avaliação - Fornecedores'!L51</f>
        <v>0.63</v>
      </c>
      <c r="F54" s="168"/>
    </row>
    <row r="55" ht="14.25" customHeight="1">
      <c r="A55" s="154" t="s">
        <v>2993</v>
      </c>
      <c r="B55" s="155">
        <f>SUMIFS('Follow up'!R:R,'Follow up'!L:L,A55,'Follow up'!V:V,"Em andamento",'Follow up'!P:P,"&lt;&gt;100%")</f>
        <v>0</v>
      </c>
      <c r="C55" s="156">
        <f t="shared" si="4"/>
        <v>0</v>
      </c>
      <c r="D55" s="169">
        <v>560.3</v>
      </c>
      <c r="E55" s="158">
        <f>'Avaliação - Fornecedores'!L52</f>
        <v>0</v>
      </c>
      <c r="F55" s="159"/>
    </row>
    <row r="56" ht="14.25" customHeight="1">
      <c r="A56" s="163" t="s">
        <v>2994</v>
      </c>
      <c r="B56" s="164">
        <f>SUMIFS('Follow up'!R:R,'Follow up'!L:L,A56,'Follow up'!V:V,"Em andamento",'Follow up'!P:P,"&lt;&gt;100%")</f>
        <v>0</v>
      </c>
      <c r="C56" s="165">
        <f t="shared" si="4"/>
        <v>0</v>
      </c>
      <c r="D56" s="166">
        <v>560.3</v>
      </c>
      <c r="E56" s="167">
        <f>'Avaliação - Fornecedores'!L53</f>
        <v>0</v>
      </c>
      <c r="F56" s="168"/>
    </row>
    <row r="57" ht="14.25" customHeight="1">
      <c r="A57" s="154" t="s">
        <v>2995</v>
      </c>
      <c r="B57" s="155">
        <f>SUMIFS('Follow up'!R:R,'Follow up'!L:L,A57,'Follow up'!V:V,"Em andamento",'Follow up'!P:P,"&lt;&gt;100%")</f>
        <v>0</v>
      </c>
      <c r="C57" s="156">
        <f t="shared" si="4"/>
        <v>0</v>
      </c>
      <c r="D57" s="169">
        <v>1120.7</v>
      </c>
      <c r="E57" s="158">
        <f>'Avaliação - Fornecedores'!L54</f>
        <v>0</v>
      </c>
      <c r="F57" s="159"/>
    </row>
    <row r="58" ht="14.25" customHeight="1">
      <c r="A58" s="175" t="s">
        <v>194</v>
      </c>
      <c r="B58" s="164">
        <f>SUMIFS('Follow up'!R:R,'Follow up'!L:L,A58,'Follow up'!V:V,"Em andamento",'Follow up'!P:P,"&lt;&gt;100%")</f>
        <v>808.1806567</v>
      </c>
      <c r="C58" s="165">
        <f t="shared" si="4"/>
        <v>0.7211391601</v>
      </c>
      <c r="D58" s="166">
        <v>1120.7</v>
      </c>
      <c r="E58" s="167">
        <f>'Avaliação - Fornecedores'!L55</f>
        <v>0.75</v>
      </c>
      <c r="F58" s="168"/>
    </row>
    <row r="59" ht="14.25" customHeight="1">
      <c r="A59" s="176" t="s">
        <v>903</v>
      </c>
      <c r="B59" s="155">
        <f>SUMIFS('Follow up'!R:R,'Follow up'!L:L,A59,'Follow up'!V:V,"Em andamento",'Follow up'!P:P,"&lt;&gt;100%")</f>
        <v>0</v>
      </c>
      <c r="C59" s="156">
        <f t="shared" si="4"/>
        <v>0</v>
      </c>
      <c r="D59" s="169">
        <v>5603.5</v>
      </c>
      <c r="E59" s="158">
        <f>'Avaliação - Fornecedores'!L56</f>
        <v>0.8</v>
      </c>
      <c r="F59" s="159"/>
    </row>
    <row r="60" ht="14.25" customHeight="1">
      <c r="A60" s="163" t="s">
        <v>2996</v>
      </c>
      <c r="B60" s="164">
        <f>SUMIFS('Follow up'!R:R,'Follow up'!L:L,A60,'Follow up'!V:V,"Em andamento",'Follow up'!P:P,"&lt;&gt;100%")</f>
        <v>0</v>
      </c>
      <c r="C60" s="165">
        <f t="shared" si="4"/>
        <v>0</v>
      </c>
      <c r="D60" s="166">
        <v>560.3</v>
      </c>
      <c r="E60" s="167">
        <f>'Avaliação - Fornecedores'!L57</f>
        <v>0</v>
      </c>
      <c r="F60" s="168"/>
    </row>
    <row r="61" ht="14.25" customHeight="1">
      <c r="A61" s="176" t="s">
        <v>276</v>
      </c>
      <c r="B61" s="155">
        <f>SUMIFS('Follow up'!R:R,'Follow up'!L:L,A61,'Follow up'!V:V,"Em andamento",'Follow up'!P:P,"&lt;&gt;100%")</f>
        <v>16183.20038</v>
      </c>
      <c r="C61" s="156">
        <f t="shared" si="4"/>
        <v>1.413626868</v>
      </c>
      <c r="D61" s="169">
        <v>11448.0</v>
      </c>
      <c r="E61" s="158">
        <f>'Avaliação - Fornecedores'!L58</f>
        <v>0.775</v>
      </c>
      <c r="F61" s="159"/>
    </row>
    <row r="62" ht="14.25" customHeight="1">
      <c r="A62" s="163" t="s">
        <v>2997</v>
      </c>
      <c r="B62" s="164">
        <f>SUMIFS('Follow up'!R:R,'Follow up'!L:L,A62,'Follow up'!V:V,"Em andamento",'Follow up'!P:P,"&lt;&gt;100%")</f>
        <v>0</v>
      </c>
      <c r="C62" s="165">
        <f t="shared" si="4"/>
        <v>0</v>
      </c>
      <c r="D62" s="166">
        <v>560.3</v>
      </c>
      <c r="E62" s="167">
        <f>'Avaliação - Fornecedores'!L59</f>
        <v>0</v>
      </c>
      <c r="F62" s="168"/>
    </row>
    <row r="63" ht="14.25" customHeight="1">
      <c r="A63" s="154" t="s">
        <v>2998</v>
      </c>
      <c r="B63" s="155">
        <f>SUMIFS('Follow up'!R:R,'Follow up'!L:L,A63,'Follow up'!V:V,"Em andamento",'Follow up'!P:P,"&lt;&gt;100%")</f>
        <v>0</v>
      </c>
      <c r="C63" s="156">
        <f t="shared" si="4"/>
        <v>0</v>
      </c>
      <c r="D63" s="169">
        <v>11767.3</v>
      </c>
      <c r="E63" s="158">
        <f>'Avaliação - Fornecedores'!L60</f>
        <v>0.799</v>
      </c>
      <c r="F63" s="159"/>
    </row>
    <row r="64" ht="14.25" customHeight="1">
      <c r="A64" s="163" t="s">
        <v>2999</v>
      </c>
      <c r="B64" s="164">
        <f>SUMIFS('Follow up'!R:R,'Follow up'!L:L,A64,'Follow up'!V:V,"Em andamento",'Follow up'!P:P,"&lt;&gt;100%")</f>
        <v>0</v>
      </c>
      <c r="C64" s="165">
        <f t="shared" si="4"/>
        <v>0</v>
      </c>
      <c r="D64" s="166">
        <v>56.0</v>
      </c>
      <c r="E64" s="181" t="str">
        <f>#REF!</f>
        <v>#REF!</v>
      </c>
      <c r="F64" s="168"/>
    </row>
    <row r="65" ht="14.25" customHeight="1">
      <c r="A65" s="176" t="s">
        <v>1253</v>
      </c>
      <c r="B65" s="155">
        <f>SUMIFS('Follow up'!R:R,'Follow up'!L:L,A65,'Follow up'!V:V,"Em andamento",'Follow up'!P:P,"&lt;&gt;100%")</f>
        <v>0</v>
      </c>
      <c r="C65" s="156">
        <f t="shared" si="4"/>
        <v>0</v>
      </c>
      <c r="D65" s="169">
        <v>1120.7</v>
      </c>
      <c r="E65" s="158">
        <f>'Avaliação - Fornecedores'!L61</f>
        <v>0.72</v>
      </c>
      <c r="F65" s="159"/>
    </row>
    <row r="66" ht="14.25" customHeight="1">
      <c r="A66" s="163" t="s">
        <v>3000</v>
      </c>
      <c r="B66" s="164">
        <f>SUMIFS('Follow up'!R:R,'Follow up'!L:L,A66,'Follow up'!V:V,"Em andamento",'Follow up'!P:P,"&lt;&gt;100%")</f>
        <v>0</v>
      </c>
      <c r="C66" s="165">
        <f t="shared" si="4"/>
        <v>0</v>
      </c>
      <c r="D66" s="166">
        <v>560.3</v>
      </c>
      <c r="E66" s="167">
        <f>'Avaliação - Fornecedores'!L62</f>
        <v>0</v>
      </c>
      <c r="F66" s="168"/>
    </row>
    <row r="67" ht="14.25" customHeight="1">
      <c r="A67" s="154" t="s">
        <v>3001</v>
      </c>
      <c r="B67" s="155">
        <f>SUMIFS('Follow up'!R:R,'Follow up'!L:L,A67,'Follow up'!V:V,"Em andamento",'Follow up'!P:P,"&lt;&gt;100%")</f>
        <v>0</v>
      </c>
      <c r="C67" s="156">
        <f t="shared" si="4"/>
        <v>0</v>
      </c>
      <c r="D67" s="169">
        <v>560.3</v>
      </c>
      <c r="E67" s="158">
        <f>'Avaliação - Fornecedores'!L63</f>
        <v>0</v>
      </c>
      <c r="F67" s="159"/>
    </row>
    <row r="68" ht="14.25" customHeight="1">
      <c r="A68" s="163" t="s">
        <v>3002</v>
      </c>
      <c r="B68" s="164">
        <f>SUMIFS('Follow up'!R:R,'Follow up'!L:L,A68,'Follow up'!V:V,"Em andamento",'Follow up'!P:P,"&lt;&gt;100%")</f>
        <v>0</v>
      </c>
      <c r="C68" s="165">
        <f t="shared" si="4"/>
        <v>0</v>
      </c>
      <c r="D68" s="166">
        <v>560.3</v>
      </c>
      <c r="E68" s="167">
        <f>'Avaliação - Fornecedores'!L64</f>
        <v>0.64</v>
      </c>
      <c r="F68" s="168"/>
    </row>
    <row r="69" ht="14.25" customHeight="1">
      <c r="A69" s="154" t="s">
        <v>372</v>
      </c>
      <c r="B69" s="155">
        <f>SUMIFS('Follow up'!R:R,'Follow up'!L:L,A69,'Follow up'!V:V,"Em andamento",'Follow up'!P:P,"&lt;&gt;100%")</f>
        <v>14451.15835</v>
      </c>
      <c r="C69" s="156">
        <f t="shared" si="4"/>
        <v>3.169113674</v>
      </c>
      <c r="D69" s="169">
        <v>4560.0</v>
      </c>
      <c r="E69" s="158">
        <f>'Avaliação - Fornecedores'!L65</f>
        <v>0.84</v>
      </c>
      <c r="F69" s="159"/>
    </row>
    <row r="70" ht="14.25" customHeight="1">
      <c r="A70" s="175" t="s">
        <v>201</v>
      </c>
      <c r="B70" s="164">
        <f>SUMIFS('Follow up'!R:R,'Follow up'!L:L,A70,'Follow up'!V:V,"Em andamento",'Follow up'!P:P,"&lt;&gt;100%")</f>
        <v>0</v>
      </c>
      <c r="C70" s="165">
        <f t="shared" si="4"/>
        <v>0</v>
      </c>
      <c r="D70" s="166">
        <f>300000/89.23</f>
        <v>3362.097949</v>
      </c>
      <c r="E70" s="167">
        <f>'Avaliação - Fornecedores'!L66</f>
        <v>0.685</v>
      </c>
      <c r="F70" s="168"/>
    </row>
    <row r="71" ht="14.25" customHeight="1">
      <c r="A71" s="154" t="s">
        <v>3003</v>
      </c>
      <c r="B71" s="155">
        <f>SUMIFS('Follow up'!R:R,'Follow up'!L:L,A71,'Follow up'!V:V,"Em andamento",'Follow up'!P:P,"&lt;&gt;100%")</f>
        <v>0</v>
      </c>
      <c r="C71" s="156" t="str">
        <f t="shared" si="4"/>
        <v>0%</v>
      </c>
      <c r="D71" s="182"/>
      <c r="E71" s="158">
        <f>'Avaliação - Fornecedores'!L67</f>
        <v>0.885</v>
      </c>
      <c r="F71" s="183" t="s">
        <v>2965</v>
      </c>
    </row>
    <row r="72" ht="14.25" customHeight="1">
      <c r="A72" s="175" t="s">
        <v>64</v>
      </c>
      <c r="B72" s="164">
        <f>SUMIFS('Follow up'!R:R,'Follow up'!L:L,A72,'Follow up'!V:V,"Em andamento",'Follow up'!P:P,"&lt;&gt;100%")</f>
        <v>6998.135044</v>
      </c>
      <c r="C72" s="165">
        <f t="shared" si="4"/>
        <v>2.024923335</v>
      </c>
      <c r="D72" s="166">
        <v>3456.0</v>
      </c>
      <c r="E72" s="167">
        <f>'Avaliação - Fornecedores'!L68</f>
        <v>0.765</v>
      </c>
      <c r="F72" s="168"/>
    </row>
    <row r="73" ht="14.25" customHeight="1">
      <c r="A73" s="154" t="s">
        <v>767</v>
      </c>
      <c r="B73" s="155">
        <f>SUMIFS('Follow up'!R:R,'Follow up'!L:L,A73,'Follow up'!V:V,"Em andamento",'Follow up'!P:P,"&lt;&gt;100%")</f>
        <v>0</v>
      </c>
      <c r="C73" s="156">
        <f t="shared" si="4"/>
        <v>0</v>
      </c>
      <c r="D73" s="169">
        <v>2241.4</v>
      </c>
      <c r="E73" s="158">
        <f>'Avaliação - Fornecedores'!L69</f>
        <v>0</v>
      </c>
      <c r="F73" s="159"/>
    </row>
    <row r="74" ht="14.25" customHeight="1">
      <c r="A74" s="163" t="s">
        <v>3004</v>
      </c>
      <c r="B74" s="164">
        <f>SUMIFS('Follow up'!R:R,'Follow up'!L:L,A74,'Follow up'!V:V,"Em andamento",'Follow up'!P:P,"&lt;&gt;100%")</f>
        <v>0</v>
      </c>
      <c r="C74" s="165">
        <f t="shared" si="4"/>
        <v>0</v>
      </c>
      <c r="D74" s="166">
        <v>560.3</v>
      </c>
      <c r="E74" s="167">
        <f>'Avaliação - Fornecedores'!L70</f>
        <v>0</v>
      </c>
      <c r="F74" s="168"/>
    </row>
    <row r="75" ht="14.25" customHeight="1">
      <c r="A75" s="154" t="s">
        <v>3005</v>
      </c>
      <c r="B75" s="155">
        <f>SUMIFS('Follow up'!R:R,'Follow up'!L:L,A75,'Follow up'!V:V,"Em andamento",'Follow up'!P:P,"&lt;&gt;100%")</f>
        <v>0</v>
      </c>
      <c r="C75" s="156">
        <f t="shared" si="4"/>
        <v>0</v>
      </c>
      <c r="D75" s="169">
        <v>1120.7</v>
      </c>
      <c r="E75" s="158">
        <f>'Avaliação - Fornecedores'!L71</f>
        <v>0</v>
      </c>
      <c r="F75" s="159"/>
    </row>
    <row r="76" ht="14.25" customHeight="1">
      <c r="A76" s="175" t="s">
        <v>38</v>
      </c>
      <c r="B76" s="164">
        <f>SUMIFS('Follow up'!R:R,'Follow up'!L:L,A76,'Follow up'!V:V,"Em andamento",'Follow up'!P:P,"&lt;&gt;100%")</f>
        <v>1031.887706</v>
      </c>
      <c r="C76" s="165">
        <f t="shared" si="4"/>
        <v>0.5243331839</v>
      </c>
      <c r="D76" s="166">
        <v>1968.0</v>
      </c>
      <c r="E76" s="167">
        <f>'Avaliação - Fornecedores'!L72</f>
        <v>0.805</v>
      </c>
      <c r="F76" s="168"/>
    </row>
    <row r="77" ht="14.25" customHeight="1">
      <c r="A77" s="154" t="s">
        <v>3006</v>
      </c>
      <c r="B77" s="155">
        <f>SUMIFS('Follow up'!R:R,'Follow up'!L:L,A77,'Follow up'!V:V,"Em andamento",'Follow up'!P:P,"&lt;&gt;100%")</f>
        <v>0</v>
      </c>
      <c r="C77" s="156">
        <f t="shared" si="4"/>
        <v>0</v>
      </c>
      <c r="D77" s="169">
        <v>1120.7</v>
      </c>
      <c r="E77" s="158">
        <f>'Avaliação - Fornecedores'!L73</f>
        <v>0</v>
      </c>
      <c r="F77" s="159"/>
    </row>
    <row r="78" ht="14.25" customHeight="1">
      <c r="A78" s="163" t="s">
        <v>3007</v>
      </c>
      <c r="B78" s="164">
        <f>SUMIFS('Follow up'!R:R,'Follow up'!L:L,A78,'Follow up'!V:V,"Em andamento",'Follow up'!P:P,"&lt;&gt;100%")</f>
        <v>0</v>
      </c>
      <c r="C78" s="165">
        <f t="shared" si="4"/>
        <v>0</v>
      </c>
      <c r="D78" s="166">
        <v>1120.7</v>
      </c>
      <c r="E78" s="167">
        <f>'Avaliação - Fornecedores'!L74</f>
        <v>0</v>
      </c>
      <c r="F78" s="168"/>
    </row>
    <row r="79" ht="14.25" customHeight="1">
      <c r="A79" s="154" t="s">
        <v>3008</v>
      </c>
      <c r="B79" s="155">
        <f>SUMIFS('Follow up'!R:R,'Follow up'!L:L,A79,'Follow up'!V:V,"Em andamento",'Follow up'!P:P,"&lt;&gt;100%")</f>
        <v>0</v>
      </c>
      <c r="C79" s="156">
        <f t="shared" si="4"/>
        <v>0</v>
      </c>
      <c r="D79" s="169">
        <v>4482.8</v>
      </c>
      <c r="E79" s="158">
        <f>'Avaliação - Fornecedores'!L75</f>
        <v>0.9</v>
      </c>
      <c r="F79" s="159"/>
    </row>
    <row r="80" ht="14.25" customHeight="1">
      <c r="A80" s="163" t="s">
        <v>3009</v>
      </c>
      <c r="B80" s="164">
        <f>SUMIFS('Follow up'!R:R,'Follow up'!L:L,A80,'Follow up'!V:V,"Em andamento",'Follow up'!P:P,"&lt;&gt;100%")</f>
        <v>0</v>
      </c>
      <c r="C80" s="165">
        <f t="shared" si="4"/>
        <v>0</v>
      </c>
      <c r="D80" s="166">
        <v>560.3</v>
      </c>
      <c r="E80" s="167">
        <f>'Avaliação - Fornecedores'!L76</f>
        <v>0</v>
      </c>
      <c r="F80" s="168"/>
    </row>
    <row r="81" ht="14.25" customHeight="1">
      <c r="A81" s="154" t="s">
        <v>3010</v>
      </c>
      <c r="B81" s="155">
        <f>SUMIFS('Follow up'!R:R,'Follow up'!L:L,A81,'Follow up'!V:V,"Em andamento",'Follow up'!P:P,"&lt;&gt;100%")</f>
        <v>0</v>
      </c>
      <c r="C81" s="156">
        <f t="shared" si="4"/>
        <v>0</v>
      </c>
      <c r="D81" s="169">
        <v>5603.5</v>
      </c>
      <c r="E81" s="158">
        <f>'Avaliação - Fornecedores'!L77</f>
        <v>0</v>
      </c>
      <c r="F81" s="159"/>
    </row>
    <row r="82" ht="14.25" customHeight="1">
      <c r="A82" s="163" t="s">
        <v>3011</v>
      </c>
      <c r="B82" s="164">
        <f>SUMIFS('Follow up'!R:R,'Follow up'!L:L,A82,'Follow up'!V:V,"Em andamento",'Follow up'!P:P,"&lt;&gt;100%")</f>
        <v>0</v>
      </c>
      <c r="C82" s="165">
        <f t="shared" si="4"/>
        <v>0</v>
      </c>
      <c r="D82" s="166">
        <v>560.3</v>
      </c>
      <c r="E82" s="167">
        <f>'Avaliação - Fornecedores'!L78</f>
        <v>0.67</v>
      </c>
      <c r="F82" s="168"/>
    </row>
    <row r="83" ht="14.25" customHeight="1">
      <c r="A83" s="154" t="s">
        <v>3012</v>
      </c>
      <c r="B83" s="155">
        <f>SUMIFS('Follow up'!R:R,'Follow up'!L:L,A83,'Follow up'!V:V,"Em andamento",'Follow up'!P:P,"&lt;&gt;100%")</f>
        <v>0</v>
      </c>
      <c r="C83" s="156">
        <f t="shared" si="4"/>
        <v>0</v>
      </c>
      <c r="D83" s="169">
        <v>1120.7</v>
      </c>
      <c r="E83" s="158">
        <f>'Avaliação - Fornecedores'!L79</f>
        <v>0</v>
      </c>
      <c r="F83" s="159"/>
    </row>
    <row r="84" ht="14.25" customHeight="1">
      <c r="A84" s="163" t="s">
        <v>3013</v>
      </c>
      <c r="B84" s="164">
        <f>SUMIFS('Follow up'!R:R,'Follow up'!L:L,A84,'Follow up'!V:V,"Em andamento",'Follow up'!P:P,"&lt;&gt;100%")</f>
        <v>0</v>
      </c>
      <c r="C84" s="165" t="str">
        <f t="shared" si="4"/>
        <v>0%</v>
      </c>
      <c r="D84" s="180"/>
      <c r="E84" s="167">
        <f>'Avaliação - Fornecedores'!L80</f>
        <v>0</v>
      </c>
      <c r="F84" s="179" t="s">
        <v>2965</v>
      </c>
    </row>
    <row r="85" ht="14.25" customHeight="1">
      <c r="A85" s="154" t="s">
        <v>3014</v>
      </c>
      <c r="B85" s="155">
        <f>SUMIFS('Follow up'!R:R,'Follow up'!L:L,A85,'Follow up'!V:V,"Em andamento",'Follow up'!P:P,"&lt;&gt;100%")</f>
        <v>0</v>
      </c>
      <c r="C85" s="156">
        <f t="shared" si="4"/>
        <v>0</v>
      </c>
      <c r="D85" s="169">
        <v>560.3</v>
      </c>
      <c r="E85" s="158">
        <f>'Avaliação - Fornecedores'!L81</f>
        <v>0</v>
      </c>
      <c r="F85" s="159"/>
    </row>
    <row r="86" ht="14.25" customHeight="1">
      <c r="A86" s="175" t="s">
        <v>2570</v>
      </c>
      <c r="B86" s="164">
        <f>SUMIFS('Follow up'!R:R,'Follow up'!L:L,A86,'Follow up'!V:V,"Em andamento",'Follow up'!P:P,"&lt;&gt;100%")</f>
        <v>0</v>
      </c>
      <c r="C86" s="165">
        <f t="shared" si="4"/>
        <v>0</v>
      </c>
      <c r="D86" s="166">
        <f>100000/89.23</f>
        <v>1120.699316</v>
      </c>
      <c r="E86" s="167">
        <f>'Avaliação - Fornecedores'!L82</f>
        <v>0</v>
      </c>
      <c r="F86" s="168"/>
    </row>
    <row r="87" ht="14.25" customHeight="1">
      <c r="A87" s="154" t="s">
        <v>3015</v>
      </c>
      <c r="B87" s="155">
        <f>SUMIFS('Follow up'!R:R,'Follow up'!L:L,A87,'Follow up'!V:V,"Em andamento",'Follow up'!P:P,"&lt;&gt;100%")</f>
        <v>0</v>
      </c>
      <c r="C87" s="156">
        <f t="shared" si="4"/>
        <v>0</v>
      </c>
      <c r="D87" s="169">
        <v>560.3</v>
      </c>
      <c r="E87" s="158">
        <f>'Avaliação - Fornecedores'!L82</f>
        <v>0</v>
      </c>
      <c r="F87" s="159"/>
    </row>
    <row r="88" ht="14.25" customHeight="1">
      <c r="A88" s="163" t="s">
        <v>3016</v>
      </c>
      <c r="B88" s="164">
        <f>SUMIFS('Follow up'!R:R,'Follow up'!L:L,A88,'Follow up'!V:V,"Em andamento",'Follow up'!P:P,"&lt;&gt;100%")</f>
        <v>0</v>
      </c>
      <c r="C88" s="165">
        <f t="shared" si="4"/>
        <v>0</v>
      </c>
      <c r="D88" s="166">
        <v>560.3</v>
      </c>
      <c r="E88" s="167">
        <f>'Avaliação - Fornecedores'!L83</f>
        <v>0</v>
      </c>
      <c r="F88" s="168"/>
    </row>
    <row r="89" ht="14.25" customHeight="1">
      <c r="A89" s="154" t="s">
        <v>3017</v>
      </c>
      <c r="B89" s="155">
        <f>SUMIFS('Follow up'!R:R,'Follow up'!L:L,A89,'Follow up'!V:V,"Em andamento",'Follow up'!P:P,"&lt;&gt;100%")</f>
        <v>0</v>
      </c>
      <c r="C89" s="156">
        <f t="shared" si="4"/>
        <v>0</v>
      </c>
      <c r="D89" s="169">
        <v>2241.4</v>
      </c>
      <c r="E89" s="158">
        <f>'Avaliação - Fornecedores'!L84</f>
        <v>0</v>
      </c>
      <c r="F89" s="159"/>
    </row>
    <row r="90" ht="14.25" customHeight="1">
      <c r="A90" s="163" t="s">
        <v>3018</v>
      </c>
      <c r="B90" s="164">
        <f>SUMIFS('Follow up'!R:R,'Follow up'!L:L,A90,'Follow up'!V:V,"Em andamento",'Follow up'!P:P,"&lt;&gt;100%")</f>
        <v>0</v>
      </c>
      <c r="C90" s="165">
        <f t="shared" si="4"/>
        <v>0</v>
      </c>
      <c r="D90" s="166">
        <v>560.3</v>
      </c>
      <c r="E90" s="167">
        <f>'Avaliação - Fornecedores'!L85</f>
        <v>0</v>
      </c>
      <c r="F90" s="168"/>
    </row>
    <row r="91" ht="14.25" customHeight="1">
      <c r="A91" s="154" t="s">
        <v>3019</v>
      </c>
      <c r="B91" s="155">
        <f>SUMIFS('Follow up'!R:R,'Follow up'!L:L,A91,'Follow up'!V:V,"Em andamento",'Follow up'!P:P,"&lt;&gt;100%")</f>
        <v>0</v>
      </c>
      <c r="C91" s="156">
        <f t="shared" si="4"/>
        <v>0</v>
      </c>
      <c r="D91" s="169">
        <v>560.3</v>
      </c>
      <c r="E91" s="158">
        <f>'Avaliação - Fornecedores'!L86</f>
        <v>0.56</v>
      </c>
      <c r="F91" s="159"/>
    </row>
    <row r="92" ht="14.25" customHeight="1">
      <c r="A92" s="163" t="s">
        <v>3020</v>
      </c>
      <c r="B92" s="164">
        <f>SUMIFS('Follow up'!R:R,'Follow up'!L:L,A92,'Follow up'!V:V,"Em andamento",'Follow up'!P:P,"&lt;&gt;100%")</f>
        <v>0</v>
      </c>
      <c r="C92" s="165">
        <f t="shared" si="4"/>
        <v>0</v>
      </c>
      <c r="D92" s="166">
        <v>560.3</v>
      </c>
      <c r="E92" s="167">
        <f>'Avaliação - Fornecedores'!L87</f>
        <v>0</v>
      </c>
      <c r="F92" s="168"/>
    </row>
    <row r="93" ht="14.25" customHeight="1">
      <c r="A93" s="154" t="s">
        <v>90</v>
      </c>
      <c r="B93" s="155">
        <f>SUMIFS('Follow up'!R:R,'Follow up'!L:L,A93,'Follow up'!V:V,"Em andamento",'Follow up'!P:P,"&lt;&gt;100%")</f>
        <v>6521.31346</v>
      </c>
      <c r="C93" s="156">
        <f t="shared" si="4"/>
        <v>2.3275872</v>
      </c>
      <c r="D93" s="169">
        <f>250000/89.23</f>
        <v>2801.748291</v>
      </c>
      <c r="E93" s="158">
        <f>'Avaliação - Fornecedores'!L88</f>
        <v>0.685</v>
      </c>
      <c r="F93" s="159"/>
    </row>
    <row r="94" ht="14.25" customHeight="1">
      <c r="A94" s="163" t="s">
        <v>3021</v>
      </c>
      <c r="B94" s="164">
        <f>SUMIFS('Follow up'!R:R,'Follow up'!L:L,A94,'Follow up'!V:V,"Em andamento",'Follow up'!P:P,"&lt;&gt;100%")</f>
        <v>0</v>
      </c>
      <c r="C94" s="165">
        <f t="shared" si="4"/>
        <v>0</v>
      </c>
      <c r="D94" s="166">
        <v>1681.0</v>
      </c>
      <c r="E94" s="167">
        <f>'Avaliação - Fornecedores'!L89</f>
        <v>0.715</v>
      </c>
      <c r="F94" s="168"/>
    </row>
    <row r="95" ht="14.25" customHeight="1">
      <c r="A95" s="154" t="s">
        <v>3022</v>
      </c>
      <c r="B95" s="155">
        <f>SUMIFS('Follow up'!R:R,'Follow up'!L:L,A95,'Follow up'!V:V,"Em andamento",'Follow up'!P:P,"&lt;&gt;100%")</f>
        <v>0</v>
      </c>
      <c r="C95" s="156" t="str">
        <f t="shared" si="4"/>
        <v>0%</v>
      </c>
      <c r="D95" s="182"/>
      <c r="E95" s="158">
        <f>'Avaliação - Fornecedores'!L90</f>
        <v>0.695</v>
      </c>
      <c r="F95" s="183" t="s">
        <v>2965</v>
      </c>
    </row>
    <row r="96" ht="14.25" customHeight="1">
      <c r="A96" s="163" t="s">
        <v>113</v>
      </c>
      <c r="B96" s="164">
        <f>SUMIFS('Follow up'!R:R,'Follow up'!L:L,A96,'Follow up'!V:V,"Em andamento",'Follow up'!P:P,"&lt;&gt;100%")</f>
        <v>29573.54802</v>
      </c>
      <c r="C96" s="165">
        <f t="shared" si="4"/>
        <v>2.962094153</v>
      </c>
      <c r="D96" s="166">
        <f>'Capacidade fornecedores'!B366</f>
        <v>9984</v>
      </c>
      <c r="E96" s="167">
        <f>'Avaliação - Fornecedores'!L91</f>
        <v>0.81</v>
      </c>
      <c r="F96" s="168"/>
    </row>
    <row r="97" ht="14.25" customHeight="1">
      <c r="A97" s="176" t="s">
        <v>787</v>
      </c>
      <c r="B97" s="155">
        <f>SUMIFS('Follow up'!R:R,'Follow up'!L:L,A97,'Follow up'!V:V,"Em andamento",'Follow up'!P:P,"&lt;&gt;100%")</f>
        <v>0</v>
      </c>
      <c r="C97" s="156">
        <f t="shared" si="4"/>
        <v>0</v>
      </c>
      <c r="D97" s="169">
        <v>3362.1</v>
      </c>
      <c r="E97" s="158">
        <f>'Avaliação - Fornecedores'!L92</f>
        <v>0.69</v>
      </c>
      <c r="F97" s="159"/>
    </row>
    <row r="98" ht="14.25" customHeight="1">
      <c r="A98" s="163" t="s">
        <v>249</v>
      </c>
      <c r="B98" s="164">
        <f>SUMIFS('Follow up'!R:R,'Follow up'!L:L,A98,'Follow up'!V:V,"Em andamento",'Follow up'!P:P,"&lt;&gt;100%")</f>
        <v>0</v>
      </c>
      <c r="C98" s="165">
        <f t="shared" si="4"/>
        <v>0</v>
      </c>
      <c r="D98" s="166">
        <v>8405.2</v>
      </c>
      <c r="E98" s="167">
        <f>'Avaliação - Fornecedores'!L93</f>
        <v>0.68</v>
      </c>
      <c r="F98" s="168"/>
    </row>
    <row r="99" ht="14.25" customHeight="1">
      <c r="A99" s="154" t="s">
        <v>1123</v>
      </c>
      <c r="B99" s="155">
        <f>SUMIFS('Follow up'!R:R,'Follow up'!L:L,A99,'Follow up'!V:V,"Em andamento",'Follow up'!P:P,"&lt;&gt;100%")</f>
        <v>0</v>
      </c>
      <c r="C99" s="156">
        <f t="shared" si="4"/>
        <v>0</v>
      </c>
      <c r="D99" s="169">
        <v>560.3</v>
      </c>
      <c r="E99" s="158">
        <f>'Avaliação - Fornecedores'!L94</f>
        <v>0</v>
      </c>
      <c r="F99" s="159"/>
    </row>
    <row r="100" ht="14.25" customHeight="1">
      <c r="A100" s="175" t="s">
        <v>350</v>
      </c>
      <c r="B100" s="164">
        <f>SUMIFS('Follow up'!R:R,'Follow up'!L:L,A100,'Follow up'!V:V,"Em andamento",'Follow up'!P:P,"&lt;&gt;100%")</f>
        <v>5519.304942</v>
      </c>
      <c r="C100" s="165">
        <f t="shared" si="4"/>
        <v>1.105629996</v>
      </c>
      <c r="D100" s="166">
        <v>4992.0</v>
      </c>
      <c r="E100" s="167">
        <f>'Avaliação - Fornecedores'!L95</f>
        <v>0.76</v>
      </c>
      <c r="F100" s="168"/>
    </row>
    <row r="101" ht="14.25" customHeight="1">
      <c r="A101" s="154" t="s">
        <v>3023</v>
      </c>
      <c r="B101" s="155">
        <f>SUMIFS('Follow up'!R:R,'Follow up'!L:L,A101,'Follow up'!V:V,"Em andamento",'Follow up'!P:P,"&lt;&gt;100%")</f>
        <v>0</v>
      </c>
      <c r="C101" s="156" t="str">
        <f t="shared" si="4"/>
        <v>0%</v>
      </c>
      <c r="D101" s="182"/>
      <c r="E101" s="158">
        <f>'Avaliação - Fornecedores'!L96</f>
        <v>0.4</v>
      </c>
      <c r="F101" s="183" t="s">
        <v>2965</v>
      </c>
    </row>
    <row r="102" ht="14.25" customHeight="1">
      <c r="A102" s="175" t="s">
        <v>2608</v>
      </c>
      <c r="B102" s="164">
        <f>SUMIFS('Follow up'!R:R,'Follow up'!L:L,A102,'Follow up'!V:V,"Em andamento",'Follow up'!P:P,"&lt;&gt;100%")</f>
        <v>0</v>
      </c>
      <c r="C102" s="165">
        <f t="shared" si="4"/>
        <v>0</v>
      </c>
      <c r="D102" s="166">
        <f>200000/89.23</f>
        <v>2241.398633</v>
      </c>
      <c r="E102" s="167">
        <f>'Avaliação - Fornecedores'!L97</f>
        <v>0.56</v>
      </c>
      <c r="F102" s="168"/>
    </row>
    <row r="103" ht="14.25" customHeight="1">
      <c r="A103" s="176" t="s">
        <v>1156</v>
      </c>
      <c r="B103" s="155">
        <f>SUMIFS('Follow up'!R:R,'Follow up'!L:L,A103,'Follow up'!V:V,"Em andamento",'Follow up'!P:P,"&lt;&gt;100%")</f>
        <v>5204.628488</v>
      </c>
      <c r="C103" s="156">
        <f t="shared" si="4"/>
        <v>1.548029056</v>
      </c>
      <c r="D103" s="169">
        <v>3362.1</v>
      </c>
      <c r="E103" s="158">
        <f>'Avaliação - Fornecedores'!L97</f>
        <v>0.56</v>
      </c>
      <c r="F103" s="159"/>
    </row>
    <row r="104" ht="14.25" customHeight="1">
      <c r="A104" s="163" t="s">
        <v>3024</v>
      </c>
      <c r="B104" s="164">
        <f>SUMIFS('Follow up'!R:R,'Follow up'!L:L,A104,'Follow up'!V:V,"Em andamento",'Follow up'!P:P,"&lt;&gt;100%")</f>
        <v>0</v>
      </c>
      <c r="C104" s="165">
        <f t="shared" si="4"/>
        <v>0</v>
      </c>
      <c r="D104" s="166">
        <v>1120.7</v>
      </c>
      <c r="E104" s="167">
        <f>'Avaliação - Fornecedores'!L98</f>
        <v>0</v>
      </c>
      <c r="F104" s="168"/>
    </row>
    <row r="105" ht="14.25" customHeight="1">
      <c r="A105" s="154" t="s">
        <v>3025</v>
      </c>
      <c r="B105" s="155">
        <f>SUMIFS('Follow up'!R:R,'Follow up'!L:L,A105,'Follow up'!V:V,"Em andamento",'Follow up'!P:P,"&lt;&gt;100%")</f>
        <v>0</v>
      </c>
      <c r="C105" s="156">
        <f t="shared" si="4"/>
        <v>0</v>
      </c>
      <c r="D105" s="169">
        <v>560.3</v>
      </c>
      <c r="E105" s="178" t="str">
        <f>'Avaliação - Fornecedores'!L99</f>
        <v>Novo </v>
      </c>
      <c r="F105" s="159"/>
    </row>
    <row r="106" ht="14.25" customHeight="1">
      <c r="A106" s="163" t="s">
        <v>3026</v>
      </c>
      <c r="B106" s="164">
        <f>SUMIFS('Follow up'!R:R,'Follow up'!L:L,A106,'Follow up'!V:V,"Em andamento",'Follow up'!P:P,"&lt;&gt;100%")</f>
        <v>0</v>
      </c>
      <c r="C106" s="165">
        <f t="shared" si="4"/>
        <v>0</v>
      </c>
      <c r="D106" s="166">
        <v>1120.7</v>
      </c>
      <c r="E106" s="167">
        <f>'Avaliação - Fornecedores'!L100</f>
        <v>0</v>
      </c>
      <c r="F106" s="168"/>
    </row>
    <row r="107" ht="14.25" customHeight="1">
      <c r="A107" s="176" t="s">
        <v>2645</v>
      </c>
      <c r="B107" s="155">
        <f>SUMIFS('Follow up'!R:R,'Follow up'!L:L,A107,'Follow up'!V:V,"Em andamento",'Follow up'!P:P,"&lt;&gt;100%")</f>
        <v>0</v>
      </c>
      <c r="C107" s="156">
        <f t="shared" si="4"/>
        <v>0</v>
      </c>
      <c r="D107" s="169">
        <v>20218.0</v>
      </c>
      <c r="E107" s="158">
        <f>'Avaliação - Fornecedores'!L101</f>
        <v>0.695</v>
      </c>
      <c r="F107" s="159"/>
    </row>
    <row r="108" ht="14.25" customHeight="1">
      <c r="A108" s="163" t="s">
        <v>3027</v>
      </c>
      <c r="B108" s="164">
        <f>SUMIFS('Follow up'!R:R,'Follow up'!L:L,A108,'Follow up'!V:V,"Em andamento",'Follow up'!P:P,"&lt;&gt;100%")</f>
        <v>0</v>
      </c>
      <c r="C108" s="165">
        <f t="shared" si="4"/>
        <v>0</v>
      </c>
      <c r="D108" s="166">
        <v>560.3</v>
      </c>
      <c r="E108" s="167">
        <f>'Avaliação - Fornecedores'!L102</f>
        <v>0</v>
      </c>
      <c r="F108" s="168"/>
    </row>
    <row r="109" ht="14.25" customHeight="1">
      <c r="A109" s="154" t="s">
        <v>3028</v>
      </c>
      <c r="B109" s="155">
        <f>SUMIFS('Follow up'!R:R,'Follow up'!L:L,A109,'Follow up'!V:V,"Em andamento",'Follow up'!P:P,"&lt;&gt;100%")</f>
        <v>0</v>
      </c>
      <c r="C109" s="156">
        <f t="shared" si="4"/>
        <v>0</v>
      </c>
      <c r="D109" s="169">
        <v>3014.5</v>
      </c>
      <c r="E109" s="158">
        <f>'Avaliação - Fornecedores'!L103</f>
        <v>0</v>
      </c>
      <c r="F109" s="159"/>
    </row>
    <row r="110" ht="14.25" customHeight="1">
      <c r="A110" s="163" t="s">
        <v>3029</v>
      </c>
      <c r="B110" s="164">
        <f>SUMIFS('Follow up'!R:R,'Follow up'!L:L,A110,'Follow up'!V:V,"Em andamento",'Follow up'!P:P,"&lt;&gt;100%")</f>
        <v>0</v>
      </c>
      <c r="C110" s="165">
        <f t="shared" si="4"/>
        <v>0</v>
      </c>
      <c r="D110" s="166">
        <v>224.1</v>
      </c>
      <c r="E110" s="181" t="str">
        <f t="shared" ref="E110:E111" si="5">#REF!</f>
        <v>#REF!</v>
      </c>
      <c r="F110" s="168"/>
    </row>
    <row r="111" ht="14.25" customHeight="1">
      <c r="A111" s="154" t="s">
        <v>3030</v>
      </c>
      <c r="B111" s="155">
        <f>SUMIFS('Follow up'!R:R,'Follow up'!L:L,A111,'Follow up'!V:V,"Em andamento",'Follow up'!P:P,"&lt;&gt;100%")</f>
        <v>0</v>
      </c>
      <c r="C111" s="156">
        <f t="shared" si="4"/>
        <v>0</v>
      </c>
      <c r="D111" s="169">
        <v>224.1</v>
      </c>
      <c r="E111" s="178" t="str">
        <f t="shared" si="5"/>
        <v>#REF!</v>
      </c>
      <c r="F111" s="159"/>
    </row>
    <row r="112" ht="14.25" customHeight="1">
      <c r="A112" s="163" t="s">
        <v>3031</v>
      </c>
      <c r="B112" s="164">
        <f>SUMIFS('Follow up'!R:R,'Follow up'!L:L,A112,'Follow up'!V:V,"Em andamento",'Follow up'!P:P,"&lt;&gt;100%")</f>
        <v>0</v>
      </c>
      <c r="C112" s="165">
        <f t="shared" si="4"/>
        <v>0</v>
      </c>
      <c r="D112" s="166">
        <v>840.5</v>
      </c>
      <c r="E112" s="167">
        <f>'Avaliação - Fornecedores'!L104</f>
        <v>0</v>
      </c>
      <c r="F112" s="168"/>
    </row>
    <row r="113" ht="14.25" customHeight="1">
      <c r="A113" s="176" t="s">
        <v>1006</v>
      </c>
      <c r="B113" s="155">
        <f>SUMIFS('Follow up'!R:R,'Follow up'!L:L,A113,'Follow up'!V:V,"Em andamento",'Follow up'!P:P,"&lt;&gt;100%")</f>
        <v>0</v>
      </c>
      <c r="C113" s="156">
        <f t="shared" si="4"/>
        <v>0</v>
      </c>
      <c r="D113" s="169">
        <v>10776.0</v>
      </c>
      <c r="E113" s="158">
        <f>'Avaliação - Fornecedores'!L105</f>
        <v>0.7</v>
      </c>
      <c r="F113" s="159"/>
    </row>
    <row r="114" ht="14.25" customHeight="1">
      <c r="A114" s="175" t="s">
        <v>1532</v>
      </c>
      <c r="B114" s="164">
        <f>SUMIFS('Follow up'!R:R,'Follow up'!L:L,A114,'Follow up'!V:V,"Em andamento",'Follow up'!P:P,"&lt;&gt;100%")</f>
        <v>5971.855542</v>
      </c>
      <c r="C114" s="165">
        <f t="shared" si="4"/>
        <v>2.125980573</v>
      </c>
      <c r="D114" s="180">
        <f>250000/89</f>
        <v>2808.988764</v>
      </c>
      <c r="E114" s="167">
        <f>'Avaliação - Fornecedores'!L106</f>
        <v>0</v>
      </c>
      <c r="F114" s="179" t="s">
        <v>2965</v>
      </c>
    </row>
    <row r="115" ht="14.25" customHeight="1">
      <c r="A115" s="184" t="s">
        <v>3032</v>
      </c>
      <c r="B115" s="171"/>
      <c r="C115" s="172"/>
      <c r="D115" s="173"/>
      <c r="E115" s="174"/>
      <c r="F115" s="159"/>
    </row>
    <row r="116" ht="14.25" customHeight="1">
      <c r="A116" s="163" t="s">
        <v>3033</v>
      </c>
      <c r="B116" s="164">
        <f>SUMIFS('Follow up'!R:R,'Follow up'!L:L,A116,'Follow up'!V:V,"Em andamento",'Follow up'!P:P,"&lt;&gt;100%")</f>
        <v>0</v>
      </c>
      <c r="C116" s="165">
        <f t="shared" ref="C116:C138" si="6">IFERROR(B116/D116,"0%")</f>
        <v>0</v>
      </c>
      <c r="D116" s="166">
        <v>560.3</v>
      </c>
      <c r="E116" s="167">
        <f>'Avaliação - Fornecedores'!L108</f>
        <v>0</v>
      </c>
      <c r="F116" s="168"/>
    </row>
    <row r="117" ht="14.25" customHeight="1">
      <c r="A117" s="154" t="s">
        <v>3034</v>
      </c>
      <c r="B117" s="155">
        <f>SUMIFS('Follow up'!R:R,'Follow up'!L:L,A117,'Follow up'!V:V,"Em andamento",'Follow up'!P:P,"&lt;&gt;100%")</f>
        <v>0</v>
      </c>
      <c r="C117" s="156">
        <f t="shared" si="6"/>
        <v>0</v>
      </c>
      <c r="D117" s="169">
        <v>3362.1</v>
      </c>
      <c r="E117" s="158">
        <f>'Avaliação - Fornecedores'!L109</f>
        <v>0</v>
      </c>
      <c r="F117" s="159"/>
    </row>
    <row r="118" ht="14.25" customHeight="1">
      <c r="A118" s="163" t="s">
        <v>431</v>
      </c>
      <c r="B118" s="164" t="s">
        <v>3035</v>
      </c>
      <c r="C118" s="165" t="str">
        <f t="shared" si="6"/>
        <v>0%</v>
      </c>
      <c r="D118" s="166">
        <v>2112.0</v>
      </c>
      <c r="E118" s="167">
        <f>'Avaliação - Fornecedores'!L110</f>
        <v>0.3</v>
      </c>
      <c r="F118" s="168"/>
    </row>
    <row r="119" ht="14.25" customHeight="1">
      <c r="A119" s="154" t="s">
        <v>3036</v>
      </c>
      <c r="B119" s="155">
        <f>SUMIFS('Follow up'!R:R,'Follow up'!L:L,A119,'Follow up'!V:V,"Em andamento",'Follow up'!P:P,"&lt;&gt;100%")</f>
        <v>0</v>
      </c>
      <c r="C119" s="156" t="str">
        <f t="shared" si="6"/>
        <v>0%</v>
      </c>
      <c r="D119" s="182"/>
      <c r="E119" s="178" t="str">
        <f>'Avaliação - Fornecedores'!L111</f>
        <v>Novo </v>
      </c>
      <c r="F119" s="183" t="s">
        <v>2965</v>
      </c>
    </row>
    <row r="120" ht="14.25" customHeight="1">
      <c r="A120" s="163" t="s">
        <v>3037</v>
      </c>
      <c r="B120" s="164">
        <f>SUMIFS('Follow up'!R:R,'Follow up'!L:L,A120,'Follow up'!V:V,"Em andamento",'Follow up'!P:P,"&lt;&gt;100%")</f>
        <v>0</v>
      </c>
      <c r="C120" s="165">
        <f t="shared" si="6"/>
        <v>0</v>
      </c>
      <c r="D120" s="166">
        <v>5603.5</v>
      </c>
      <c r="E120" s="167">
        <f>'Avaliação - Fornecedores'!L112</f>
        <v>0</v>
      </c>
      <c r="F120" s="168"/>
    </row>
    <row r="121" ht="14.25" customHeight="1">
      <c r="A121" s="154" t="s">
        <v>3038</v>
      </c>
      <c r="B121" s="155">
        <f>SUMIFS('Follow up'!R:R,'Follow up'!L:L,A121,'Follow up'!V:V,"Em andamento",'Follow up'!P:P,"&lt;&gt;100%")</f>
        <v>0</v>
      </c>
      <c r="C121" s="156">
        <f t="shared" si="6"/>
        <v>0</v>
      </c>
      <c r="D121" s="169">
        <v>560.3</v>
      </c>
      <c r="E121" s="158">
        <f>'Avaliação - Fornecedores'!L113</f>
        <v>0</v>
      </c>
      <c r="F121" s="159"/>
    </row>
    <row r="122" ht="14.25" customHeight="1">
      <c r="A122" s="175" t="s">
        <v>2441</v>
      </c>
      <c r="B122" s="164">
        <f>SUMIFS('Follow up'!R:R,'Follow up'!L:L,A122,'Follow up'!V:V,"Em andamento",'Follow up'!P:P,"&lt;&gt;100%")</f>
        <v>0</v>
      </c>
      <c r="C122" s="165" t="str">
        <f t="shared" si="6"/>
        <v>0%</v>
      </c>
      <c r="D122" s="166"/>
      <c r="E122" s="167">
        <f>'Avaliação - Fornecedores'!L114</f>
        <v>0</v>
      </c>
      <c r="F122" s="168"/>
    </row>
    <row r="123" ht="14.25" customHeight="1">
      <c r="A123" s="154" t="s">
        <v>3039</v>
      </c>
      <c r="B123" s="155">
        <f>SUMIFS('Follow up'!R:R,'Follow up'!L:L,A123,'Follow up'!V:V,"Em andamento",'Follow up'!P:P,"&lt;&gt;100%")</f>
        <v>0</v>
      </c>
      <c r="C123" s="156">
        <f t="shared" si="6"/>
        <v>0</v>
      </c>
      <c r="D123" s="169">
        <v>560.3</v>
      </c>
      <c r="E123" s="158">
        <f>'Avaliação - Fornecedores'!L114</f>
        <v>0</v>
      </c>
      <c r="F123" s="159"/>
    </row>
    <row r="124" ht="14.25" customHeight="1">
      <c r="A124" s="163" t="s">
        <v>3040</v>
      </c>
      <c r="B124" s="164">
        <f>SUMIFS('Follow up'!R:R,'Follow up'!L:L,A124,'Follow up'!V:V,"Em andamento",'Follow up'!P:P,"&lt;&gt;100%")</f>
        <v>0</v>
      </c>
      <c r="C124" s="165">
        <f t="shared" si="6"/>
        <v>0</v>
      </c>
      <c r="D124" s="166">
        <v>560.3</v>
      </c>
      <c r="E124" s="167">
        <f>'Avaliação - Fornecedores'!L115</f>
        <v>0.725</v>
      </c>
      <c r="F124" s="168"/>
    </row>
    <row r="125" ht="14.25" customHeight="1">
      <c r="A125" s="154" t="s">
        <v>3041</v>
      </c>
      <c r="B125" s="155">
        <f>SUMIFS('Follow up'!R:R,'Follow up'!L:L,A125,'Follow up'!V:V,"Em andamento",'Follow up'!P:P,"&lt;&gt;100%")</f>
        <v>0</v>
      </c>
      <c r="C125" s="156">
        <f t="shared" si="6"/>
        <v>0</v>
      </c>
      <c r="D125" s="169">
        <v>560.3</v>
      </c>
      <c r="E125" s="158">
        <f>'Avaliação - Fornecedores'!L116</f>
        <v>0</v>
      </c>
      <c r="F125" s="159"/>
    </row>
    <row r="126" ht="14.25" customHeight="1">
      <c r="A126" s="163" t="s">
        <v>3042</v>
      </c>
      <c r="B126" s="164">
        <f>SUMIFS('Follow up'!R:R,'Follow up'!L:L,A126,'Follow up'!V:V,"Em andamento",'Follow up'!P:P,"&lt;&gt;100%")</f>
        <v>0</v>
      </c>
      <c r="C126" s="165">
        <f t="shared" si="6"/>
        <v>0</v>
      </c>
      <c r="D126" s="166">
        <v>1120.7</v>
      </c>
      <c r="E126" s="167">
        <f>'Avaliação - Fornecedores'!L117</f>
        <v>0</v>
      </c>
      <c r="F126" s="168"/>
    </row>
    <row r="127" ht="14.25" customHeight="1">
      <c r="A127" s="154" t="s">
        <v>3043</v>
      </c>
      <c r="B127" s="155">
        <f>SUMIFS('Follow up'!R:R,'Follow up'!L:L,A127,'Follow up'!V:V,"Em andamento",'Follow up'!P:P,"&lt;&gt;100%")</f>
        <v>0</v>
      </c>
      <c r="C127" s="156">
        <f t="shared" si="6"/>
        <v>0</v>
      </c>
      <c r="D127" s="169">
        <v>560.3</v>
      </c>
      <c r="E127" s="158">
        <f>'Avaliação - Fornecedores'!L118</f>
        <v>0.645</v>
      </c>
      <c r="F127" s="159"/>
    </row>
    <row r="128" ht="14.25" customHeight="1">
      <c r="A128" s="163" t="s">
        <v>3044</v>
      </c>
      <c r="B128" s="164">
        <f>SUMIFS('Follow up'!R:R,'Follow up'!L:L,A128,'Follow up'!V:V,"Em andamento",'Follow up'!P:P,"&lt;&gt;100%")</f>
        <v>0</v>
      </c>
      <c r="C128" s="165">
        <f t="shared" si="6"/>
        <v>0</v>
      </c>
      <c r="D128" s="166">
        <v>224.1</v>
      </c>
      <c r="E128" s="167">
        <f>'Avaliação - Fornecedores'!L119</f>
        <v>0</v>
      </c>
      <c r="F128" s="168"/>
    </row>
    <row r="129" ht="14.25" customHeight="1">
      <c r="A129" s="154" t="s">
        <v>3045</v>
      </c>
      <c r="B129" s="155">
        <f>SUMIFS('Follow up'!R:R,'Follow up'!L:L,A129,'Follow up'!V:V,"Em andamento",'Follow up'!P:P,"&lt;&gt;100%")</f>
        <v>0</v>
      </c>
      <c r="C129" s="156">
        <f t="shared" si="6"/>
        <v>0</v>
      </c>
      <c r="D129" s="169">
        <v>560.3</v>
      </c>
      <c r="E129" s="158">
        <f>'Avaliação - Fornecedores'!L120</f>
        <v>0</v>
      </c>
      <c r="F129" s="159"/>
    </row>
    <row r="130" ht="14.25" customHeight="1">
      <c r="A130" s="175" t="s">
        <v>281</v>
      </c>
      <c r="B130" s="164">
        <f>SUMIFS('Follow up'!R:R,'Follow up'!L:L,A130,'Follow up'!V:V,"Em andamento",'Follow up'!P:P,"&lt;&gt;100%")</f>
        <v>11567.08573</v>
      </c>
      <c r="C130" s="165">
        <f t="shared" si="6"/>
        <v>1.03213043</v>
      </c>
      <c r="D130" s="166">
        <v>11207.0</v>
      </c>
      <c r="E130" s="167">
        <f>'Avaliação - Fornecedores'!L121</f>
        <v>0</v>
      </c>
      <c r="F130" s="168"/>
    </row>
    <row r="131" ht="14.25" customHeight="1">
      <c r="A131" s="154" t="s">
        <v>3046</v>
      </c>
      <c r="B131" s="155">
        <f>SUMIFS('Follow up'!R:R,'Follow up'!L:L,A131,'Follow up'!V:V,"Em andamento",'Follow up'!P:P,"&lt;&gt;100%")</f>
        <v>0</v>
      </c>
      <c r="C131" s="156">
        <f t="shared" si="6"/>
        <v>0</v>
      </c>
      <c r="D131" s="169">
        <v>560.3</v>
      </c>
      <c r="E131" s="158">
        <f>'Avaliação - Fornecedores'!L122</f>
        <v>0</v>
      </c>
      <c r="F131" s="159"/>
    </row>
    <row r="132" ht="14.25" customHeight="1">
      <c r="A132" s="163" t="s">
        <v>3047</v>
      </c>
      <c r="B132" s="164">
        <f>SUMIFS('Follow up'!R:R,'Follow up'!L:L,A132,'Follow up'!V:V,"Em andamento",'Follow up'!P:P,"&lt;&gt;100%")</f>
        <v>0</v>
      </c>
      <c r="C132" s="165">
        <f t="shared" si="6"/>
        <v>0</v>
      </c>
      <c r="D132" s="166">
        <v>560.3</v>
      </c>
      <c r="E132" s="167">
        <f>'Avaliação - Fornecedores'!L123</f>
        <v>0</v>
      </c>
      <c r="F132" s="168"/>
    </row>
    <row r="133" ht="14.25" customHeight="1">
      <c r="A133" s="154" t="s">
        <v>3048</v>
      </c>
      <c r="B133" s="155">
        <f>SUMIFS('Follow up'!R:R,'Follow up'!L:L,A133,'Follow up'!V:V,"Em andamento",'Follow up'!P:P,"&lt;&gt;100%")</f>
        <v>0</v>
      </c>
      <c r="C133" s="156">
        <f t="shared" si="6"/>
        <v>0</v>
      </c>
      <c r="D133" s="169">
        <v>896.6</v>
      </c>
      <c r="E133" s="158">
        <f>'Avaliação - Fornecedores'!L124</f>
        <v>0</v>
      </c>
      <c r="F133" s="159"/>
    </row>
    <row r="134" ht="14.25" customHeight="1">
      <c r="A134" s="163" t="s">
        <v>3049</v>
      </c>
      <c r="B134" s="164">
        <f>SUMIFS('Follow up'!R:R,'Follow up'!L:L,A134,'Follow up'!V:V,"Em andamento",'Follow up'!P:P,"&lt;&gt;100%")</f>
        <v>0</v>
      </c>
      <c r="C134" s="165">
        <f t="shared" si="6"/>
        <v>0</v>
      </c>
      <c r="D134" s="166">
        <v>560.3</v>
      </c>
      <c r="E134" s="167">
        <f>'Avaliação - Fornecedores'!L125</f>
        <v>0</v>
      </c>
      <c r="F134" s="168"/>
    </row>
    <row r="135" ht="14.25" customHeight="1">
      <c r="A135" s="154" t="s">
        <v>3050</v>
      </c>
      <c r="B135" s="155">
        <f>SUMIFS('Follow up'!R:R,'Follow up'!L:L,A135,'Follow up'!V:V,"Em andamento",'Follow up'!P:P,"&lt;&gt;100%")</f>
        <v>0</v>
      </c>
      <c r="C135" s="156">
        <f t="shared" si="6"/>
        <v>0</v>
      </c>
      <c r="D135" s="169">
        <v>560.3</v>
      </c>
      <c r="E135" s="158">
        <f>'Avaliação - Fornecedores'!L126</f>
        <v>0</v>
      </c>
      <c r="F135" s="159"/>
    </row>
    <row r="136" ht="14.25" customHeight="1">
      <c r="A136" s="163" t="s">
        <v>3051</v>
      </c>
      <c r="B136" s="164">
        <f>SUMIFS('Follow up'!R:R,'Follow up'!L:L,A136,'Follow up'!V:V,"Em andamento",'Follow up'!P:P,"&lt;&gt;100%")</f>
        <v>0</v>
      </c>
      <c r="C136" s="165">
        <f t="shared" si="6"/>
        <v>0</v>
      </c>
      <c r="D136" s="166">
        <v>560.3</v>
      </c>
      <c r="E136" s="167">
        <f>'Avaliação - Fornecedores'!L127</f>
        <v>0</v>
      </c>
      <c r="F136" s="168"/>
    </row>
    <row r="137" ht="14.25" customHeight="1">
      <c r="A137" s="154" t="s">
        <v>3052</v>
      </c>
      <c r="B137" s="155">
        <f>SUMIFS('Follow up'!R:R,'Follow up'!L:L,A137,'Follow up'!V:V,"Em andamento",'Follow up'!P:P,"&lt;&gt;100%")</f>
        <v>0</v>
      </c>
      <c r="C137" s="156">
        <f t="shared" si="6"/>
        <v>0</v>
      </c>
      <c r="D137" s="169">
        <v>560.3</v>
      </c>
      <c r="E137" s="158">
        <f>'Avaliação - Fornecedores'!L128</f>
        <v>0</v>
      </c>
      <c r="F137" s="159"/>
    </row>
    <row r="138" ht="14.25" customHeight="1">
      <c r="A138" s="163" t="s">
        <v>2494</v>
      </c>
      <c r="B138" s="164">
        <f>SUMIFS('Follow up'!R:R,'Follow up'!L:L,A138,'Follow up'!V:V,"Em andamento",'Follow up'!P:P,"&lt;&gt;100%")</f>
        <v>0</v>
      </c>
      <c r="C138" s="165">
        <f t="shared" si="6"/>
        <v>0</v>
      </c>
      <c r="D138" s="166">
        <v>1120.7</v>
      </c>
      <c r="E138" s="167">
        <f>'Avaliação - Fornecedores'!L129</f>
        <v>0</v>
      </c>
      <c r="F138" s="168"/>
    </row>
    <row r="139" ht="14.25" customHeight="1">
      <c r="A139" s="170" t="s">
        <v>3053</v>
      </c>
      <c r="B139" s="171"/>
      <c r="C139" s="172"/>
      <c r="D139" s="173"/>
      <c r="E139" s="174"/>
      <c r="F139" s="159"/>
    </row>
    <row r="140" ht="14.25" customHeight="1">
      <c r="A140" s="163" t="s">
        <v>3054</v>
      </c>
      <c r="B140" s="164">
        <f>SUMIFS('Follow up'!R:R,'Follow up'!L:L,A140,'Follow up'!V:V,"Em andamento",'Follow up'!P:P,"&lt;&gt;100%")</f>
        <v>0</v>
      </c>
      <c r="C140" s="165">
        <f t="shared" ref="C140:C150" si="7">IFERROR(B140/D140,"0%")</f>
        <v>0</v>
      </c>
      <c r="D140" s="166">
        <v>2241.4</v>
      </c>
      <c r="E140" s="167">
        <f>'Avaliação - Fornecedores'!L131</f>
        <v>0.71</v>
      </c>
      <c r="F140" s="168"/>
    </row>
    <row r="141" ht="14.25" customHeight="1">
      <c r="A141" s="154" t="s">
        <v>3055</v>
      </c>
      <c r="B141" s="155">
        <f>SUMIFS('Follow up'!R:R,'Follow up'!L:L,A141,'Follow up'!V:V,"Em andamento",'Follow up'!P:P,"&lt;&gt;100%")</f>
        <v>0</v>
      </c>
      <c r="C141" s="156">
        <f t="shared" si="7"/>
        <v>0</v>
      </c>
      <c r="D141" s="169">
        <v>1120.7</v>
      </c>
      <c r="E141" s="158">
        <f>'Avaliação - Fornecedores'!L132</f>
        <v>0</v>
      </c>
      <c r="F141" s="159"/>
    </row>
    <row r="142" ht="14.25" customHeight="1">
      <c r="A142" s="163" t="s">
        <v>3056</v>
      </c>
      <c r="B142" s="164">
        <f>SUMIFS('Follow up'!R:R,'Follow up'!L:L,A142,'Follow up'!V:V,"Em andamento",'Follow up'!P:P,"&lt;&gt;100%")</f>
        <v>0</v>
      </c>
      <c r="C142" s="165">
        <f t="shared" si="7"/>
        <v>0</v>
      </c>
      <c r="D142" s="166">
        <v>1120.7</v>
      </c>
      <c r="E142" s="167">
        <f>'Avaliação - Fornecedores'!L133</f>
        <v>0</v>
      </c>
      <c r="F142" s="168"/>
    </row>
    <row r="143" ht="14.25" customHeight="1">
      <c r="A143" s="154" t="s">
        <v>3057</v>
      </c>
      <c r="B143" s="155">
        <f>SUMIFS('Follow up'!R:R,'Follow up'!L:L,A143,'Follow up'!V:V,"Em andamento",'Follow up'!P:P,"&lt;&gt;100%")</f>
        <v>0</v>
      </c>
      <c r="C143" s="156">
        <f t="shared" si="7"/>
        <v>0</v>
      </c>
      <c r="D143" s="169">
        <v>560.3</v>
      </c>
      <c r="E143" s="158">
        <f>'Avaliação - Fornecedores'!L134</f>
        <v>0</v>
      </c>
      <c r="F143" s="159"/>
    </row>
    <row r="144" ht="14.25" customHeight="1">
      <c r="A144" s="163" t="s">
        <v>3058</v>
      </c>
      <c r="B144" s="164">
        <f>SUMIFS('Follow up'!R:R,'Follow up'!L:L,A144,'Follow up'!V:V,"Em andamento",'Follow up'!P:P,"&lt;&gt;100%")</f>
        <v>0</v>
      </c>
      <c r="C144" s="165">
        <f t="shared" si="7"/>
        <v>0</v>
      </c>
      <c r="D144" s="166">
        <v>560.3</v>
      </c>
      <c r="E144" s="167">
        <f>'Avaliação - Fornecedores'!L135</f>
        <v>0</v>
      </c>
      <c r="F144" s="168"/>
    </row>
    <row r="145" ht="14.25" customHeight="1">
      <c r="A145" s="176" t="s">
        <v>548</v>
      </c>
      <c r="B145" s="155">
        <f>SUMIFS('Follow up'!R:R,'Follow up'!L:L,A145,'Follow up'!V:V,"Em andamento",'Follow up'!P:P,"&lt;&gt;100%")</f>
        <v>552.0486384</v>
      </c>
      <c r="C145" s="156">
        <f t="shared" si="7"/>
        <v>0.2462963498</v>
      </c>
      <c r="D145" s="169">
        <v>2241.4</v>
      </c>
      <c r="E145" s="158">
        <f>'Avaliação - Fornecedores'!L136</f>
        <v>0.76</v>
      </c>
      <c r="F145" s="159"/>
    </row>
    <row r="146" ht="14.25" customHeight="1">
      <c r="A146" s="163" t="s">
        <v>3059</v>
      </c>
      <c r="B146" s="164">
        <f>SUMIFS('Follow up'!R:R,'Follow up'!L:L,A146,'Follow up'!V:V,"Em andamento",'Follow up'!P:P,"&lt;&gt;100%")</f>
        <v>0</v>
      </c>
      <c r="C146" s="165">
        <f t="shared" si="7"/>
        <v>0</v>
      </c>
      <c r="D146" s="166">
        <v>560.3</v>
      </c>
      <c r="E146" s="167">
        <f>'Avaliação - Fornecedores'!L137</f>
        <v>0</v>
      </c>
      <c r="F146" s="168"/>
    </row>
    <row r="147" ht="14.25" customHeight="1">
      <c r="A147" s="154" t="s">
        <v>3060</v>
      </c>
      <c r="B147" s="155">
        <f>SUMIFS('Follow up'!R:R,'Follow up'!L:L,A147,'Follow up'!V:V,"Em andamento",'Follow up'!P:P,"&lt;&gt;100%")</f>
        <v>0</v>
      </c>
      <c r="C147" s="156">
        <f t="shared" si="7"/>
        <v>0</v>
      </c>
      <c r="D147" s="169">
        <v>1120.7</v>
      </c>
      <c r="E147" s="158">
        <f>'Avaliação - Fornecedores'!L138</f>
        <v>0</v>
      </c>
      <c r="F147" s="159"/>
    </row>
    <row r="148" ht="14.25" customHeight="1">
      <c r="A148" s="163" t="s">
        <v>3061</v>
      </c>
      <c r="B148" s="164">
        <f>SUMIFS('Follow up'!R:R,'Follow up'!L:L,A148,'Follow up'!V:V,"Em andamento",'Follow up'!P:P,"&lt;&gt;100%")</f>
        <v>0</v>
      </c>
      <c r="C148" s="165">
        <f t="shared" si="7"/>
        <v>0</v>
      </c>
      <c r="D148" s="185">
        <v>560.3</v>
      </c>
      <c r="E148" s="167">
        <f>'Avaliação - Fornecedores'!L139</f>
        <v>0</v>
      </c>
      <c r="F148" s="168"/>
    </row>
    <row r="149" ht="14.25" customHeight="1">
      <c r="A149" s="186" t="s">
        <v>3062</v>
      </c>
      <c r="B149" s="155">
        <f>SUMIFS('Follow up'!R:R,'Follow up'!L:L,A149,'Follow up'!V:V,"Em andamento",'Follow up'!P:P,"&lt;&gt;100%")</f>
        <v>0</v>
      </c>
      <c r="C149" s="156">
        <f t="shared" si="7"/>
        <v>0</v>
      </c>
      <c r="D149" s="187">
        <f>100000/89.23</f>
        <v>1120.699316</v>
      </c>
      <c r="E149" s="178" t="str">
        <f>'Avaliação - Fornecedores'!L140</f>
        <v>Novo</v>
      </c>
      <c r="F149" s="183" t="s">
        <v>2965</v>
      </c>
    </row>
    <row r="150" ht="14.25" customHeight="1">
      <c r="A150" s="175" t="s">
        <v>47</v>
      </c>
      <c r="B150" s="164">
        <f>SUMIFS('Follow up'!R:R,'Follow up'!L:L,A150,'Follow up'!V:V,"Em andamento",'Follow up'!P:P,"&lt;&gt;100%")</f>
        <v>3788.935672</v>
      </c>
      <c r="C150" s="165">
        <f t="shared" si="7"/>
        <v>0.67617346</v>
      </c>
      <c r="D150" s="188">
        <f>500000/89.23</f>
        <v>5603.496582</v>
      </c>
      <c r="E150" s="168"/>
      <c r="F150" s="168"/>
    </row>
    <row r="151" ht="14.25" customHeight="1">
      <c r="A151" s="189" t="s">
        <v>1669</v>
      </c>
      <c r="B151" s="190"/>
      <c r="C151" s="159"/>
      <c r="D151" s="191"/>
      <c r="E151" s="159"/>
      <c r="F151" s="159"/>
    </row>
    <row r="152" ht="14.25" customHeight="1">
      <c r="B152" s="192"/>
      <c r="D152" s="193"/>
    </row>
    <row r="153" ht="14.25" customHeight="1">
      <c r="B153" s="192"/>
      <c r="D153" s="193"/>
    </row>
    <row r="154" ht="14.25" customHeight="1">
      <c r="B154" s="192"/>
      <c r="D154" s="193"/>
    </row>
    <row r="155" ht="14.25" customHeight="1">
      <c r="B155" s="192"/>
      <c r="D155" s="193"/>
    </row>
    <row r="156" ht="14.25" customHeight="1">
      <c r="B156" s="192"/>
      <c r="D156" s="193"/>
    </row>
    <row r="157" ht="14.25" customHeight="1">
      <c r="B157" s="192"/>
      <c r="D157" s="193"/>
    </row>
    <row r="158" ht="14.25" customHeight="1">
      <c r="B158" s="192"/>
      <c r="D158" s="193"/>
      <c r="E158" s="194"/>
    </row>
    <row r="159" ht="14.25" customHeight="1">
      <c r="B159" s="192"/>
      <c r="D159" s="193"/>
    </row>
    <row r="160" ht="14.25" customHeight="1">
      <c r="B160" s="192"/>
      <c r="D160" s="193"/>
    </row>
    <row r="161" ht="14.25" customHeight="1">
      <c r="B161" s="192"/>
      <c r="D161" s="193"/>
    </row>
    <row r="162" ht="14.25" customHeight="1">
      <c r="B162" s="192"/>
      <c r="D162" s="193"/>
    </row>
    <row r="163" ht="14.25" customHeight="1">
      <c r="B163" s="192"/>
      <c r="D163" s="193"/>
    </row>
    <row r="164" ht="14.25" customHeight="1">
      <c r="B164" s="192"/>
      <c r="D164" s="193"/>
    </row>
    <row r="165" ht="14.25" customHeight="1">
      <c r="B165" s="192"/>
      <c r="D165" s="193"/>
    </row>
    <row r="166" ht="14.25" customHeight="1">
      <c r="B166" s="192"/>
      <c r="D166" s="193"/>
    </row>
    <row r="167" ht="14.25" customHeight="1">
      <c r="B167" s="192"/>
      <c r="D167" s="193"/>
    </row>
    <row r="168" ht="14.25" customHeight="1">
      <c r="B168" s="192"/>
      <c r="D168" s="193"/>
    </row>
    <row r="169" ht="14.25" customHeight="1">
      <c r="B169" s="192"/>
      <c r="D169" s="193"/>
    </row>
    <row r="170" ht="14.25" customHeight="1">
      <c r="B170" s="192"/>
      <c r="D170" s="193"/>
    </row>
    <row r="171" ht="14.25" customHeight="1">
      <c r="B171" s="192"/>
      <c r="D171" s="193"/>
    </row>
    <row r="172" ht="14.25" customHeight="1">
      <c r="B172" s="192"/>
      <c r="D172" s="193"/>
    </row>
    <row r="173" ht="14.25" customHeight="1">
      <c r="B173" s="192"/>
      <c r="D173" s="193"/>
    </row>
    <row r="174" ht="14.25" customHeight="1">
      <c r="B174" s="192"/>
      <c r="D174" s="193"/>
    </row>
    <row r="175" ht="14.25" customHeight="1">
      <c r="B175" s="192"/>
      <c r="D175" s="193"/>
    </row>
    <row r="176" ht="14.25" customHeight="1">
      <c r="B176" s="192"/>
      <c r="D176" s="193"/>
    </row>
    <row r="177" ht="14.25" customHeight="1">
      <c r="B177" s="192"/>
      <c r="D177" s="193"/>
    </row>
    <row r="178" ht="14.25" customHeight="1">
      <c r="B178" s="192"/>
      <c r="D178" s="193"/>
    </row>
    <row r="179" ht="14.25" customHeight="1">
      <c r="B179" s="192"/>
      <c r="D179" s="193"/>
    </row>
    <row r="180" ht="14.25" customHeight="1">
      <c r="B180" s="192"/>
      <c r="D180" s="193"/>
    </row>
    <row r="181" ht="14.25" customHeight="1">
      <c r="B181" s="192"/>
      <c r="D181" s="193"/>
    </row>
    <row r="182" ht="14.25" customHeight="1">
      <c r="B182" s="192"/>
      <c r="D182" s="193"/>
    </row>
    <row r="183" ht="14.25" customHeight="1">
      <c r="B183" s="192"/>
      <c r="D183" s="193"/>
    </row>
    <row r="184" ht="14.25" customHeight="1">
      <c r="B184" s="192"/>
      <c r="D184" s="193"/>
    </row>
    <row r="185" ht="14.25" customHeight="1">
      <c r="B185" s="192"/>
      <c r="D185" s="193"/>
    </row>
    <row r="186" ht="14.25" customHeight="1">
      <c r="B186" s="192"/>
      <c r="D186" s="193"/>
    </row>
    <row r="187" ht="14.25" customHeight="1">
      <c r="B187" s="192"/>
      <c r="D187" s="193"/>
    </row>
    <row r="188" ht="14.25" customHeight="1">
      <c r="B188" s="192"/>
      <c r="D188" s="193"/>
    </row>
    <row r="189" ht="14.25" customHeight="1">
      <c r="B189" s="192"/>
      <c r="D189" s="193"/>
    </row>
    <row r="190" ht="14.25" customHeight="1">
      <c r="B190" s="192"/>
      <c r="D190" s="193"/>
    </row>
    <row r="191" ht="14.25" customHeight="1">
      <c r="B191" s="192"/>
      <c r="D191" s="193"/>
    </row>
    <row r="192" ht="14.25" customHeight="1">
      <c r="B192" s="192"/>
      <c r="D192" s="193"/>
    </row>
    <row r="193" ht="14.25" customHeight="1">
      <c r="B193" s="192"/>
      <c r="D193" s="193"/>
    </row>
    <row r="194" ht="14.25" customHeight="1">
      <c r="B194" s="192"/>
      <c r="D194" s="193"/>
    </row>
    <row r="195" ht="14.25" customHeight="1">
      <c r="B195" s="192"/>
      <c r="D195" s="193"/>
    </row>
    <row r="196" ht="14.25" customHeight="1">
      <c r="B196" s="192"/>
      <c r="D196" s="193"/>
    </row>
    <row r="197" ht="14.25" customHeight="1">
      <c r="B197" s="192"/>
      <c r="D197" s="193"/>
    </row>
    <row r="198" ht="14.25" customHeight="1">
      <c r="B198" s="192"/>
      <c r="D198" s="193"/>
    </row>
    <row r="199" ht="14.25" customHeight="1">
      <c r="B199" s="192"/>
      <c r="D199" s="193"/>
    </row>
    <row r="200" ht="14.25" customHeight="1">
      <c r="B200" s="192"/>
      <c r="D200" s="193"/>
    </row>
    <row r="201" ht="14.25" customHeight="1">
      <c r="B201" s="192"/>
      <c r="D201" s="193"/>
    </row>
    <row r="202" ht="14.25" customHeight="1">
      <c r="B202" s="192"/>
      <c r="D202" s="193"/>
    </row>
    <row r="203" ht="14.25" customHeight="1">
      <c r="B203" s="192"/>
      <c r="D203" s="193"/>
    </row>
    <row r="204" ht="14.25" customHeight="1">
      <c r="B204" s="192"/>
      <c r="D204" s="193"/>
    </row>
    <row r="205" ht="14.25" customHeight="1">
      <c r="B205" s="192"/>
      <c r="D205" s="193"/>
    </row>
    <row r="206" ht="14.25" customHeight="1">
      <c r="B206" s="192"/>
      <c r="D206" s="193"/>
    </row>
    <row r="207" ht="14.25" customHeight="1">
      <c r="B207" s="192"/>
      <c r="D207" s="193"/>
    </row>
    <row r="208" ht="14.25" customHeight="1">
      <c r="B208" s="192"/>
      <c r="D208" s="193"/>
    </row>
    <row r="209" ht="14.25" customHeight="1">
      <c r="B209" s="192"/>
      <c r="D209" s="193"/>
    </row>
    <row r="210" ht="14.25" customHeight="1">
      <c r="B210" s="192"/>
      <c r="D210" s="193"/>
    </row>
    <row r="211" ht="14.25" customHeight="1">
      <c r="B211" s="192"/>
      <c r="D211" s="193"/>
    </row>
    <row r="212" ht="14.25" customHeight="1">
      <c r="B212" s="192"/>
      <c r="D212" s="193"/>
    </row>
    <row r="213" ht="14.25" customHeight="1">
      <c r="B213" s="192"/>
      <c r="D213" s="193"/>
    </row>
    <row r="214" ht="14.25" customHeight="1">
      <c r="B214" s="192"/>
      <c r="D214" s="193"/>
    </row>
    <row r="215" ht="14.25" customHeight="1">
      <c r="B215" s="192"/>
      <c r="D215" s="193"/>
    </row>
    <row r="216" ht="14.25" customHeight="1">
      <c r="B216" s="192"/>
      <c r="D216" s="193"/>
    </row>
    <row r="217" ht="14.25" customHeight="1">
      <c r="B217" s="192"/>
      <c r="D217" s="193"/>
    </row>
    <row r="218" ht="14.25" customHeight="1">
      <c r="B218" s="192"/>
      <c r="D218" s="193"/>
    </row>
    <row r="219" ht="14.25" customHeight="1">
      <c r="B219" s="192"/>
      <c r="D219" s="193"/>
    </row>
    <row r="220" ht="14.25" customHeight="1">
      <c r="B220" s="192"/>
      <c r="D220" s="193"/>
    </row>
    <row r="221" ht="14.25" customHeight="1">
      <c r="B221" s="192"/>
      <c r="D221" s="193"/>
    </row>
    <row r="222" ht="14.25" customHeight="1">
      <c r="B222" s="192"/>
      <c r="D222" s="193"/>
    </row>
    <row r="223" ht="14.25" customHeight="1">
      <c r="B223" s="192"/>
      <c r="D223" s="193"/>
    </row>
    <row r="224" ht="14.25" customHeight="1">
      <c r="B224" s="192"/>
      <c r="D224" s="193"/>
    </row>
    <row r="225" ht="14.25" customHeight="1">
      <c r="B225" s="192"/>
      <c r="D225" s="193"/>
    </row>
    <row r="226" ht="14.25" customHeight="1">
      <c r="B226" s="192"/>
      <c r="D226" s="193"/>
    </row>
    <row r="227" ht="14.25" customHeight="1">
      <c r="B227" s="192"/>
      <c r="D227" s="193"/>
    </row>
    <row r="228" ht="14.25" customHeight="1">
      <c r="B228" s="192"/>
      <c r="D228" s="193"/>
    </row>
    <row r="229" ht="14.25" customHeight="1">
      <c r="B229" s="192"/>
      <c r="D229" s="193"/>
    </row>
    <row r="230" ht="14.25" customHeight="1">
      <c r="B230" s="192"/>
      <c r="D230" s="193"/>
    </row>
    <row r="231" ht="14.25" customHeight="1">
      <c r="B231" s="192"/>
      <c r="D231" s="193"/>
    </row>
    <row r="232" ht="14.25" customHeight="1">
      <c r="B232" s="192"/>
      <c r="D232" s="193"/>
    </row>
    <row r="233" ht="14.25" customHeight="1">
      <c r="B233" s="192"/>
      <c r="D233" s="193"/>
    </row>
    <row r="234" ht="14.25" customHeight="1">
      <c r="B234" s="192"/>
      <c r="D234" s="193"/>
    </row>
    <row r="235" ht="14.25" customHeight="1">
      <c r="B235" s="192"/>
      <c r="D235" s="193"/>
    </row>
    <row r="236" ht="14.25" customHeight="1">
      <c r="B236" s="192"/>
      <c r="D236" s="193"/>
    </row>
    <row r="237" ht="14.25" customHeight="1">
      <c r="B237" s="192"/>
      <c r="D237" s="193"/>
    </row>
    <row r="238" ht="14.25" customHeight="1">
      <c r="B238" s="192"/>
      <c r="D238" s="193"/>
    </row>
    <row r="239" ht="14.25" customHeight="1">
      <c r="B239" s="192"/>
      <c r="D239" s="193"/>
    </row>
    <row r="240" ht="14.25" customHeight="1">
      <c r="B240" s="192"/>
      <c r="D240" s="193"/>
    </row>
    <row r="241" ht="14.25" customHeight="1">
      <c r="B241" s="192"/>
      <c r="D241" s="193"/>
    </row>
    <row r="242" ht="14.25" customHeight="1">
      <c r="B242" s="192"/>
      <c r="D242" s="193"/>
    </row>
    <row r="243" ht="14.25" customHeight="1">
      <c r="B243" s="192"/>
      <c r="D243" s="193"/>
    </row>
    <row r="244" ht="14.25" customHeight="1">
      <c r="B244" s="192"/>
      <c r="D244" s="193"/>
    </row>
    <row r="245" ht="14.25" customHeight="1">
      <c r="B245" s="192"/>
      <c r="D245" s="193"/>
    </row>
    <row r="246" ht="14.25" customHeight="1">
      <c r="B246" s="192"/>
      <c r="D246" s="193"/>
    </row>
    <row r="247" ht="14.25" customHeight="1">
      <c r="B247" s="192"/>
      <c r="D247" s="193"/>
    </row>
    <row r="248" ht="14.25" customHeight="1">
      <c r="B248" s="192"/>
      <c r="D248" s="193"/>
    </row>
    <row r="249" ht="14.25" customHeight="1">
      <c r="B249" s="192"/>
      <c r="D249" s="193"/>
    </row>
    <row r="250" ht="14.25" customHeight="1">
      <c r="B250" s="192"/>
      <c r="D250" s="193"/>
    </row>
    <row r="251" ht="14.25" customHeight="1">
      <c r="B251" s="192"/>
      <c r="D251" s="193"/>
    </row>
    <row r="252" ht="14.25" customHeight="1">
      <c r="B252" s="192"/>
      <c r="D252" s="193"/>
    </row>
    <row r="253" ht="14.25" customHeight="1">
      <c r="B253" s="192"/>
      <c r="D253" s="193"/>
    </row>
    <row r="254" ht="14.25" customHeight="1">
      <c r="B254" s="192"/>
      <c r="D254" s="193"/>
    </row>
    <row r="255" ht="14.25" customHeight="1">
      <c r="B255" s="192"/>
      <c r="D255" s="193"/>
    </row>
    <row r="256" ht="14.25" customHeight="1">
      <c r="B256" s="192"/>
      <c r="D256" s="193"/>
    </row>
    <row r="257" ht="14.25" customHeight="1">
      <c r="B257" s="192"/>
      <c r="D257" s="193"/>
    </row>
    <row r="258" ht="14.25" customHeight="1">
      <c r="B258" s="192"/>
      <c r="D258" s="193"/>
    </row>
    <row r="259" ht="14.25" customHeight="1">
      <c r="B259" s="192"/>
      <c r="D259" s="193"/>
    </row>
    <row r="260" ht="14.25" customHeight="1">
      <c r="B260" s="192"/>
      <c r="D260" s="193"/>
    </row>
    <row r="261" ht="14.25" customHeight="1">
      <c r="B261" s="192"/>
      <c r="D261" s="193"/>
    </row>
    <row r="262" ht="14.25" customHeight="1">
      <c r="B262" s="192"/>
      <c r="D262" s="193"/>
    </row>
    <row r="263" ht="14.25" customHeight="1">
      <c r="B263" s="192"/>
      <c r="D263" s="193"/>
    </row>
    <row r="264" ht="14.25" customHeight="1">
      <c r="B264" s="192"/>
      <c r="D264" s="193"/>
    </row>
    <row r="265" ht="14.25" customHeight="1">
      <c r="B265" s="192"/>
      <c r="D265" s="193"/>
    </row>
    <row r="266" ht="14.25" customHeight="1">
      <c r="B266" s="192"/>
      <c r="D266" s="193"/>
    </row>
    <row r="267" ht="14.25" customHeight="1">
      <c r="B267" s="192"/>
      <c r="D267" s="193"/>
    </row>
    <row r="268" ht="14.25" customHeight="1">
      <c r="B268" s="192"/>
      <c r="D268" s="193"/>
    </row>
    <row r="269" ht="14.25" customHeight="1">
      <c r="B269" s="192"/>
      <c r="D269" s="193"/>
    </row>
    <row r="270" ht="14.25" customHeight="1">
      <c r="B270" s="192"/>
      <c r="D270" s="193"/>
    </row>
    <row r="271" ht="14.25" customHeight="1">
      <c r="B271" s="192"/>
      <c r="D271" s="193"/>
    </row>
    <row r="272" ht="14.25" customHeight="1">
      <c r="B272" s="192"/>
      <c r="D272" s="193"/>
    </row>
    <row r="273" ht="14.25" customHeight="1">
      <c r="B273" s="192"/>
      <c r="D273" s="193"/>
    </row>
    <row r="274" ht="14.25" customHeight="1">
      <c r="B274" s="192"/>
      <c r="D274" s="193"/>
    </row>
    <row r="275" ht="14.25" customHeight="1">
      <c r="B275" s="192"/>
      <c r="D275" s="193"/>
    </row>
    <row r="276" ht="14.25" customHeight="1">
      <c r="B276" s="192"/>
      <c r="D276" s="193"/>
    </row>
    <row r="277" ht="14.25" customHeight="1">
      <c r="B277" s="192"/>
      <c r="D277" s="193"/>
    </row>
    <row r="278" ht="14.25" customHeight="1">
      <c r="B278" s="192"/>
      <c r="D278" s="193"/>
    </row>
    <row r="279" ht="14.25" customHeight="1">
      <c r="B279" s="192"/>
      <c r="D279" s="193"/>
    </row>
    <row r="280" ht="14.25" customHeight="1">
      <c r="B280" s="192"/>
      <c r="D280" s="193"/>
    </row>
    <row r="281" ht="14.25" customHeight="1">
      <c r="B281" s="192"/>
      <c r="D281" s="193"/>
    </row>
    <row r="282" ht="14.25" customHeight="1">
      <c r="B282" s="192"/>
      <c r="D282" s="193"/>
    </row>
    <row r="283" ht="14.25" customHeight="1">
      <c r="B283" s="192"/>
      <c r="D283" s="193"/>
    </row>
    <row r="284" ht="14.25" customHeight="1">
      <c r="B284" s="192"/>
      <c r="D284" s="193"/>
    </row>
    <row r="285" ht="14.25" customHeight="1">
      <c r="B285" s="192"/>
      <c r="D285" s="193"/>
    </row>
    <row r="286" ht="14.25" customHeight="1">
      <c r="B286" s="192"/>
      <c r="D286" s="193"/>
    </row>
    <row r="287" ht="14.25" customHeight="1">
      <c r="B287" s="192"/>
      <c r="D287" s="193"/>
    </row>
    <row r="288" ht="14.25" customHeight="1">
      <c r="B288" s="192"/>
      <c r="D288" s="193"/>
    </row>
    <row r="289" ht="14.25" customHeight="1">
      <c r="B289" s="192"/>
      <c r="D289" s="193"/>
    </row>
    <row r="290" ht="14.25" customHeight="1">
      <c r="B290" s="192"/>
      <c r="D290" s="193"/>
    </row>
    <row r="291" ht="14.25" customHeight="1">
      <c r="B291" s="192"/>
      <c r="D291" s="193"/>
    </row>
    <row r="292" ht="14.25" customHeight="1">
      <c r="B292" s="192"/>
      <c r="D292" s="193"/>
    </row>
    <row r="293" ht="14.25" customHeight="1">
      <c r="B293" s="192"/>
      <c r="D293" s="193"/>
    </row>
    <row r="294" ht="14.25" customHeight="1">
      <c r="B294" s="192"/>
      <c r="D294" s="193"/>
    </row>
    <row r="295" ht="14.25" customHeight="1">
      <c r="B295" s="192"/>
      <c r="D295" s="193"/>
    </row>
    <row r="296" ht="14.25" customHeight="1">
      <c r="B296" s="192"/>
      <c r="D296" s="193"/>
    </row>
    <row r="297" ht="14.25" customHeight="1">
      <c r="B297" s="192"/>
      <c r="D297" s="193"/>
    </row>
    <row r="298" ht="14.25" customHeight="1">
      <c r="B298" s="192"/>
      <c r="D298" s="193"/>
    </row>
    <row r="299" ht="14.25" customHeight="1">
      <c r="B299" s="192"/>
      <c r="D299" s="193"/>
    </row>
    <row r="300" ht="14.25" customHeight="1">
      <c r="B300" s="192"/>
      <c r="D300" s="193"/>
    </row>
    <row r="301" ht="14.25" customHeight="1">
      <c r="B301" s="192"/>
      <c r="D301" s="193"/>
    </row>
    <row r="302" ht="14.25" customHeight="1">
      <c r="B302" s="192"/>
      <c r="D302" s="193"/>
    </row>
    <row r="303" ht="14.25" customHeight="1">
      <c r="B303" s="192"/>
      <c r="D303" s="193"/>
    </row>
    <row r="304" ht="14.25" customHeight="1">
      <c r="B304" s="192"/>
      <c r="D304" s="193"/>
    </row>
    <row r="305" ht="14.25" customHeight="1">
      <c r="B305" s="192"/>
      <c r="D305" s="193"/>
    </row>
    <row r="306" ht="14.25" customHeight="1">
      <c r="B306" s="192"/>
      <c r="D306" s="193"/>
    </row>
    <row r="307" ht="14.25" customHeight="1">
      <c r="B307" s="192"/>
      <c r="D307" s="193"/>
    </row>
    <row r="308" ht="14.25" customHeight="1">
      <c r="B308" s="192"/>
      <c r="D308" s="193"/>
    </row>
    <row r="309" ht="14.25" customHeight="1">
      <c r="B309" s="192"/>
      <c r="D309" s="193"/>
    </row>
    <row r="310" ht="14.25" customHeight="1">
      <c r="B310" s="192"/>
      <c r="D310" s="193"/>
    </row>
    <row r="311" ht="14.25" customHeight="1">
      <c r="B311" s="192"/>
      <c r="D311" s="193"/>
    </row>
    <row r="312" ht="14.25" customHeight="1">
      <c r="B312" s="192"/>
      <c r="D312" s="193"/>
    </row>
    <row r="313" ht="14.25" customHeight="1">
      <c r="B313" s="192"/>
      <c r="D313" s="193"/>
    </row>
    <row r="314" ht="14.25" customHeight="1">
      <c r="B314" s="192"/>
      <c r="D314" s="193"/>
    </row>
    <row r="315" ht="14.25" customHeight="1">
      <c r="B315" s="192"/>
      <c r="D315" s="193"/>
    </row>
    <row r="316" ht="14.25" customHeight="1">
      <c r="B316" s="192"/>
      <c r="D316" s="193"/>
    </row>
    <row r="317" ht="14.25" customHeight="1">
      <c r="B317" s="192"/>
      <c r="D317" s="193"/>
    </row>
    <row r="318" ht="14.25" customHeight="1">
      <c r="B318" s="192"/>
      <c r="D318" s="193"/>
    </row>
    <row r="319" ht="14.25" customHeight="1">
      <c r="B319" s="192"/>
      <c r="D319" s="193"/>
    </row>
    <row r="320" ht="14.25" customHeight="1">
      <c r="B320" s="192"/>
      <c r="D320" s="193"/>
    </row>
    <row r="321" ht="14.25" customHeight="1">
      <c r="B321" s="192"/>
      <c r="D321" s="193"/>
    </row>
    <row r="322" ht="14.25" customHeight="1">
      <c r="B322" s="192"/>
      <c r="D322" s="193"/>
    </row>
    <row r="323" ht="14.25" customHeight="1">
      <c r="B323" s="192"/>
      <c r="D323" s="193"/>
    </row>
    <row r="324" ht="14.25" customHeight="1">
      <c r="B324" s="192"/>
      <c r="D324" s="193"/>
    </row>
    <row r="325" ht="14.25" customHeight="1">
      <c r="B325" s="192"/>
      <c r="D325" s="193"/>
    </row>
    <row r="326" ht="14.25" customHeight="1">
      <c r="B326" s="192"/>
      <c r="D326" s="193"/>
    </row>
    <row r="327" ht="14.25" customHeight="1">
      <c r="B327" s="192"/>
      <c r="D327" s="193"/>
    </row>
    <row r="328" ht="14.25" customHeight="1">
      <c r="B328" s="192"/>
      <c r="D328" s="193"/>
    </row>
    <row r="329" ht="14.25" customHeight="1">
      <c r="B329" s="192"/>
      <c r="D329" s="193"/>
    </row>
    <row r="330" ht="14.25" customHeight="1">
      <c r="B330" s="192"/>
      <c r="D330" s="193"/>
    </row>
    <row r="331" ht="14.25" customHeight="1">
      <c r="B331" s="192"/>
      <c r="D331" s="193"/>
    </row>
    <row r="332" ht="14.25" customHeight="1">
      <c r="B332" s="192"/>
      <c r="D332" s="193"/>
    </row>
    <row r="333" ht="14.25" customHeight="1">
      <c r="B333" s="192"/>
      <c r="D333" s="193"/>
    </row>
    <row r="334" ht="14.25" customHeight="1">
      <c r="B334" s="192"/>
      <c r="D334" s="193"/>
    </row>
    <row r="335" ht="14.25" customHeight="1">
      <c r="B335" s="192"/>
      <c r="D335" s="193"/>
    </row>
    <row r="336" ht="14.25" customHeight="1">
      <c r="B336" s="192"/>
      <c r="D336" s="193"/>
    </row>
    <row r="337" ht="14.25" customHeight="1">
      <c r="B337" s="192"/>
      <c r="D337" s="193"/>
    </row>
    <row r="338" ht="14.25" customHeight="1">
      <c r="B338" s="192"/>
      <c r="D338" s="193"/>
    </row>
    <row r="339" ht="14.25" customHeight="1">
      <c r="B339" s="192"/>
      <c r="D339" s="193"/>
    </row>
    <row r="340" ht="14.25" customHeight="1">
      <c r="B340" s="192"/>
      <c r="D340" s="193"/>
    </row>
    <row r="341" ht="14.25" customHeight="1">
      <c r="B341" s="192"/>
      <c r="D341" s="193"/>
    </row>
    <row r="342" ht="14.25" customHeight="1">
      <c r="B342" s="192"/>
      <c r="D342" s="193"/>
    </row>
    <row r="343" ht="14.25" customHeight="1">
      <c r="B343" s="192"/>
      <c r="D343" s="193"/>
    </row>
    <row r="344" ht="14.25" customHeight="1">
      <c r="B344" s="192"/>
      <c r="D344" s="193"/>
    </row>
    <row r="345" ht="14.25" customHeight="1">
      <c r="B345" s="192"/>
      <c r="D345" s="193"/>
    </row>
    <row r="346" ht="14.25" customHeight="1">
      <c r="B346" s="192"/>
      <c r="D346" s="193"/>
    </row>
    <row r="347" ht="14.25" customHeight="1">
      <c r="B347" s="192"/>
      <c r="D347" s="193"/>
    </row>
    <row r="348" ht="14.25" customHeight="1">
      <c r="B348" s="192"/>
      <c r="D348" s="193"/>
    </row>
    <row r="349" ht="14.25" customHeight="1">
      <c r="B349" s="192"/>
      <c r="D349" s="193"/>
    </row>
    <row r="350" ht="14.25" customHeight="1">
      <c r="B350" s="192"/>
      <c r="D350" s="193"/>
    </row>
    <row r="351" ht="14.25" customHeight="1">
      <c r="B351" s="192"/>
      <c r="D351" s="193"/>
    </row>
    <row r="352" ht="14.25" customHeight="1">
      <c r="B352" s="192"/>
      <c r="D352" s="193"/>
    </row>
    <row r="353" ht="14.25" customHeight="1">
      <c r="B353" s="192"/>
      <c r="D353" s="193"/>
    </row>
    <row r="354" ht="14.25" customHeight="1">
      <c r="B354" s="192"/>
      <c r="D354" s="193"/>
    </row>
    <row r="355" ht="14.25" customHeight="1">
      <c r="B355" s="192"/>
      <c r="D355" s="193"/>
    </row>
    <row r="356" ht="14.25" customHeight="1">
      <c r="B356" s="192"/>
      <c r="D356" s="193"/>
    </row>
    <row r="357" ht="14.25" customHeight="1">
      <c r="B357" s="192"/>
      <c r="D357" s="193"/>
    </row>
    <row r="358" ht="14.25" customHeight="1">
      <c r="B358" s="192"/>
      <c r="D358" s="193"/>
    </row>
    <row r="359" ht="14.25" customHeight="1">
      <c r="B359" s="192"/>
      <c r="D359" s="193"/>
    </row>
    <row r="360" ht="14.25" customHeight="1">
      <c r="B360" s="192"/>
      <c r="D360" s="193"/>
    </row>
    <row r="361" ht="14.25" customHeight="1">
      <c r="B361" s="192"/>
      <c r="D361" s="193"/>
    </row>
    <row r="362" ht="14.25" customHeight="1">
      <c r="B362" s="192"/>
      <c r="D362" s="193"/>
    </row>
    <row r="363" ht="14.25" customHeight="1">
      <c r="B363" s="192"/>
      <c r="D363" s="193"/>
    </row>
    <row r="364" ht="14.25" customHeight="1">
      <c r="B364" s="192"/>
      <c r="D364" s="193"/>
    </row>
    <row r="365" ht="14.25" customHeight="1">
      <c r="B365" s="192"/>
      <c r="D365" s="193"/>
    </row>
    <row r="366" ht="14.25" customHeight="1">
      <c r="B366" s="192"/>
      <c r="D366" s="193"/>
    </row>
    <row r="367" ht="14.25" customHeight="1">
      <c r="B367" s="192"/>
      <c r="D367" s="193"/>
    </row>
    <row r="368" ht="14.25" customHeight="1">
      <c r="B368" s="192"/>
      <c r="D368" s="193"/>
    </row>
    <row r="369" ht="14.25" customHeight="1">
      <c r="B369" s="192"/>
      <c r="D369" s="193"/>
    </row>
    <row r="370" ht="14.25" customHeight="1">
      <c r="B370" s="192"/>
      <c r="D370" s="193"/>
    </row>
    <row r="371" ht="14.25" customHeight="1">
      <c r="B371" s="192"/>
      <c r="D371" s="193"/>
    </row>
    <row r="372" ht="14.25" customHeight="1">
      <c r="B372" s="192"/>
      <c r="D372" s="193"/>
    </row>
    <row r="373" ht="14.25" customHeight="1">
      <c r="B373" s="192"/>
      <c r="D373" s="193"/>
    </row>
    <row r="374" ht="14.25" customHeight="1">
      <c r="B374" s="192"/>
      <c r="D374" s="193"/>
    </row>
    <row r="375" ht="14.25" customHeight="1">
      <c r="B375" s="192"/>
      <c r="D375" s="193"/>
    </row>
    <row r="376" ht="14.25" customHeight="1">
      <c r="B376" s="192"/>
      <c r="D376" s="193"/>
    </row>
    <row r="377" ht="14.25" customHeight="1">
      <c r="B377" s="192"/>
      <c r="D377" s="193"/>
    </row>
    <row r="378" ht="14.25" customHeight="1">
      <c r="B378" s="192"/>
      <c r="D378" s="193"/>
    </row>
    <row r="379" ht="14.25" customHeight="1">
      <c r="B379" s="192"/>
      <c r="D379" s="193"/>
    </row>
    <row r="380" ht="14.25" customHeight="1">
      <c r="B380" s="192"/>
      <c r="D380" s="193"/>
    </row>
    <row r="381" ht="14.25" customHeight="1">
      <c r="B381" s="192"/>
      <c r="D381" s="193"/>
    </row>
    <row r="382" ht="14.25" customHeight="1">
      <c r="B382" s="192"/>
      <c r="D382" s="193"/>
    </row>
    <row r="383" ht="14.25" customHeight="1">
      <c r="B383" s="192"/>
      <c r="D383" s="193"/>
    </row>
    <row r="384" ht="14.25" customHeight="1">
      <c r="B384" s="192"/>
      <c r="D384" s="193"/>
    </row>
    <row r="385" ht="14.25" customHeight="1">
      <c r="B385" s="192"/>
      <c r="D385" s="193"/>
    </row>
    <row r="386" ht="14.25" customHeight="1">
      <c r="B386" s="192"/>
      <c r="D386" s="193"/>
    </row>
    <row r="387" ht="14.25" customHeight="1">
      <c r="B387" s="192"/>
      <c r="D387" s="193"/>
    </row>
    <row r="388" ht="14.25" customHeight="1">
      <c r="B388" s="192"/>
      <c r="D388" s="193"/>
    </row>
    <row r="389" ht="14.25" customHeight="1">
      <c r="B389" s="192"/>
      <c r="D389" s="193"/>
    </row>
    <row r="390" ht="14.25" customHeight="1">
      <c r="B390" s="192"/>
      <c r="D390" s="193"/>
    </row>
    <row r="391" ht="14.25" customHeight="1">
      <c r="B391" s="192"/>
      <c r="D391" s="193"/>
    </row>
    <row r="392" ht="14.25" customHeight="1">
      <c r="B392" s="192"/>
      <c r="D392" s="193"/>
    </row>
    <row r="393" ht="14.25" customHeight="1">
      <c r="B393" s="192"/>
      <c r="D393" s="193"/>
    </row>
    <row r="394" ht="14.25" customHeight="1">
      <c r="B394" s="192"/>
      <c r="D394" s="193"/>
    </row>
    <row r="395" ht="14.25" customHeight="1">
      <c r="B395" s="192"/>
      <c r="D395" s="193"/>
    </row>
    <row r="396" ht="14.25" customHeight="1">
      <c r="B396" s="192"/>
      <c r="D396" s="193"/>
    </row>
    <row r="397" ht="14.25" customHeight="1">
      <c r="B397" s="192"/>
      <c r="D397" s="193"/>
    </row>
    <row r="398" ht="14.25" customHeight="1">
      <c r="B398" s="192"/>
      <c r="D398" s="193"/>
    </row>
    <row r="399" ht="14.25" customHeight="1">
      <c r="B399" s="192"/>
      <c r="D399" s="193"/>
    </row>
    <row r="400" ht="14.25" customHeight="1">
      <c r="B400" s="192"/>
      <c r="D400" s="193"/>
    </row>
    <row r="401" ht="14.25" customHeight="1">
      <c r="B401" s="192"/>
      <c r="D401" s="193"/>
    </row>
    <row r="402" ht="14.25" customHeight="1">
      <c r="B402" s="192"/>
      <c r="D402" s="193"/>
    </row>
    <row r="403" ht="14.25" customHeight="1">
      <c r="B403" s="192"/>
      <c r="D403" s="193"/>
    </row>
    <row r="404" ht="14.25" customHeight="1">
      <c r="B404" s="192"/>
      <c r="D404" s="193"/>
    </row>
    <row r="405" ht="14.25" customHeight="1">
      <c r="B405" s="192"/>
      <c r="D405" s="193"/>
    </row>
    <row r="406" ht="14.25" customHeight="1">
      <c r="B406" s="192"/>
      <c r="D406" s="193"/>
    </row>
    <row r="407" ht="14.25" customHeight="1">
      <c r="B407" s="192"/>
      <c r="D407" s="193"/>
    </row>
    <row r="408" ht="14.25" customHeight="1">
      <c r="B408" s="192"/>
      <c r="D408" s="193"/>
    </row>
    <row r="409" ht="14.25" customHeight="1">
      <c r="B409" s="192"/>
      <c r="D409" s="193"/>
    </row>
    <row r="410" ht="14.25" customHeight="1">
      <c r="B410" s="192"/>
      <c r="D410" s="193"/>
    </row>
    <row r="411" ht="14.25" customHeight="1">
      <c r="B411" s="192"/>
      <c r="D411" s="193"/>
    </row>
    <row r="412" ht="14.25" customHeight="1">
      <c r="B412" s="192"/>
      <c r="D412" s="193"/>
    </row>
    <row r="413" ht="14.25" customHeight="1">
      <c r="B413" s="192"/>
      <c r="D413" s="193"/>
    </row>
    <row r="414" ht="14.25" customHeight="1">
      <c r="B414" s="192"/>
      <c r="D414" s="193"/>
    </row>
    <row r="415" ht="14.25" customHeight="1">
      <c r="B415" s="192"/>
      <c r="D415" s="193"/>
    </row>
    <row r="416" ht="14.25" customHeight="1">
      <c r="B416" s="192"/>
      <c r="D416" s="193"/>
    </row>
    <row r="417" ht="14.25" customHeight="1">
      <c r="B417" s="192"/>
      <c r="D417" s="193"/>
    </row>
    <row r="418" ht="14.25" customHeight="1">
      <c r="B418" s="192"/>
      <c r="D418" s="193"/>
    </row>
    <row r="419" ht="14.25" customHeight="1">
      <c r="B419" s="192"/>
      <c r="D419" s="193"/>
    </row>
    <row r="420" ht="14.25" customHeight="1">
      <c r="B420" s="192"/>
      <c r="D420" s="193"/>
    </row>
    <row r="421" ht="14.25" customHeight="1">
      <c r="B421" s="192"/>
      <c r="D421" s="193"/>
    </row>
    <row r="422" ht="14.25" customHeight="1">
      <c r="B422" s="192"/>
      <c r="D422" s="193"/>
    </row>
    <row r="423" ht="14.25" customHeight="1">
      <c r="B423" s="192"/>
      <c r="D423" s="193"/>
    </row>
    <row r="424" ht="14.25" customHeight="1">
      <c r="B424" s="192"/>
      <c r="D424" s="193"/>
    </row>
    <row r="425" ht="14.25" customHeight="1">
      <c r="B425" s="192"/>
      <c r="D425" s="193"/>
    </row>
    <row r="426" ht="14.25" customHeight="1">
      <c r="B426" s="192"/>
      <c r="D426" s="193"/>
    </row>
    <row r="427" ht="14.25" customHeight="1">
      <c r="B427" s="192"/>
      <c r="D427" s="193"/>
    </row>
    <row r="428" ht="14.25" customHeight="1">
      <c r="B428" s="192"/>
      <c r="D428" s="193"/>
    </row>
    <row r="429" ht="14.25" customHeight="1">
      <c r="B429" s="192"/>
      <c r="D429" s="193"/>
    </row>
    <row r="430" ht="14.25" customHeight="1">
      <c r="B430" s="192"/>
      <c r="D430" s="193"/>
    </row>
    <row r="431" ht="14.25" customHeight="1">
      <c r="B431" s="192"/>
      <c r="D431" s="193"/>
    </row>
    <row r="432" ht="14.25" customHeight="1">
      <c r="B432" s="192"/>
      <c r="D432" s="193"/>
    </row>
    <row r="433" ht="14.25" customHeight="1">
      <c r="B433" s="192"/>
      <c r="D433" s="193"/>
    </row>
    <row r="434" ht="14.25" customHeight="1">
      <c r="B434" s="192"/>
      <c r="D434" s="193"/>
    </row>
    <row r="435" ht="14.25" customHeight="1">
      <c r="B435" s="192"/>
      <c r="D435" s="193"/>
    </row>
    <row r="436" ht="14.25" customHeight="1">
      <c r="B436" s="192"/>
      <c r="D436" s="193"/>
    </row>
    <row r="437" ht="14.25" customHeight="1">
      <c r="B437" s="192"/>
      <c r="D437" s="193"/>
    </row>
    <row r="438" ht="14.25" customHeight="1">
      <c r="B438" s="192"/>
      <c r="D438" s="193"/>
    </row>
    <row r="439" ht="14.25" customHeight="1">
      <c r="B439" s="192"/>
      <c r="D439" s="193"/>
    </row>
    <row r="440" ht="14.25" customHeight="1">
      <c r="B440" s="192"/>
      <c r="D440" s="193"/>
    </row>
    <row r="441" ht="14.25" customHeight="1">
      <c r="B441" s="192"/>
      <c r="D441" s="193"/>
    </row>
    <row r="442" ht="14.25" customHeight="1">
      <c r="B442" s="192"/>
      <c r="D442" s="193"/>
    </row>
    <row r="443" ht="14.25" customHeight="1">
      <c r="B443" s="192"/>
      <c r="D443" s="193"/>
    </row>
    <row r="444" ht="14.25" customHeight="1">
      <c r="B444" s="192"/>
      <c r="D444" s="193"/>
    </row>
    <row r="445" ht="14.25" customHeight="1">
      <c r="B445" s="192"/>
      <c r="D445" s="193"/>
    </row>
    <row r="446" ht="14.25" customHeight="1">
      <c r="B446" s="192"/>
      <c r="D446" s="193"/>
    </row>
    <row r="447" ht="14.25" customHeight="1">
      <c r="B447" s="192"/>
      <c r="D447" s="193"/>
    </row>
    <row r="448" ht="14.25" customHeight="1">
      <c r="B448" s="192"/>
      <c r="D448" s="193"/>
    </row>
    <row r="449" ht="14.25" customHeight="1">
      <c r="B449" s="192"/>
      <c r="D449" s="193"/>
    </row>
    <row r="450" ht="14.25" customHeight="1">
      <c r="B450" s="192"/>
      <c r="D450" s="193"/>
    </row>
    <row r="451" ht="14.25" customHeight="1">
      <c r="B451" s="192"/>
      <c r="D451" s="193"/>
    </row>
    <row r="452" ht="14.25" customHeight="1">
      <c r="B452" s="192"/>
      <c r="D452" s="193"/>
    </row>
    <row r="453" ht="14.25" customHeight="1">
      <c r="B453" s="192"/>
      <c r="D453" s="193"/>
    </row>
    <row r="454" ht="14.25" customHeight="1">
      <c r="B454" s="192"/>
      <c r="D454" s="193"/>
    </row>
    <row r="455" ht="14.25" customHeight="1">
      <c r="B455" s="192"/>
      <c r="D455" s="193"/>
    </row>
    <row r="456" ht="14.25" customHeight="1">
      <c r="B456" s="192"/>
      <c r="D456" s="193"/>
    </row>
    <row r="457" ht="14.25" customHeight="1">
      <c r="B457" s="192"/>
      <c r="D457" s="193"/>
    </row>
    <row r="458" ht="14.25" customHeight="1">
      <c r="B458" s="192"/>
      <c r="D458" s="193"/>
    </row>
    <row r="459" ht="14.25" customHeight="1">
      <c r="B459" s="192"/>
      <c r="D459" s="193"/>
    </row>
    <row r="460" ht="14.25" customHeight="1">
      <c r="B460" s="192"/>
      <c r="D460" s="193"/>
    </row>
    <row r="461" ht="14.25" customHeight="1">
      <c r="B461" s="192"/>
      <c r="D461" s="193"/>
    </row>
    <row r="462" ht="14.25" customHeight="1">
      <c r="B462" s="192"/>
      <c r="D462" s="193"/>
    </row>
    <row r="463" ht="14.25" customHeight="1">
      <c r="B463" s="192"/>
      <c r="D463" s="193"/>
    </row>
    <row r="464" ht="14.25" customHeight="1">
      <c r="B464" s="192"/>
      <c r="D464" s="193"/>
    </row>
    <row r="465" ht="14.25" customHeight="1">
      <c r="B465" s="192"/>
      <c r="D465" s="193"/>
    </row>
    <row r="466" ht="14.25" customHeight="1">
      <c r="B466" s="192"/>
      <c r="D466" s="193"/>
    </row>
    <row r="467" ht="14.25" customHeight="1">
      <c r="B467" s="192"/>
      <c r="D467" s="193"/>
    </row>
    <row r="468" ht="14.25" customHeight="1">
      <c r="B468" s="192"/>
      <c r="D468" s="193"/>
    </row>
    <row r="469" ht="14.25" customHeight="1">
      <c r="B469" s="192"/>
      <c r="D469" s="193"/>
    </row>
    <row r="470" ht="14.25" customHeight="1">
      <c r="B470" s="192"/>
      <c r="D470" s="193"/>
    </row>
    <row r="471" ht="14.25" customHeight="1">
      <c r="B471" s="192"/>
      <c r="D471" s="193"/>
    </row>
    <row r="472" ht="14.25" customHeight="1">
      <c r="B472" s="192"/>
      <c r="D472" s="193"/>
    </row>
    <row r="473" ht="14.25" customHeight="1">
      <c r="B473" s="192"/>
      <c r="D473" s="193"/>
    </row>
    <row r="474" ht="14.25" customHeight="1">
      <c r="B474" s="192"/>
      <c r="D474" s="193"/>
    </row>
    <row r="475" ht="14.25" customHeight="1">
      <c r="B475" s="192"/>
      <c r="D475" s="193"/>
    </row>
    <row r="476" ht="14.25" customHeight="1">
      <c r="B476" s="192"/>
      <c r="D476" s="193"/>
    </row>
    <row r="477" ht="14.25" customHeight="1">
      <c r="B477" s="192"/>
      <c r="D477" s="193"/>
    </row>
    <row r="478" ht="14.25" customHeight="1">
      <c r="B478" s="192"/>
      <c r="D478" s="193"/>
    </row>
    <row r="479" ht="14.25" customHeight="1">
      <c r="B479" s="192"/>
      <c r="D479" s="193"/>
    </row>
    <row r="480" ht="14.25" customHeight="1">
      <c r="B480" s="192"/>
      <c r="D480" s="193"/>
    </row>
    <row r="481" ht="14.25" customHeight="1">
      <c r="B481" s="192"/>
      <c r="D481" s="193"/>
    </row>
    <row r="482" ht="14.25" customHeight="1">
      <c r="B482" s="192"/>
      <c r="D482" s="193"/>
    </row>
    <row r="483" ht="14.25" customHeight="1">
      <c r="B483" s="192"/>
      <c r="D483" s="193"/>
    </row>
    <row r="484" ht="14.25" customHeight="1">
      <c r="B484" s="192"/>
      <c r="D484" s="193"/>
    </row>
    <row r="485" ht="14.25" customHeight="1">
      <c r="B485" s="192"/>
      <c r="D485" s="193"/>
    </row>
    <row r="486" ht="14.25" customHeight="1">
      <c r="B486" s="192"/>
      <c r="D486" s="193"/>
    </row>
    <row r="487" ht="14.25" customHeight="1">
      <c r="B487" s="192"/>
      <c r="D487" s="193"/>
    </row>
    <row r="488" ht="14.25" customHeight="1">
      <c r="B488" s="192"/>
      <c r="D488" s="193"/>
    </row>
    <row r="489" ht="14.25" customHeight="1">
      <c r="B489" s="192"/>
      <c r="D489" s="193"/>
    </row>
    <row r="490" ht="14.25" customHeight="1">
      <c r="B490" s="192"/>
      <c r="D490" s="193"/>
    </row>
    <row r="491" ht="14.25" customHeight="1">
      <c r="B491" s="192"/>
      <c r="D491" s="193"/>
    </row>
    <row r="492" ht="14.25" customHeight="1">
      <c r="B492" s="192"/>
      <c r="D492" s="193"/>
    </row>
    <row r="493" ht="14.25" customHeight="1">
      <c r="B493" s="192"/>
      <c r="D493" s="193"/>
    </row>
    <row r="494" ht="14.25" customHeight="1">
      <c r="B494" s="192"/>
      <c r="D494" s="193"/>
    </row>
    <row r="495" ht="14.25" customHeight="1">
      <c r="B495" s="192"/>
      <c r="D495" s="193"/>
    </row>
    <row r="496" ht="14.25" customHeight="1">
      <c r="B496" s="192"/>
      <c r="D496" s="193"/>
    </row>
    <row r="497" ht="14.25" customHeight="1">
      <c r="B497" s="192"/>
      <c r="D497" s="193"/>
    </row>
    <row r="498" ht="14.25" customHeight="1">
      <c r="B498" s="192"/>
      <c r="D498" s="193"/>
    </row>
    <row r="499" ht="14.25" customHeight="1">
      <c r="B499" s="192"/>
      <c r="D499" s="193"/>
    </row>
    <row r="500" ht="14.25" customHeight="1">
      <c r="B500" s="192"/>
      <c r="D500" s="193"/>
    </row>
    <row r="501" ht="14.25" customHeight="1">
      <c r="B501" s="192"/>
      <c r="D501" s="193"/>
    </row>
    <row r="502" ht="14.25" customHeight="1">
      <c r="B502" s="192"/>
      <c r="D502" s="193"/>
    </row>
    <row r="503" ht="14.25" customHeight="1">
      <c r="B503" s="192"/>
      <c r="D503" s="193"/>
    </row>
    <row r="504" ht="14.25" customHeight="1">
      <c r="B504" s="192"/>
      <c r="D504" s="193"/>
    </row>
    <row r="505" ht="14.25" customHeight="1">
      <c r="B505" s="192"/>
      <c r="D505" s="193"/>
    </row>
    <row r="506" ht="14.25" customHeight="1">
      <c r="B506" s="192"/>
      <c r="D506" s="193"/>
    </row>
    <row r="507" ht="14.25" customHeight="1">
      <c r="B507" s="192"/>
      <c r="D507" s="193"/>
    </row>
    <row r="508" ht="14.25" customHeight="1">
      <c r="B508" s="192"/>
      <c r="D508" s="193"/>
    </row>
    <row r="509" ht="14.25" customHeight="1">
      <c r="B509" s="192"/>
      <c r="D509" s="193"/>
    </row>
    <row r="510" ht="14.25" customHeight="1">
      <c r="B510" s="192"/>
      <c r="D510" s="193"/>
    </row>
    <row r="511" ht="14.25" customHeight="1">
      <c r="B511" s="192"/>
      <c r="D511" s="193"/>
    </row>
    <row r="512" ht="14.25" customHeight="1">
      <c r="B512" s="192"/>
      <c r="D512" s="193"/>
    </row>
    <row r="513" ht="14.25" customHeight="1">
      <c r="B513" s="192"/>
      <c r="D513" s="193"/>
    </row>
    <row r="514" ht="14.25" customHeight="1">
      <c r="B514" s="192"/>
      <c r="D514" s="193"/>
    </row>
    <row r="515" ht="14.25" customHeight="1">
      <c r="B515" s="192"/>
      <c r="D515" s="193"/>
    </row>
    <row r="516" ht="14.25" customHeight="1">
      <c r="B516" s="192"/>
      <c r="D516" s="193"/>
    </row>
    <row r="517" ht="14.25" customHeight="1">
      <c r="B517" s="192"/>
      <c r="D517" s="193"/>
    </row>
    <row r="518" ht="14.25" customHeight="1">
      <c r="B518" s="192"/>
      <c r="D518" s="193"/>
    </row>
    <row r="519" ht="14.25" customHeight="1">
      <c r="B519" s="192"/>
      <c r="D519" s="193"/>
    </row>
    <row r="520" ht="14.25" customHeight="1">
      <c r="B520" s="192"/>
      <c r="D520" s="193"/>
    </row>
    <row r="521" ht="14.25" customHeight="1">
      <c r="B521" s="192"/>
      <c r="D521" s="193"/>
    </row>
    <row r="522" ht="14.25" customHeight="1">
      <c r="B522" s="192"/>
      <c r="D522" s="193"/>
    </row>
    <row r="523" ht="14.25" customHeight="1">
      <c r="B523" s="192"/>
      <c r="D523" s="193"/>
    </row>
    <row r="524" ht="14.25" customHeight="1">
      <c r="B524" s="192"/>
      <c r="D524" s="193"/>
    </row>
    <row r="525" ht="14.25" customHeight="1">
      <c r="B525" s="192"/>
      <c r="D525" s="193"/>
    </row>
    <row r="526" ht="14.25" customHeight="1">
      <c r="B526" s="192"/>
      <c r="D526" s="193"/>
    </row>
    <row r="527" ht="14.25" customHeight="1">
      <c r="B527" s="192"/>
      <c r="D527" s="193"/>
    </row>
    <row r="528" ht="14.25" customHeight="1">
      <c r="B528" s="192"/>
      <c r="D528" s="193"/>
    </row>
    <row r="529" ht="14.25" customHeight="1">
      <c r="B529" s="192"/>
      <c r="D529" s="193"/>
    </row>
    <row r="530" ht="14.25" customHeight="1">
      <c r="B530" s="192"/>
      <c r="D530" s="193"/>
    </row>
    <row r="531" ht="14.25" customHeight="1">
      <c r="B531" s="192"/>
      <c r="D531" s="193"/>
    </row>
    <row r="532" ht="14.25" customHeight="1">
      <c r="B532" s="192"/>
      <c r="D532" s="193"/>
    </row>
    <row r="533" ht="14.25" customHeight="1">
      <c r="B533" s="192"/>
      <c r="D533" s="193"/>
    </row>
    <row r="534" ht="14.25" customHeight="1">
      <c r="B534" s="192"/>
      <c r="D534" s="193"/>
    </row>
    <row r="535" ht="14.25" customHeight="1">
      <c r="B535" s="192"/>
      <c r="D535" s="193"/>
    </row>
    <row r="536" ht="14.25" customHeight="1">
      <c r="B536" s="192"/>
      <c r="D536" s="193"/>
    </row>
    <row r="537" ht="14.25" customHeight="1">
      <c r="B537" s="192"/>
      <c r="D537" s="193"/>
    </row>
    <row r="538" ht="14.25" customHeight="1">
      <c r="B538" s="192"/>
      <c r="D538" s="193"/>
    </row>
    <row r="539" ht="14.25" customHeight="1">
      <c r="B539" s="192"/>
      <c r="D539" s="193"/>
    </row>
    <row r="540" ht="14.25" customHeight="1">
      <c r="B540" s="192"/>
      <c r="D540" s="193"/>
    </row>
    <row r="541" ht="14.25" customHeight="1">
      <c r="B541" s="192"/>
      <c r="D541" s="193"/>
    </row>
    <row r="542" ht="14.25" customHeight="1">
      <c r="B542" s="192"/>
      <c r="D542" s="193"/>
    </row>
    <row r="543" ht="14.25" customHeight="1">
      <c r="B543" s="192"/>
      <c r="D543" s="193"/>
    </row>
    <row r="544" ht="14.25" customHeight="1">
      <c r="B544" s="192"/>
      <c r="D544" s="193"/>
    </row>
    <row r="545" ht="14.25" customHeight="1">
      <c r="B545" s="192"/>
      <c r="D545" s="193"/>
    </row>
    <row r="546" ht="14.25" customHeight="1">
      <c r="B546" s="192"/>
      <c r="D546" s="193"/>
    </row>
    <row r="547" ht="14.25" customHeight="1">
      <c r="B547" s="192"/>
      <c r="D547" s="193"/>
    </row>
    <row r="548" ht="14.25" customHeight="1">
      <c r="B548" s="192"/>
      <c r="D548" s="193"/>
    </row>
    <row r="549" ht="14.25" customHeight="1">
      <c r="B549" s="192"/>
      <c r="D549" s="193"/>
    </row>
    <row r="550" ht="14.25" customHeight="1">
      <c r="B550" s="192"/>
      <c r="D550" s="193"/>
    </row>
    <row r="551" ht="14.25" customHeight="1">
      <c r="B551" s="192"/>
      <c r="D551" s="193"/>
    </row>
    <row r="552" ht="14.25" customHeight="1">
      <c r="B552" s="192"/>
      <c r="D552" s="193"/>
    </row>
    <row r="553" ht="14.25" customHeight="1">
      <c r="B553" s="192"/>
      <c r="D553" s="193"/>
    </row>
    <row r="554" ht="14.25" customHeight="1">
      <c r="B554" s="192"/>
      <c r="D554" s="193"/>
    </row>
    <row r="555" ht="14.25" customHeight="1">
      <c r="B555" s="192"/>
      <c r="D555" s="193"/>
    </row>
    <row r="556" ht="14.25" customHeight="1">
      <c r="B556" s="192"/>
      <c r="D556" s="193"/>
    </row>
    <row r="557" ht="14.25" customHeight="1">
      <c r="B557" s="192"/>
      <c r="D557" s="193"/>
    </row>
    <row r="558" ht="14.25" customHeight="1">
      <c r="B558" s="192"/>
      <c r="D558" s="193"/>
    </row>
    <row r="559" ht="14.25" customHeight="1">
      <c r="B559" s="192"/>
      <c r="D559" s="193"/>
    </row>
    <row r="560" ht="14.25" customHeight="1">
      <c r="B560" s="192"/>
      <c r="D560" s="193"/>
    </row>
    <row r="561" ht="14.25" customHeight="1">
      <c r="B561" s="192"/>
      <c r="D561" s="193"/>
    </row>
    <row r="562" ht="14.25" customHeight="1">
      <c r="B562" s="192"/>
      <c r="D562" s="193"/>
    </row>
    <row r="563" ht="14.25" customHeight="1">
      <c r="B563" s="192"/>
      <c r="D563" s="193"/>
    </row>
    <row r="564" ht="14.25" customHeight="1">
      <c r="B564" s="192"/>
      <c r="D564" s="193"/>
    </row>
    <row r="565" ht="14.25" customHeight="1">
      <c r="B565" s="192"/>
      <c r="D565" s="193"/>
    </row>
    <row r="566" ht="14.25" customHeight="1">
      <c r="B566" s="192"/>
      <c r="D566" s="193"/>
    </row>
    <row r="567" ht="14.25" customHeight="1">
      <c r="B567" s="192"/>
      <c r="D567" s="193"/>
    </row>
    <row r="568" ht="14.25" customHeight="1">
      <c r="B568" s="192"/>
      <c r="D568" s="193"/>
    </row>
    <row r="569" ht="14.25" customHeight="1">
      <c r="B569" s="192"/>
      <c r="D569" s="193"/>
    </row>
    <row r="570" ht="14.25" customHeight="1">
      <c r="B570" s="192"/>
      <c r="D570" s="193"/>
    </row>
    <row r="571" ht="14.25" customHeight="1">
      <c r="B571" s="192"/>
      <c r="D571" s="193"/>
    </row>
    <row r="572" ht="14.25" customHeight="1">
      <c r="B572" s="192"/>
      <c r="D572" s="193"/>
    </row>
    <row r="573" ht="14.25" customHeight="1">
      <c r="B573" s="192"/>
      <c r="D573" s="193"/>
    </row>
    <row r="574" ht="14.25" customHeight="1">
      <c r="B574" s="192"/>
      <c r="D574" s="193"/>
    </row>
    <row r="575" ht="14.25" customHeight="1">
      <c r="B575" s="192"/>
      <c r="D575" s="193"/>
    </row>
    <row r="576" ht="14.25" customHeight="1">
      <c r="B576" s="192"/>
      <c r="D576" s="193"/>
    </row>
    <row r="577" ht="14.25" customHeight="1">
      <c r="B577" s="192"/>
      <c r="D577" s="193"/>
    </row>
    <row r="578" ht="14.25" customHeight="1">
      <c r="B578" s="192"/>
      <c r="D578" s="193"/>
    </row>
    <row r="579" ht="14.25" customHeight="1">
      <c r="B579" s="192"/>
      <c r="D579" s="193"/>
    </row>
    <row r="580" ht="14.25" customHeight="1">
      <c r="B580" s="192"/>
      <c r="D580" s="193"/>
    </row>
    <row r="581" ht="14.25" customHeight="1">
      <c r="B581" s="192"/>
      <c r="D581" s="193"/>
    </row>
    <row r="582" ht="14.25" customHeight="1">
      <c r="B582" s="192"/>
      <c r="D582" s="193"/>
    </row>
    <row r="583" ht="14.25" customHeight="1">
      <c r="B583" s="192"/>
      <c r="D583" s="193"/>
    </row>
    <row r="584" ht="14.25" customHeight="1">
      <c r="B584" s="192"/>
      <c r="D584" s="193"/>
    </row>
    <row r="585" ht="14.25" customHeight="1">
      <c r="B585" s="192"/>
      <c r="D585" s="193"/>
    </row>
    <row r="586" ht="14.25" customHeight="1">
      <c r="B586" s="192"/>
      <c r="D586" s="193"/>
    </row>
    <row r="587" ht="14.25" customHeight="1">
      <c r="B587" s="192"/>
      <c r="D587" s="193"/>
    </row>
    <row r="588" ht="14.25" customHeight="1">
      <c r="B588" s="192"/>
      <c r="D588" s="193"/>
    </row>
    <row r="589" ht="14.25" customHeight="1">
      <c r="B589" s="192"/>
      <c r="D589" s="193"/>
    </row>
    <row r="590" ht="14.25" customHeight="1">
      <c r="B590" s="192"/>
      <c r="D590" s="193"/>
    </row>
    <row r="591" ht="14.25" customHeight="1">
      <c r="B591" s="192"/>
      <c r="D591" s="193"/>
    </row>
    <row r="592" ht="14.25" customHeight="1">
      <c r="B592" s="192"/>
      <c r="D592" s="193"/>
    </row>
    <row r="593" ht="14.25" customHeight="1">
      <c r="B593" s="192"/>
      <c r="D593" s="193"/>
    </row>
    <row r="594" ht="14.25" customHeight="1">
      <c r="B594" s="192"/>
      <c r="D594" s="193"/>
    </row>
    <row r="595" ht="14.25" customHeight="1">
      <c r="B595" s="192"/>
      <c r="D595" s="193"/>
    </row>
    <row r="596" ht="14.25" customHeight="1">
      <c r="B596" s="192"/>
      <c r="D596" s="193"/>
    </row>
    <row r="597" ht="14.25" customHeight="1">
      <c r="B597" s="192"/>
      <c r="D597" s="193"/>
    </row>
    <row r="598" ht="14.25" customHeight="1">
      <c r="B598" s="192"/>
      <c r="D598" s="193"/>
    </row>
    <row r="599" ht="14.25" customHeight="1">
      <c r="B599" s="192"/>
      <c r="D599" s="193"/>
    </row>
    <row r="600" ht="14.25" customHeight="1">
      <c r="B600" s="192"/>
      <c r="D600" s="193"/>
    </row>
    <row r="601" ht="14.25" customHeight="1">
      <c r="B601" s="192"/>
      <c r="D601" s="193"/>
    </row>
    <row r="602" ht="14.25" customHeight="1">
      <c r="B602" s="192"/>
      <c r="D602" s="193"/>
    </row>
    <row r="603" ht="14.25" customHeight="1">
      <c r="B603" s="192"/>
      <c r="D603" s="193"/>
    </row>
    <row r="604" ht="14.25" customHeight="1">
      <c r="B604" s="192"/>
      <c r="D604" s="193"/>
    </row>
    <row r="605" ht="14.25" customHeight="1">
      <c r="B605" s="192"/>
      <c r="D605" s="193"/>
    </row>
    <row r="606" ht="14.25" customHeight="1">
      <c r="B606" s="192"/>
      <c r="D606" s="193"/>
    </row>
    <row r="607" ht="14.25" customHeight="1">
      <c r="B607" s="192"/>
      <c r="D607" s="193"/>
    </row>
    <row r="608" ht="14.25" customHeight="1">
      <c r="B608" s="192"/>
      <c r="D608" s="193"/>
    </row>
    <row r="609" ht="14.25" customHeight="1">
      <c r="B609" s="192"/>
      <c r="D609" s="193"/>
    </row>
    <row r="610" ht="14.25" customHeight="1">
      <c r="B610" s="192"/>
      <c r="D610" s="193"/>
    </row>
    <row r="611" ht="14.25" customHeight="1">
      <c r="B611" s="192"/>
      <c r="D611" s="193"/>
    </row>
    <row r="612" ht="14.25" customHeight="1">
      <c r="B612" s="192"/>
      <c r="D612" s="193"/>
    </row>
    <row r="613" ht="14.25" customHeight="1">
      <c r="B613" s="192"/>
      <c r="D613" s="193"/>
    </row>
    <row r="614" ht="14.25" customHeight="1">
      <c r="B614" s="192"/>
      <c r="D614" s="193"/>
    </row>
    <row r="615" ht="14.25" customHeight="1">
      <c r="B615" s="192"/>
      <c r="D615" s="193"/>
    </row>
    <row r="616" ht="14.25" customHeight="1">
      <c r="B616" s="192"/>
      <c r="D616" s="193"/>
    </row>
    <row r="617" ht="14.25" customHeight="1">
      <c r="B617" s="192"/>
      <c r="D617" s="193"/>
    </row>
    <row r="618" ht="14.25" customHeight="1">
      <c r="B618" s="192"/>
      <c r="D618" s="193"/>
    </row>
    <row r="619" ht="14.25" customHeight="1">
      <c r="B619" s="192"/>
      <c r="D619" s="193"/>
    </row>
    <row r="620" ht="14.25" customHeight="1">
      <c r="B620" s="192"/>
      <c r="D620" s="193"/>
    </row>
    <row r="621" ht="14.25" customHeight="1">
      <c r="B621" s="192"/>
      <c r="D621" s="193"/>
    </row>
    <row r="622" ht="14.25" customHeight="1">
      <c r="B622" s="192"/>
      <c r="D622" s="193"/>
    </row>
    <row r="623" ht="14.25" customHeight="1">
      <c r="B623" s="192"/>
      <c r="D623" s="193"/>
    </row>
    <row r="624" ht="14.25" customHeight="1">
      <c r="B624" s="192"/>
      <c r="D624" s="193"/>
    </row>
    <row r="625" ht="14.25" customHeight="1">
      <c r="B625" s="192"/>
      <c r="D625" s="193"/>
    </row>
    <row r="626" ht="14.25" customHeight="1">
      <c r="B626" s="192"/>
      <c r="D626" s="193"/>
    </row>
    <row r="627" ht="14.25" customHeight="1">
      <c r="B627" s="192"/>
      <c r="D627" s="193"/>
    </row>
    <row r="628" ht="14.25" customHeight="1">
      <c r="B628" s="192"/>
      <c r="D628" s="193"/>
    </row>
    <row r="629" ht="14.25" customHeight="1">
      <c r="B629" s="192"/>
      <c r="D629" s="193"/>
    </row>
    <row r="630" ht="14.25" customHeight="1">
      <c r="B630" s="192"/>
      <c r="D630" s="193"/>
    </row>
    <row r="631" ht="14.25" customHeight="1">
      <c r="B631" s="192"/>
      <c r="D631" s="193"/>
    </row>
    <row r="632" ht="14.25" customHeight="1">
      <c r="B632" s="192"/>
      <c r="D632" s="193"/>
    </row>
    <row r="633" ht="14.25" customHeight="1">
      <c r="B633" s="192"/>
      <c r="D633" s="193"/>
    </row>
    <row r="634" ht="14.25" customHeight="1">
      <c r="B634" s="192"/>
      <c r="D634" s="193"/>
    </row>
    <row r="635" ht="14.25" customHeight="1">
      <c r="B635" s="192"/>
      <c r="D635" s="193"/>
    </row>
    <row r="636" ht="14.25" customHeight="1">
      <c r="B636" s="192"/>
      <c r="D636" s="193"/>
    </row>
    <row r="637" ht="14.25" customHeight="1">
      <c r="B637" s="192"/>
      <c r="D637" s="193"/>
    </row>
    <row r="638" ht="14.25" customHeight="1">
      <c r="B638" s="192"/>
      <c r="D638" s="193"/>
    </row>
    <row r="639" ht="14.25" customHeight="1">
      <c r="B639" s="192"/>
      <c r="D639" s="193"/>
    </row>
    <row r="640" ht="14.25" customHeight="1">
      <c r="B640" s="192"/>
      <c r="D640" s="193"/>
    </row>
    <row r="641" ht="14.25" customHeight="1">
      <c r="B641" s="192"/>
      <c r="D641" s="193"/>
    </row>
    <row r="642" ht="14.25" customHeight="1">
      <c r="B642" s="192"/>
      <c r="D642" s="193"/>
    </row>
    <row r="643" ht="14.25" customHeight="1">
      <c r="B643" s="192"/>
      <c r="D643" s="193"/>
    </row>
    <row r="644" ht="14.25" customHeight="1">
      <c r="B644" s="192"/>
      <c r="D644" s="193"/>
    </row>
    <row r="645" ht="14.25" customHeight="1">
      <c r="B645" s="192"/>
      <c r="D645" s="193"/>
    </row>
    <row r="646" ht="14.25" customHeight="1">
      <c r="B646" s="192"/>
      <c r="D646" s="193"/>
    </row>
    <row r="647" ht="14.25" customHeight="1">
      <c r="B647" s="192"/>
      <c r="D647" s="193"/>
    </row>
    <row r="648" ht="14.25" customHeight="1">
      <c r="B648" s="192"/>
      <c r="D648" s="193"/>
    </row>
    <row r="649" ht="14.25" customHeight="1">
      <c r="B649" s="192"/>
      <c r="D649" s="193"/>
    </row>
    <row r="650" ht="14.25" customHeight="1">
      <c r="B650" s="192"/>
      <c r="D650" s="193"/>
    </row>
    <row r="651" ht="14.25" customHeight="1">
      <c r="B651" s="192"/>
      <c r="D651" s="193"/>
    </row>
    <row r="652" ht="14.25" customHeight="1">
      <c r="B652" s="192"/>
      <c r="D652" s="193"/>
    </row>
    <row r="653" ht="14.25" customHeight="1">
      <c r="B653" s="192"/>
      <c r="D653" s="193"/>
    </row>
    <row r="654" ht="14.25" customHeight="1">
      <c r="B654" s="192"/>
      <c r="D654" s="193"/>
    </row>
    <row r="655" ht="14.25" customHeight="1">
      <c r="B655" s="192"/>
      <c r="D655" s="193"/>
    </row>
    <row r="656" ht="14.25" customHeight="1">
      <c r="B656" s="192"/>
      <c r="D656" s="193"/>
    </row>
    <row r="657" ht="14.25" customHeight="1">
      <c r="B657" s="192"/>
      <c r="D657" s="193"/>
    </row>
    <row r="658" ht="14.25" customHeight="1">
      <c r="B658" s="192"/>
      <c r="D658" s="193"/>
    </row>
    <row r="659" ht="14.25" customHeight="1">
      <c r="B659" s="192"/>
      <c r="D659" s="193"/>
    </row>
    <row r="660" ht="14.25" customHeight="1">
      <c r="B660" s="192"/>
      <c r="D660" s="193"/>
    </row>
    <row r="661" ht="14.25" customHeight="1">
      <c r="B661" s="192"/>
      <c r="D661" s="193"/>
    </row>
    <row r="662" ht="14.25" customHeight="1">
      <c r="B662" s="192"/>
      <c r="D662" s="193"/>
    </row>
    <row r="663" ht="14.25" customHeight="1">
      <c r="B663" s="192"/>
      <c r="D663" s="193"/>
    </row>
    <row r="664" ht="14.25" customHeight="1">
      <c r="B664" s="192"/>
      <c r="D664" s="193"/>
    </row>
    <row r="665" ht="14.25" customHeight="1">
      <c r="B665" s="192"/>
      <c r="D665" s="193"/>
    </row>
    <row r="666" ht="14.25" customHeight="1">
      <c r="B666" s="192"/>
      <c r="D666" s="193"/>
    </row>
    <row r="667" ht="14.25" customHeight="1">
      <c r="B667" s="192"/>
      <c r="D667" s="193"/>
    </row>
    <row r="668" ht="14.25" customHeight="1">
      <c r="B668" s="192"/>
      <c r="D668" s="193"/>
    </row>
    <row r="669" ht="14.25" customHeight="1">
      <c r="B669" s="192"/>
      <c r="D669" s="193"/>
    </row>
    <row r="670" ht="14.25" customHeight="1">
      <c r="B670" s="192"/>
      <c r="D670" s="193"/>
    </row>
    <row r="671" ht="14.25" customHeight="1">
      <c r="B671" s="192"/>
      <c r="D671" s="193"/>
    </row>
    <row r="672" ht="14.25" customHeight="1">
      <c r="B672" s="192"/>
      <c r="D672" s="193"/>
    </row>
    <row r="673" ht="14.25" customHeight="1">
      <c r="B673" s="192"/>
      <c r="D673" s="193"/>
    </row>
    <row r="674" ht="14.25" customHeight="1">
      <c r="B674" s="192"/>
      <c r="D674" s="193"/>
    </row>
    <row r="675" ht="14.25" customHeight="1">
      <c r="B675" s="192"/>
      <c r="D675" s="193"/>
    </row>
    <row r="676" ht="14.25" customHeight="1">
      <c r="B676" s="192"/>
      <c r="D676" s="193"/>
    </row>
    <row r="677" ht="14.25" customHeight="1">
      <c r="B677" s="192"/>
      <c r="D677" s="193"/>
    </row>
    <row r="678" ht="14.25" customHeight="1">
      <c r="B678" s="192"/>
      <c r="D678" s="193"/>
    </row>
    <row r="679" ht="14.25" customHeight="1">
      <c r="B679" s="192"/>
      <c r="D679" s="193"/>
    </row>
    <row r="680" ht="14.25" customHeight="1">
      <c r="B680" s="192"/>
      <c r="D680" s="193"/>
    </row>
    <row r="681" ht="14.25" customHeight="1">
      <c r="B681" s="192"/>
      <c r="D681" s="193"/>
    </row>
    <row r="682" ht="14.25" customHeight="1">
      <c r="B682" s="192"/>
      <c r="D682" s="193"/>
    </row>
    <row r="683" ht="14.25" customHeight="1">
      <c r="B683" s="192"/>
      <c r="D683" s="193"/>
    </row>
    <row r="684" ht="14.25" customHeight="1">
      <c r="B684" s="192"/>
      <c r="D684" s="193"/>
    </row>
    <row r="685" ht="14.25" customHeight="1">
      <c r="B685" s="192"/>
      <c r="D685" s="193"/>
    </row>
    <row r="686" ht="14.25" customHeight="1">
      <c r="B686" s="192"/>
      <c r="D686" s="193"/>
    </row>
    <row r="687" ht="14.25" customHeight="1">
      <c r="B687" s="192"/>
      <c r="D687" s="193"/>
    </row>
    <row r="688" ht="14.25" customHeight="1">
      <c r="B688" s="192"/>
      <c r="D688" s="193"/>
    </row>
    <row r="689" ht="14.25" customHeight="1">
      <c r="B689" s="192"/>
      <c r="D689" s="193"/>
    </row>
    <row r="690" ht="14.25" customHeight="1">
      <c r="B690" s="192"/>
      <c r="D690" s="193"/>
    </row>
    <row r="691" ht="14.25" customHeight="1">
      <c r="B691" s="192"/>
      <c r="D691" s="193"/>
    </row>
    <row r="692" ht="14.25" customHeight="1">
      <c r="B692" s="192"/>
      <c r="D692" s="193"/>
    </row>
    <row r="693" ht="14.25" customHeight="1">
      <c r="B693" s="192"/>
      <c r="D693" s="193"/>
    </row>
    <row r="694" ht="14.25" customHeight="1">
      <c r="B694" s="192"/>
      <c r="D694" s="193"/>
    </row>
    <row r="695" ht="14.25" customHeight="1">
      <c r="B695" s="192"/>
      <c r="D695" s="193"/>
    </row>
    <row r="696" ht="14.25" customHeight="1">
      <c r="B696" s="192"/>
      <c r="D696" s="193"/>
    </row>
    <row r="697" ht="14.25" customHeight="1">
      <c r="B697" s="192"/>
      <c r="D697" s="193"/>
    </row>
    <row r="698" ht="14.25" customHeight="1">
      <c r="B698" s="192"/>
      <c r="D698" s="193"/>
    </row>
    <row r="699" ht="14.25" customHeight="1">
      <c r="B699" s="192"/>
      <c r="D699" s="193"/>
    </row>
    <row r="700" ht="14.25" customHeight="1">
      <c r="B700" s="192"/>
      <c r="D700" s="193"/>
    </row>
    <row r="701" ht="14.25" customHeight="1">
      <c r="B701" s="192"/>
      <c r="D701" s="193"/>
    </row>
    <row r="702" ht="14.25" customHeight="1">
      <c r="B702" s="192"/>
      <c r="D702" s="193"/>
    </row>
    <row r="703" ht="14.25" customHeight="1">
      <c r="B703" s="192"/>
      <c r="D703" s="193"/>
    </row>
    <row r="704" ht="14.25" customHeight="1">
      <c r="B704" s="192"/>
      <c r="D704" s="193"/>
    </row>
    <row r="705" ht="14.25" customHeight="1">
      <c r="B705" s="192"/>
      <c r="D705" s="193"/>
    </row>
    <row r="706" ht="14.25" customHeight="1">
      <c r="B706" s="192"/>
      <c r="D706" s="193"/>
    </row>
    <row r="707" ht="14.25" customHeight="1">
      <c r="B707" s="192"/>
      <c r="D707" s="193"/>
    </row>
    <row r="708" ht="14.25" customHeight="1">
      <c r="B708" s="192"/>
      <c r="D708" s="193"/>
    </row>
    <row r="709" ht="14.25" customHeight="1">
      <c r="B709" s="192"/>
      <c r="D709" s="193"/>
    </row>
    <row r="710" ht="14.25" customHeight="1">
      <c r="B710" s="192"/>
      <c r="D710" s="193"/>
    </row>
    <row r="711" ht="14.25" customHeight="1">
      <c r="B711" s="192"/>
      <c r="D711" s="193"/>
    </row>
    <row r="712" ht="14.25" customHeight="1">
      <c r="B712" s="192"/>
      <c r="D712" s="193"/>
    </row>
    <row r="713" ht="14.25" customHeight="1">
      <c r="B713" s="192"/>
      <c r="D713" s="193"/>
    </row>
    <row r="714" ht="14.25" customHeight="1">
      <c r="B714" s="192"/>
      <c r="D714" s="193"/>
    </row>
    <row r="715" ht="14.25" customHeight="1">
      <c r="B715" s="192"/>
      <c r="D715" s="193"/>
    </row>
    <row r="716" ht="14.25" customHeight="1">
      <c r="B716" s="192"/>
      <c r="D716" s="193"/>
    </row>
    <row r="717" ht="14.25" customHeight="1">
      <c r="B717" s="192"/>
      <c r="D717" s="193"/>
    </row>
    <row r="718" ht="14.25" customHeight="1">
      <c r="B718" s="192"/>
      <c r="D718" s="193"/>
    </row>
    <row r="719" ht="14.25" customHeight="1">
      <c r="B719" s="192"/>
      <c r="D719" s="193"/>
    </row>
    <row r="720" ht="14.25" customHeight="1">
      <c r="B720" s="192"/>
      <c r="D720" s="193"/>
    </row>
    <row r="721" ht="14.25" customHeight="1">
      <c r="B721" s="192"/>
      <c r="D721" s="193"/>
    </row>
    <row r="722" ht="14.25" customHeight="1">
      <c r="B722" s="192"/>
      <c r="D722" s="193"/>
    </row>
    <row r="723" ht="14.25" customHeight="1">
      <c r="B723" s="192"/>
      <c r="D723" s="193"/>
    </row>
    <row r="724" ht="14.25" customHeight="1">
      <c r="B724" s="192"/>
      <c r="D724" s="193"/>
    </row>
    <row r="725" ht="14.25" customHeight="1">
      <c r="B725" s="192"/>
      <c r="D725" s="193"/>
    </row>
    <row r="726" ht="14.25" customHeight="1">
      <c r="B726" s="192"/>
      <c r="D726" s="193"/>
    </row>
    <row r="727" ht="14.25" customHeight="1">
      <c r="B727" s="192"/>
      <c r="D727" s="193"/>
    </row>
    <row r="728" ht="14.25" customHeight="1">
      <c r="B728" s="192"/>
      <c r="D728" s="193"/>
    </row>
    <row r="729" ht="14.25" customHeight="1">
      <c r="B729" s="192"/>
      <c r="D729" s="193"/>
    </row>
    <row r="730" ht="14.25" customHeight="1">
      <c r="B730" s="192"/>
      <c r="D730" s="193"/>
    </row>
    <row r="731" ht="14.25" customHeight="1">
      <c r="B731" s="192"/>
      <c r="D731" s="193"/>
    </row>
    <row r="732" ht="14.25" customHeight="1">
      <c r="B732" s="192"/>
      <c r="D732" s="193"/>
    </row>
    <row r="733" ht="14.25" customHeight="1">
      <c r="B733" s="192"/>
      <c r="D733" s="193"/>
    </row>
    <row r="734" ht="14.25" customHeight="1">
      <c r="B734" s="192"/>
      <c r="D734" s="193"/>
    </row>
    <row r="735" ht="14.25" customHeight="1">
      <c r="B735" s="192"/>
      <c r="D735" s="193"/>
    </row>
    <row r="736" ht="14.25" customHeight="1">
      <c r="B736" s="192"/>
      <c r="D736" s="193"/>
    </row>
    <row r="737" ht="14.25" customHeight="1">
      <c r="B737" s="192"/>
      <c r="D737" s="193"/>
    </row>
    <row r="738" ht="14.25" customHeight="1">
      <c r="B738" s="192"/>
      <c r="D738" s="193"/>
    </row>
    <row r="739" ht="14.25" customHeight="1">
      <c r="B739" s="192"/>
      <c r="D739" s="193"/>
    </row>
    <row r="740" ht="14.25" customHeight="1">
      <c r="B740" s="192"/>
      <c r="D740" s="193"/>
    </row>
    <row r="741" ht="14.25" customHeight="1">
      <c r="B741" s="192"/>
      <c r="D741" s="193"/>
    </row>
    <row r="742" ht="14.25" customHeight="1">
      <c r="B742" s="192"/>
      <c r="D742" s="193"/>
    </row>
    <row r="743" ht="14.25" customHeight="1">
      <c r="B743" s="192"/>
      <c r="D743" s="193"/>
    </row>
    <row r="744" ht="14.25" customHeight="1">
      <c r="B744" s="192"/>
      <c r="D744" s="193"/>
    </row>
    <row r="745" ht="14.25" customHeight="1">
      <c r="B745" s="192"/>
      <c r="D745" s="193"/>
    </row>
    <row r="746" ht="14.25" customHeight="1">
      <c r="B746" s="192"/>
      <c r="D746" s="193"/>
    </row>
    <row r="747" ht="14.25" customHeight="1">
      <c r="B747" s="192"/>
      <c r="D747" s="193"/>
    </row>
    <row r="748" ht="14.25" customHeight="1">
      <c r="B748" s="192"/>
      <c r="D748" s="193"/>
    </row>
    <row r="749" ht="14.25" customHeight="1">
      <c r="B749" s="192"/>
      <c r="D749" s="193"/>
    </row>
    <row r="750" ht="14.25" customHeight="1">
      <c r="B750" s="192"/>
      <c r="D750" s="193"/>
    </row>
    <row r="751" ht="14.25" customHeight="1">
      <c r="B751" s="192"/>
      <c r="D751" s="193"/>
    </row>
    <row r="752" ht="14.25" customHeight="1">
      <c r="B752" s="192"/>
      <c r="D752" s="193"/>
    </row>
    <row r="753" ht="14.25" customHeight="1">
      <c r="B753" s="192"/>
      <c r="D753" s="193"/>
    </row>
    <row r="754" ht="14.25" customHeight="1">
      <c r="B754" s="192"/>
      <c r="D754" s="193"/>
    </row>
    <row r="755" ht="14.25" customHeight="1">
      <c r="B755" s="192"/>
      <c r="D755" s="193"/>
    </row>
    <row r="756" ht="14.25" customHeight="1">
      <c r="B756" s="192"/>
      <c r="D756" s="193"/>
    </row>
    <row r="757" ht="14.25" customHeight="1">
      <c r="B757" s="192"/>
      <c r="D757" s="193"/>
    </row>
    <row r="758" ht="14.25" customHeight="1">
      <c r="B758" s="192"/>
      <c r="D758" s="193"/>
    </row>
    <row r="759" ht="14.25" customHeight="1">
      <c r="B759" s="192"/>
      <c r="D759" s="193"/>
    </row>
    <row r="760" ht="14.25" customHeight="1">
      <c r="B760" s="192"/>
      <c r="D760" s="193"/>
    </row>
    <row r="761" ht="14.25" customHeight="1">
      <c r="B761" s="192"/>
      <c r="D761" s="193"/>
    </row>
    <row r="762" ht="14.25" customHeight="1">
      <c r="B762" s="192"/>
      <c r="D762" s="193"/>
    </row>
    <row r="763" ht="14.25" customHeight="1">
      <c r="B763" s="192"/>
      <c r="D763" s="193"/>
    </row>
    <row r="764" ht="14.25" customHeight="1">
      <c r="B764" s="192"/>
      <c r="D764" s="193"/>
    </row>
    <row r="765" ht="14.25" customHeight="1">
      <c r="B765" s="192"/>
      <c r="D765" s="193"/>
    </row>
    <row r="766" ht="14.25" customHeight="1">
      <c r="B766" s="192"/>
      <c r="D766" s="193"/>
    </row>
    <row r="767" ht="14.25" customHeight="1">
      <c r="B767" s="192"/>
      <c r="D767" s="193"/>
    </row>
    <row r="768" ht="14.25" customHeight="1">
      <c r="B768" s="192"/>
      <c r="D768" s="193"/>
    </row>
    <row r="769" ht="14.25" customHeight="1">
      <c r="B769" s="192"/>
      <c r="D769" s="193"/>
    </row>
    <row r="770" ht="14.25" customHeight="1">
      <c r="B770" s="192"/>
      <c r="D770" s="193"/>
    </row>
    <row r="771" ht="14.25" customHeight="1">
      <c r="B771" s="192"/>
      <c r="D771" s="193"/>
    </row>
    <row r="772" ht="14.25" customHeight="1">
      <c r="B772" s="192"/>
      <c r="D772" s="193"/>
    </row>
    <row r="773" ht="14.25" customHeight="1">
      <c r="B773" s="192"/>
      <c r="D773" s="193"/>
    </row>
    <row r="774" ht="14.25" customHeight="1">
      <c r="B774" s="192"/>
      <c r="D774" s="193"/>
    </row>
    <row r="775" ht="14.25" customHeight="1">
      <c r="B775" s="192"/>
      <c r="D775" s="193"/>
    </row>
    <row r="776" ht="14.25" customHeight="1">
      <c r="B776" s="192"/>
      <c r="D776" s="193"/>
    </row>
    <row r="777" ht="14.25" customHeight="1">
      <c r="B777" s="192"/>
      <c r="D777" s="193"/>
    </row>
    <row r="778" ht="14.25" customHeight="1">
      <c r="B778" s="192"/>
      <c r="D778" s="193"/>
    </row>
    <row r="779" ht="14.25" customHeight="1">
      <c r="B779" s="192"/>
      <c r="D779" s="193"/>
    </row>
    <row r="780" ht="14.25" customHeight="1">
      <c r="B780" s="192"/>
      <c r="D780" s="193"/>
    </row>
    <row r="781" ht="14.25" customHeight="1">
      <c r="B781" s="192"/>
      <c r="D781" s="193"/>
    </row>
    <row r="782" ht="14.25" customHeight="1">
      <c r="B782" s="192"/>
      <c r="D782" s="193"/>
    </row>
    <row r="783" ht="14.25" customHeight="1">
      <c r="B783" s="192"/>
      <c r="D783" s="193"/>
    </row>
    <row r="784" ht="14.25" customHeight="1">
      <c r="B784" s="192"/>
      <c r="D784" s="193"/>
    </row>
    <row r="785" ht="14.25" customHeight="1">
      <c r="B785" s="192"/>
      <c r="D785" s="193"/>
    </row>
    <row r="786" ht="14.25" customHeight="1">
      <c r="B786" s="192"/>
      <c r="D786" s="193"/>
    </row>
    <row r="787" ht="14.25" customHeight="1">
      <c r="B787" s="192"/>
      <c r="D787" s="193"/>
    </row>
    <row r="788" ht="14.25" customHeight="1">
      <c r="B788" s="192"/>
      <c r="D788" s="193"/>
    </row>
    <row r="789" ht="14.25" customHeight="1">
      <c r="B789" s="192"/>
      <c r="D789" s="193"/>
    </row>
    <row r="790" ht="14.25" customHeight="1">
      <c r="B790" s="192"/>
      <c r="D790" s="193"/>
    </row>
    <row r="791" ht="14.25" customHeight="1">
      <c r="B791" s="192"/>
      <c r="D791" s="193"/>
    </row>
    <row r="792" ht="14.25" customHeight="1">
      <c r="B792" s="192"/>
      <c r="D792" s="193"/>
    </row>
    <row r="793" ht="14.25" customHeight="1">
      <c r="B793" s="192"/>
      <c r="D793" s="193"/>
    </row>
    <row r="794" ht="14.25" customHeight="1">
      <c r="B794" s="192"/>
      <c r="D794" s="193"/>
    </row>
    <row r="795" ht="14.25" customHeight="1">
      <c r="B795" s="192"/>
      <c r="D795" s="193"/>
    </row>
    <row r="796" ht="14.25" customHeight="1">
      <c r="B796" s="192"/>
      <c r="D796" s="193"/>
    </row>
    <row r="797" ht="14.25" customHeight="1">
      <c r="B797" s="192"/>
      <c r="D797" s="193"/>
    </row>
    <row r="798" ht="14.25" customHeight="1">
      <c r="B798" s="192"/>
      <c r="D798" s="193"/>
    </row>
    <row r="799" ht="14.25" customHeight="1">
      <c r="B799" s="192"/>
      <c r="D799" s="193"/>
    </row>
    <row r="800" ht="14.25" customHeight="1">
      <c r="B800" s="192"/>
      <c r="D800" s="193"/>
    </row>
    <row r="801" ht="14.25" customHeight="1">
      <c r="B801" s="192"/>
      <c r="D801" s="193"/>
    </row>
    <row r="802" ht="14.25" customHeight="1">
      <c r="B802" s="192"/>
      <c r="D802" s="193"/>
    </row>
    <row r="803" ht="14.25" customHeight="1">
      <c r="B803" s="192"/>
      <c r="D803" s="193"/>
    </row>
    <row r="804" ht="14.25" customHeight="1">
      <c r="B804" s="192"/>
      <c r="D804" s="193"/>
    </row>
    <row r="805" ht="14.25" customHeight="1">
      <c r="B805" s="192"/>
      <c r="D805" s="193"/>
    </row>
    <row r="806" ht="14.25" customHeight="1">
      <c r="B806" s="192"/>
      <c r="D806" s="193"/>
    </row>
    <row r="807" ht="14.25" customHeight="1">
      <c r="B807" s="192"/>
      <c r="D807" s="193"/>
    </row>
    <row r="808" ht="14.25" customHeight="1">
      <c r="B808" s="192"/>
      <c r="D808" s="193"/>
    </row>
    <row r="809" ht="14.25" customHeight="1">
      <c r="B809" s="192"/>
      <c r="D809" s="193"/>
    </row>
    <row r="810" ht="14.25" customHeight="1">
      <c r="B810" s="192"/>
      <c r="D810" s="193"/>
    </row>
    <row r="811" ht="14.25" customHeight="1">
      <c r="B811" s="192"/>
      <c r="D811" s="193"/>
    </row>
    <row r="812" ht="14.25" customHeight="1">
      <c r="B812" s="192"/>
      <c r="D812" s="193"/>
    </row>
    <row r="813" ht="14.25" customHeight="1">
      <c r="B813" s="192"/>
      <c r="D813" s="193"/>
    </row>
    <row r="814" ht="14.25" customHeight="1">
      <c r="B814" s="192"/>
      <c r="D814" s="193"/>
    </row>
    <row r="815" ht="14.25" customHeight="1">
      <c r="B815" s="192"/>
      <c r="D815" s="193"/>
    </row>
    <row r="816" ht="14.25" customHeight="1">
      <c r="B816" s="192"/>
      <c r="D816" s="193"/>
    </row>
    <row r="817" ht="14.25" customHeight="1">
      <c r="B817" s="192"/>
      <c r="D817" s="193"/>
    </row>
    <row r="818" ht="14.25" customHeight="1">
      <c r="B818" s="192"/>
      <c r="D818" s="193"/>
    </row>
    <row r="819" ht="14.25" customHeight="1">
      <c r="B819" s="192"/>
      <c r="D819" s="193"/>
    </row>
    <row r="820" ht="14.25" customHeight="1">
      <c r="B820" s="192"/>
      <c r="D820" s="193"/>
    </row>
    <row r="821" ht="14.25" customHeight="1">
      <c r="B821" s="192"/>
      <c r="D821" s="193"/>
    </row>
    <row r="822" ht="14.25" customHeight="1">
      <c r="B822" s="192"/>
      <c r="D822" s="193"/>
    </row>
    <row r="823" ht="14.25" customHeight="1">
      <c r="B823" s="192"/>
      <c r="D823" s="193"/>
    </row>
    <row r="824" ht="14.25" customHeight="1">
      <c r="B824" s="192"/>
      <c r="D824" s="193"/>
    </row>
    <row r="825" ht="14.25" customHeight="1">
      <c r="B825" s="192"/>
      <c r="D825" s="193"/>
    </row>
    <row r="826" ht="14.25" customHeight="1">
      <c r="B826" s="192"/>
      <c r="D826" s="193"/>
    </row>
    <row r="827" ht="14.25" customHeight="1">
      <c r="B827" s="192"/>
      <c r="D827" s="193"/>
    </row>
    <row r="828" ht="14.25" customHeight="1">
      <c r="B828" s="192"/>
      <c r="D828" s="193"/>
    </row>
    <row r="829" ht="14.25" customHeight="1">
      <c r="B829" s="192"/>
      <c r="D829" s="193"/>
    </row>
    <row r="830" ht="14.25" customHeight="1">
      <c r="B830" s="192"/>
      <c r="D830" s="193"/>
    </row>
    <row r="831" ht="14.25" customHeight="1">
      <c r="B831" s="192"/>
      <c r="D831" s="193"/>
    </row>
    <row r="832" ht="14.25" customHeight="1">
      <c r="B832" s="192"/>
      <c r="D832" s="193"/>
    </row>
    <row r="833" ht="14.25" customHeight="1">
      <c r="B833" s="192"/>
      <c r="D833" s="193"/>
    </row>
    <row r="834" ht="14.25" customHeight="1">
      <c r="B834" s="192"/>
      <c r="D834" s="193"/>
    </row>
    <row r="835" ht="14.25" customHeight="1">
      <c r="B835" s="192"/>
      <c r="D835" s="193"/>
    </row>
    <row r="836" ht="14.25" customHeight="1">
      <c r="B836" s="192"/>
      <c r="D836" s="193"/>
    </row>
    <row r="837" ht="14.25" customHeight="1">
      <c r="B837" s="192"/>
      <c r="D837" s="193"/>
    </row>
    <row r="838" ht="14.25" customHeight="1">
      <c r="B838" s="192"/>
      <c r="D838" s="193"/>
    </row>
    <row r="839" ht="14.25" customHeight="1">
      <c r="B839" s="192"/>
      <c r="D839" s="193"/>
    </row>
    <row r="840" ht="14.25" customHeight="1">
      <c r="B840" s="192"/>
      <c r="D840" s="193"/>
    </row>
    <row r="841" ht="14.25" customHeight="1">
      <c r="B841" s="192"/>
      <c r="D841" s="193"/>
    </row>
    <row r="842" ht="14.25" customHeight="1">
      <c r="B842" s="192"/>
      <c r="D842" s="193"/>
    </row>
    <row r="843" ht="14.25" customHeight="1">
      <c r="B843" s="192"/>
      <c r="D843" s="193"/>
    </row>
    <row r="844" ht="14.25" customHeight="1">
      <c r="B844" s="192"/>
      <c r="D844" s="193"/>
    </row>
    <row r="845" ht="14.25" customHeight="1">
      <c r="B845" s="192"/>
      <c r="D845" s="193"/>
    </row>
    <row r="846" ht="14.25" customHeight="1">
      <c r="B846" s="192"/>
      <c r="D846" s="193"/>
    </row>
    <row r="847" ht="14.25" customHeight="1">
      <c r="B847" s="192"/>
      <c r="D847" s="193"/>
    </row>
    <row r="848" ht="14.25" customHeight="1">
      <c r="B848" s="192"/>
      <c r="D848" s="193"/>
    </row>
    <row r="849" ht="14.25" customHeight="1">
      <c r="B849" s="192"/>
      <c r="D849" s="193"/>
    </row>
    <row r="850" ht="14.25" customHeight="1">
      <c r="B850" s="192"/>
      <c r="D850" s="193"/>
    </row>
    <row r="851" ht="14.25" customHeight="1">
      <c r="B851" s="192"/>
      <c r="D851" s="193"/>
    </row>
    <row r="852" ht="14.25" customHeight="1">
      <c r="B852" s="192"/>
      <c r="D852" s="193"/>
    </row>
    <row r="853" ht="14.25" customHeight="1">
      <c r="B853" s="192"/>
      <c r="D853" s="193"/>
    </row>
    <row r="854" ht="14.25" customHeight="1">
      <c r="B854" s="192"/>
      <c r="D854" s="193"/>
    </row>
    <row r="855" ht="14.25" customHeight="1">
      <c r="B855" s="192"/>
      <c r="D855" s="193"/>
    </row>
    <row r="856" ht="14.25" customHeight="1">
      <c r="B856" s="192"/>
      <c r="D856" s="193"/>
    </row>
    <row r="857" ht="14.25" customHeight="1">
      <c r="B857" s="192"/>
      <c r="D857" s="193"/>
    </row>
    <row r="858" ht="14.25" customHeight="1">
      <c r="B858" s="192"/>
      <c r="D858" s="193"/>
    </row>
    <row r="859" ht="14.25" customHeight="1">
      <c r="B859" s="192"/>
      <c r="D859" s="193"/>
    </row>
    <row r="860" ht="14.25" customHeight="1">
      <c r="B860" s="192"/>
      <c r="D860" s="193"/>
    </row>
    <row r="861" ht="14.25" customHeight="1">
      <c r="B861" s="192"/>
      <c r="D861" s="193"/>
    </row>
    <row r="862" ht="14.25" customHeight="1">
      <c r="B862" s="192"/>
      <c r="D862" s="193"/>
    </row>
    <row r="863" ht="14.25" customHeight="1">
      <c r="B863" s="192"/>
      <c r="D863" s="193"/>
    </row>
    <row r="864" ht="14.25" customHeight="1">
      <c r="B864" s="192"/>
      <c r="D864" s="193"/>
    </row>
    <row r="865" ht="14.25" customHeight="1">
      <c r="B865" s="192"/>
      <c r="D865" s="193"/>
    </row>
    <row r="866" ht="14.25" customHeight="1">
      <c r="B866" s="192"/>
      <c r="D866" s="193"/>
    </row>
    <row r="867" ht="14.25" customHeight="1">
      <c r="B867" s="192"/>
      <c r="D867" s="193"/>
    </row>
    <row r="868" ht="14.25" customHeight="1">
      <c r="B868" s="192"/>
      <c r="D868" s="193"/>
    </row>
    <row r="869" ht="14.25" customHeight="1">
      <c r="B869" s="192"/>
      <c r="D869" s="193"/>
    </row>
    <row r="870" ht="14.25" customHeight="1">
      <c r="B870" s="192"/>
      <c r="D870" s="193"/>
    </row>
    <row r="871" ht="14.25" customHeight="1">
      <c r="B871" s="192"/>
      <c r="D871" s="193"/>
    </row>
    <row r="872" ht="14.25" customHeight="1">
      <c r="B872" s="192"/>
      <c r="D872" s="193"/>
    </row>
    <row r="873" ht="14.25" customHeight="1">
      <c r="B873" s="192"/>
      <c r="D873" s="193"/>
    </row>
    <row r="874" ht="14.25" customHeight="1">
      <c r="B874" s="192"/>
      <c r="D874" s="193"/>
    </row>
    <row r="875" ht="14.25" customHeight="1">
      <c r="B875" s="192"/>
      <c r="D875" s="193"/>
    </row>
    <row r="876" ht="14.25" customHeight="1">
      <c r="B876" s="192"/>
      <c r="D876" s="193"/>
    </row>
    <row r="877" ht="14.25" customHeight="1">
      <c r="B877" s="192"/>
      <c r="D877" s="193"/>
    </row>
    <row r="878" ht="14.25" customHeight="1">
      <c r="B878" s="192"/>
      <c r="D878" s="193"/>
    </row>
    <row r="879" ht="14.25" customHeight="1">
      <c r="B879" s="192"/>
      <c r="D879" s="193"/>
    </row>
    <row r="880" ht="14.25" customHeight="1">
      <c r="B880" s="192"/>
      <c r="D880" s="193"/>
    </row>
    <row r="881" ht="14.25" customHeight="1">
      <c r="B881" s="192"/>
      <c r="D881" s="193"/>
    </row>
    <row r="882" ht="14.25" customHeight="1">
      <c r="B882" s="192"/>
      <c r="D882" s="193"/>
    </row>
    <row r="883" ht="14.25" customHeight="1">
      <c r="B883" s="192"/>
      <c r="D883" s="193"/>
    </row>
    <row r="884" ht="14.25" customHeight="1">
      <c r="B884" s="192"/>
      <c r="D884" s="193"/>
    </row>
    <row r="885" ht="14.25" customHeight="1">
      <c r="B885" s="192"/>
      <c r="D885" s="193"/>
    </row>
    <row r="886" ht="14.25" customHeight="1">
      <c r="B886" s="192"/>
      <c r="D886" s="193"/>
    </row>
    <row r="887" ht="14.25" customHeight="1">
      <c r="B887" s="192"/>
      <c r="D887" s="193"/>
    </row>
    <row r="888" ht="14.25" customHeight="1">
      <c r="B888" s="192"/>
      <c r="D888" s="193"/>
    </row>
    <row r="889" ht="14.25" customHeight="1">
      <c r="B889" s="192"/>
      <c r="D889" s="193"/>
    </row>
    <row r="890" ht="14.25" customHeight="1">
      <c r="B890" s="192"/>
      <c r="D890" s="193"/>
    </row>
    <row r="891" ht="14.25" customHeight="1">
      <c r="B891" s="192"/>
      <c r="D891" s="193"/>
    </row>
    <row r="892" ht="14.25" customHeight="1">
      <c r="B892" s="192"/>
      <c r="D892" s="193"/>
    </row>
    <row r="893" ht="14.25" customHeight="1">
      <c r="B893" s="192"/>
      <c r="D893" s="193"/>
    </row>
    <row r="894" ht="14.25" customHeight="1">
      <c r="B894" s="192"/>
      <c r="D894" s="193"/>
    </row>
    <row r="895" ht="14.25" customHeight="1">
      <c r="B895" s="192"/>
      <c r="D895" s="193"/>
    </row>
    <row r="896" ht="14.25" customHeight="1">
      <c r="B896" s="192"/>
      <c r="D896" s="193"/>
    </row>
    <row r="897" ht="14.25" customHeight="1">
      <c r="B897" s="192"/>
      <c r="D897" s="193"/>
    </row>
    <row r="898" ht="14.25" customHeight="1">
      <c r="B898" s="192"/>
      <c r="D898" s="193"/>
    </row>
    <row r="899" ht="14.25" customHeight="1">
      <c r="B899" s="192"/>
      <c r="D899" s="193"/>
    </row>
    <row r="900" ht="14.25" customHeight="1">
      <c r="B900" s="192"/>
      <c r="D900" s="193"/>
    </row>
    <row r="901" ht="14.25" customHeight="1">
      <c r="B901" s="192"/>
      <c r="D901" s="193"/>
    </row>
    <row r="902" ht="14.25" customHeight="1">
      <c r="B902" s="192"/>
      <c r="D902" s="193"/>
    </row>
    <row r="903" ht="14.25" customHeight="1">
      <c r="B903" s="192"/>
      <c r="D903" s="193"/>
    </row>
    <row r="904" ht="14.25" customHeight="1">
      <c r="B904" s="192"/>
      <c r="D904" s="193"/>
    </row>
    <row r="905" ht="14.25" customHeight="1">
      <c r="B905" s="192"/>
      <c r="D905" s="193"/>
    </row>
    <row r="906" ht="14.25" customHeight="1">
      <c r="B906" s="192"/>
      <c r="D906" s="193"/>
    </row>
    <row r="907" ht="14.25" customHeight="1">
      <c r="B907" s="192"/>
      <c r="D907" s="193"/>
    </row>
    <row r="908" ht="14.25" customHeight="1">
      <c r="B908" s="192"/>
      <c r="D908" s="193"/>
    </row>
    <row r="909" ht="14.25" customHeight="1">
      <c r="B909" s="192"/>
      <c r="D909" s="193"/>
    </row>
    <row r="910" ht="14.25" customHeight="1">
      <c r="B910" s="192"/>
      <c r="D910" s="193"/>
    </row>
    <row r="911" ht="14.25" customHeight="1">
      <c r="B911" s="192"/>
      <c r="D911" s="193"/>
    </row>
    <row r="912" ht="14.25" customHeight="1">
      <c r="B912" s="192"/>
      <c r="D912" s="193"/>
    </row>
    <row r="913" ht="14.25" customHeight="1">
      <c r="B913" s="192"/>
      <c r="D913" s="193"/>
    </row>
    <row r="914" ht="14.25" customHeight="1">
      <c r="B914" s="192"/>
      <c r="D914" s="193"/>
    </row>
    <row r="915" ht="14.25" customHeight="1">
      <c r="B915" s="192"/>
      <c r="D915" s="193"/>
    </row>
    <row r="916" ht="14.25" customHeight="1">
      <c r="B916" s="192"/>
      <c r="D916" s="193"/>
    </row>
    <row r="917" ht="14.25" customHeight="1">
      <c r="B917" s="192"/>
      <c r="D917" s="193"/>
    </row>
    <row r="918" ht="14.25" customHeight="1">
      <c r="B918" s="192"/>
      <c r="D918" s="193"/>
    </row>
    <row r="919" ht="14.25" customHeight="1">
      <c r="B919" s="192"/>
      <c r="D919" s="193"/>
    </row>
    <row r="920" ht="14.25" customHeight="1">
      <c r="B920" s="192"/>
      <c r="D920" s="193"/>
    </row>
    <row r="921" ht="14.25" customHeight="1">
      <c r="B921" s="192"/>
      <c r="D921" s="193"/>
    </row>
    <row r="922" ht="14.25" customHeight="1">
      <c r="B922" s="192"/>
      <c r="D922" s="193"/>
    </row>
    <row r="923" ht="14.25" customHeight="1">
      <c r="B923" s="192"/>
      <c r="D923" s="193"/>
    </row>
    <row r="924" ht="14.25" customHeight="1">
      <c r="B924" s="192"/>
      <c r="D924" s="193"/>
    </row>
    <row r="925" ht="14.25" customHeight="1">
      <c r="B925" s="192"/>
      <c r="D925" s="193"/>
    </row>
    <row r="926" ht="14.25" customHeight="1">
      <c r="B926" s="192"/>
      <c r="D926" s="193"/>
    </row>
    <row r="927" ht="14.25" customHeight="1">
      <c r="B927" s="192"/>
      <c r="D927" s="193"/>
    </row>
    <row r="928" ht="14.25" customHeight="1">
      <c r="B928" s="192"/>
      <c r="D928" s="193"/>
    </row>
    <row r="929" ht="14.25" customHeight="1">
      <c r="B929" s="192"/>
      <c r="D929" s="193"/>
    </row>
    <row r="930" ht="14.25" customHeight="1">
      <c r="B930" s="192"/>
      <c r="D930" s="193"/>
    </row>
    <row r="931" ht="14.25" customHeight="1">
      <c r="B931" s="192"/>
      <c r="D931" s="193"/>
    </row>
    <row r="932" ht="14.25" customHeight="1">
      <c r="B932" s="192"/>
      <c r="D932" s="193"/>
    </row>
    <row r="933" ht="14.25" customHeight="1">
      <c r="B933" s="192"/>
      <c r="D933" s="193"/>
    </row>
    <row r="934" ht="14.25" customHeight="1">
      <c r="B934" s="192"/>
      <c r="D934" s="193"/>
    </row>
    <row r="935" ht="14.25" customHeight="1">
      <c r="B935" s="192"/>
      <c r="D935" s="193"/>
    </row>
    <row r="936" ht="14.25" customHeight="1">
      <c r="B936" s="192"/>
      <c r="D936" s="193"/>
    </row>
    <row r="937" ht="14.25" customHeight="1">
      <c r="B937" s="192"/>
      <c r="D937" s="193"/>
    </row>
    <row r="938" ht="14.25" customHeight="1">
      <c r="B938" s="192"/>
      <c r="D938" s="193"/>
    </row>
    <row r="939" ht="14.25" customHeight="1">
      <c r="B939" s="192"/>
      <c r="D939" s="193"/>
    </row>
    <row r="940" ht="14.25" customHeight="1">
      <c r="B940" s="192"/>
      <c r="D940" s="193"/>
    </row>
    <row r="941" ht="14.25" customHeight="1">
      <c r="B941" s="192"/>
      <c r="D941" s="193"/>
    </row>
    <row r="942" ht="14.25" customHeight="1">
      <c r="B942" s="192"/>
      <c r="D942" s="193"/>
    </row>
    <row r="943" ht="14.25" customHeight="1">
      <c r="B943" s="192"/>
      <c r="D943" s="193"/>
    </row>
    <row r="944" ht="14.25" customHeight="1">
      <c r="B944" s="192"/>
      <c r="D944" s="193"/>
    </row>
    <row r="945" ht="14.25" customHeight="1">
      <c r="B945" s="192"/>
      <c r="D945" s="193"/>
    </row>
    <row r="946" ht="14.25" customHeight="1">
      <c r="B946" s="192"/>
      <c r="D946" s="193"/>
    </row>
    <row r="947" ht="14.25" customHeight="1">
      <c r="B947" s="192"/>
      <c r="D947" s="193"/>
    </row>
    <row r="948" ht="14.25" customHeight="1">
      <c r="B948" s="192"/>
      <c r="D948" s="193"/>
    </row>
    <row r="949" ht="14.25" customHeight="1">
      <c r="B949" s="192"/>
      <c r="D949" s="193"/>
    </row>
    <row r="950" ht="14.25" customHeight="1">
      <c r="B950" s="192"/>
      <c r="D950" s="193"/>
    </row>
    <row r="951" ht="14.25" customHeight="1">
      <c r="B951" s="192"/>
      <c r="D951" s="193"/>
    </row>
    <row r="952" ht="14.25" customHeight="1">
      <c r="B952" s="192"/>
      <c r="D952" s="193"/>
    </row>
    <row r="953" ht="14.25" customHeight="1">
      <c r="B953" s="192"/>
      <c r="D953" s="193"/>
    </row>
    <row r="954" ht="14.25" customHeight="1">
      <c r="B954" s="192"/>
      <c r="D954" s="193"/>
    </row>
    <row r="955" ht="14.25" customHeight="1">
      <c r="B955" s="192"/>
      <c r="D955" s="193"/>
    </row>
    <row r="956" ht="14.25" customHeight="1">
      <c r="B956" s="192"/>
      <c r="D956" s="193"/>
    </row>
    <row r="957" ht="14.25" customHeight="1">
      <c r="B957" s="192"/>
      <c r="D957" s="193"/>
    </row>
    <row r="958" ht="14.25" customHeight="1">
      <c r="B958" s="192"/>
      <c r="D958" s="193"/>
    </row>
    <row r="959" ht="14.25" customHeight="1">
      <c r="B959" s="192"/>
      <c r="D959" s="193"/>
    </row>
    <row r="960" ht="14.25" customHeight="1">
      <c r="B960" s="192"/>
      <c r="D960" s="193"/>
    </row>
    <row r="961" ht="14.25" customHeight="1">
      <c r="B961" s="192"/>
      <c r="D961" s="193"/>
    </row>
    <row r="962" ht="14.25" customHeight="1">
      <c r="B962" s="192"/>
      <c r="D962" s="193"/>
    </row>
    <row r="963" ht="14.25" customHeight="1">
      <c r="B963" s="192"/>
      <c r="D963" s="193"/>
    </row>
    <row r="964" ht="14.25" customHeight="1">
      <c r="B964" s="192"/>
      <c r="D964" s="193"/>
    </row>
    <row r="965" ht="14.25" customHeight="1">
      <c r="B965" s="192"/>
      <c r="D965" s="193"/>
    </row>
    <row r="966" ht="14.25" customHeight="1">
      <c r="B966" s="192"/>
      <c r="D966" s="193"/>
    </row>
    <row r="967" ht="14.25" customHeight="1">
      <c r="B967" s="192"/>
      <c r="D967" s="193"/>
    </row>
    <row r="968" ht="14.25" customHeight="1">
      <c r="B968" s="192"/>
      <c r="D968" s="193"/>
    </row>
    <row r="969" ht="14.25" customHeight="1">
      <c r="B969" s="192"/>
      <c r="D969" s="193"/>
    </row>
    <row r="970" ht="14.25" customHeight="1">
      <c r="B970" s="192"/>
      <c r="D970" s="193"/>
    </row>
    <row r="971" ht="14.25" customHeight="1">
      <c r="B971" s="192"/>
      <c r="D971" s="193"/>
    </row>
    <row r="972" ht="14.25" customHeight="1">
      <c r="B972" s="192"/>
      <c r="D972" s="193"/>
    </row>
    <row r="973" ht="14.25" customHeight="1">
      <c r="B973" s="192"/>
      <c r="D973" s="193"/>
    </row>
    <row r="974" ht="14.25" customHeight="1">
      <c r="B974" s="192"/>
      <c r="D974" s="193"/>
    </row>
    <row r="975" ht="14.25" customHeight="1">
      <c r="B975" s="192"/>
      <c r="D975" s="193"/>
    </row>
    <row r="976" ht="14.25" customHeight="1">
      <c r="B976" s="192"/>
      <c r="D976" s="193"/>
    </row>
    <row r="977" ht="14.25" customHeight="1">
      <c r="B977" s="192"/>
      <c r="D977" s="193"/>
    </row>
    <row r="978" ht="14.25" customHeight="1">
      <c r="B978" s="192"/>
      <c r="D978" s="193"/>
    </row>
    <row r="979" ht="14.25" customHeight="1">
      <c r="B979" s="192"/>
      <c r="D979" s="193"/>
    </row>
    <row r="980" ht="14.25" customHeight="1">
      <c r="B980" s="192"/>
      <c r="D980" s="193"/>
    </row>
    <row r="981" ht="14.25" customHeight="1">
      <c r="B981" s="192"/>
      <c r="D981" s="193"/>
    </row>
    <row r="982" ht="14.25" customHeight="1">
      <c r="B982" s="192"/>
      <c r="D982" s="193"/>
    </row>
    <row r="983" ht="14.25" customHeight="1">
      <c r="B983" s="192"/>
      <c r="D983" s="193"/>
    </row>
    <row r="984" ht="14.25" customHeight="1">
      <c r="B984" s="192"/>
      <c r="D984" s="193"/>
    </row>
    <row r="985" ht="14.25" customHeight="1">
      <c r="B985" s="192"/>
      <c r="D985" s="193"/>
    </row>
    <row r="986" ht="14.25" customHeight="1">
      <c r="B986" s="192"/>
      <c r="D986" s="193"/>
    </row>
    <row r="987" ht="14.25" customHeight="1">
      <c r="B987" s="192"/>
      <c r="D987" s="193"/>
    </row>
    <row r="988" ht="14.25" customHeight="1">
      <c r="B988" s="192"/>
      <c r="D988" s="193"/>
    </row>
    <row r="989" ht="14.25" customHeight="1">
      <c r="B989" s="192"/>
      <c r="D989" s="193"/>
    </row>
    <row r="990" ht="14.25" customHeight="1">
      <c r="B990" s="192"/>
      <c r="D990" s="193"/>
    </row>
    <row r="991" ht="14.25" customHeight="1">
      <c r="B991" s="192"/>
      <c r="D991" s="193"/>
    </row>
    <row r="992" ht="14.25" customHeight="1">
      <c r="B992" s="192"/>
      <c r="D992" s="193"/>
    </row>
    <row r="993" ht="14.25" customHeight="1">
      <c r="B993" s="192"/>
      <c r="D993" s="193"/>
    </row>
    <row r="994" ht="14.25" customHeight="1">
      <c r="B994" s="192"/>
      <c r="D994" s="193"/>
    </row>
    <row r="995" ht="14.25" customHeight="1">
      <c r="B995" s="192"/>
      <c r="D995" s="193"/>
    </row>
    <row r="996" ht="14.25" customHeight="1">
      <c r="B996" s="192"/>
      <c r="D996" s="193"/>
    </row>
    <row r="997" ht="14.25" customHeight="1">
      <c r="B997" s="192"/>
      <c r="D997" s="193"/>
    </row>
    <row r="998" ht="14.25" customHeight="1">
      <c r="B998" s="192"/>
      <c r="D998" s="193"/>
    </row>
    <row r="999" ht="14.25" customHeight="1">
      <c r="B999" s="192"/>
      <c r="D999" s="193"/>
    </row>
    <row r="1000" ht="14.25" customHeight="1">
      <c r="B1000" s="192"/>
      <c r="D1000" s="193"/>
    </row>
    <row r="1001" ht="14.25" customHeight="1">
      <c r="B1001" s="192"/>
      <c r="D1001" s="193"/>
    </row>
    <row r="1002" ht="14.25" customHeight="1">
      <c r="B1002" s="192"/>
      <c r="D1002" s="193"/>
    </row>
    <row r="1003" ht="14.25" customHeight="1">
      <c r="B1003" s="192"/>
      <c r="D1003" s="193"/>
    </row>
  </sheetData>
  <autoFilter ref="$A$2:$E$151"/>
  <mergeCells count="3">
    <mergeCell ref="A1:E1"/>
    <mergeCell ref="H1:K2"/>
    <mergeCell ref="H3:K3"/>
  </mergeCells>
  <conditionalFormatting sqref="C3:C150">
    <cfRule type="cellIs" dxfId="10" priority="1" operator="between">
      <formula>"0%"</formula>
      <formula>"75%"</formula>
    </cfRule>
  </conditionalFormatting>
  <conditionalFormatting sqref="C3:C150">
    <cfRule type="cellIs" dxfId="11" priority="2" operator="between">
      <formula>"75.50%"</formula>
      <formula>"100%"</formula>
    </cfRule>
  </conditionalFormatting>
  <conditionalFormatting sqref="C3:C150">
    <cfRule type="cellIs" dxfId="8" priority="3" operator="greaterThan">
      <formula>"100%"</formula>
    </cfRule>
  </conditionalFormatting>
  <dataValidations>
    <dataValidation type="list" allowBlank="1" showErrorMessage="1" sqref="E158">
      <formula1>"Opção 2"</formula1>
    </dataValidation>
  </dataValidations>
  <hyperlinks>
    <hyperlink r:id="rId1" location="gid=33980226" ref="H3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8.71"/>
    <col customWidth="1" min="3" max="3" width="19.29"/>
    <col customWidth="1" min="4" max="4" width="8.71"/>
    <col customWidth="1" min="5" max="5" width="11.29"/>
    <col customWidth="1" min="6" max="30" width="8.71"/>
  </cols>
  <sheetData>
    <row r="1" ht="14.25" customHeight="1">
      <c r="A1" s="195" t="s">
        <v>3063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6"/>
    </row>
    <row r="2" ht="14.25" customHeight="1">
      <c r="A2" s="196" t="s">
        <v>18</v>
      </c>
      <c r="W2" s="197"/>
      <c r="X2" s="198"/>
    </row>
    <row r="3" ht="14.25" customHeight="1">
      <c r="A3" s="199" t="s">
        <v>3063</v>
      </c>
      <c r="W3" s="200"/>
    </row>
    <row r="4" ht="14.25" customHeight="1">
      <c r="A4" s="201"/>
      <c r="W4" s="200"/>
    </row>
    <row r="5" ht="14.25" customHeight="1">
      <c r="A5" s="201"/>
      <c r="W5" s="200"/>
    </row>
    <row r="6" ht="14.25" customHeight="1">
      <c r="A6" s="201"/>
      <c r="W6" s="200"/>
    </row>
    <row r="7" ht="14.25" customHeight="1">
      <c r="A7" s="201"/>
      <c r="W7" s="200"/>
    </row>
    <row r="8" ht="14.25" customHeight="1">
      <c r="A8" s="201"/>
      <c r="W8" s="200"/>
    </row>
    <row r="9" ht="14.25" customHeight="1">
      <c r="A9" s="202" t="s">
        <v>3064</v>
      </c>
      <c r="W9" s="200"/>
    </row>
    <row r="10" ht="14.25" customHeight="1">
      <c r="A10" s="201" t="s">
        <v>3065</v>
      </c>
      <c r="W10" s="200"/>
    </row>
    <row r="11" ht="14.25" customHeight="1">
      <c r="A11" s="201" t="s">
        <v>3066</v>
      </c>
      <c r="B11" s="203" t="s">
        <v>3067</v>
      </c>
      <c r="C11" s="162"/>
      <c r="D11" s="204"/>
      <c r="E11" s="205" t="s">
        <v>3068</v>
      </c>
      <c r="F11" s="162"/>
      <c r="G11" s="204"/>
      <c r="H11" s="205" t="s">
        <v>3069</v>
      </c>
      <c r="I11" s="162"/>
      <c r="J11" s="204"/>
      <c r="K11" s="205" t="s">
        <v>3070</v>
      </c>
      <c r="L11" s="162"/>
      <c r="M11" s="204"/>
      <c r="N11" s="205" t="s">
        <v>3071</v>
      </c>
      <c r="O11" s="162"/>
      <c r="P11" s="204"/>
      <c r="Q11" s="205" t="s">
        <v>3072</v>
      </c>
      <c r="R11" s="162"/>
      <c r="S11" s="206"/>
      <c r="T11" s="207" t="s">
        <v>3073</v>
      </c>
      <c r="U11" s="162"/>
      <c r="V11" s="208"/>
      <c r="W11" s="200"/>
    </row>
    <row r="12" ht="14.25" customHeight="1">
      <c r="A12" s="201" t="s">
        <v>3074</v>
      </c>
      <c r="B12" s="209">
        <v>8.0</v>
      </c>
      <c r="E12" s="210">
        <v>2.0</v>
      </c>
      <c r="H12" s="209">
        <v>2.0</v>
      </c>
      <c r="K12" s="210">
        <v>1.0</v>
      </c>
      <c r="N12" s="209">
        <v>0.0</v>
      </c>
      <c r="Q12" s="209">
        <v>0.0</v>
      </c>
      <c r="S12" s="210"/>
      <c r="T12" s="209">
        <v>10.0</v>
      </c>
      <c r="V12" s="210"/>
      <c r="W12" s="200"/>
    </row>
    <row r="13" ht="14.25" customHeight="1">
      <c r="A13" s="201" t="s">
        <v>3075</v>
      </c>
      <c r="B13" s="211" t="s">
        <v>3076</v>
      </c>
      <c r="C13" s="162"/>
      <c r="E13" s="212" t="s">
        <v>3076</v>
      </c>
      <c r="F13" s="162"/>
      <c r="H13" s="212" t="s">
        <v>3076</v>
      </c>
      <c r="I13" s="162"/>
      <c r="K13" s="212" t="s">
        <v>3076</v>
      </c>
      <c r="L13" s="162"/>
      <c r="N13" s="212" t="s">
        <v>3076</v>
      </c>
      <c r="O13" s="162"/>
      <c r="Q13" s="212" t="s">
        <v>3076</v>
      </c>
      <c r="R13" s="162"/>
      <c r="S13" s="213"/>
      <c r="T13" s="212" t="s">
        <v>3076</v>
      </c>
      <c r="U13" s="162"/>
      <c r="V13" s="213"/>
      <c r="W13" s="200"/>
    </row>
    <row r="14" ht="14.25" customHeight="1">
      <c r="A14" s="201"/>
      <c r="B14" s="210">
        <f>8*18</f>
        <v>144</v>
      </c>
      <c r="E14" s="209">
        <v>18.0</v>
      </c>
      <c r="H14" s="210">
        <f>5*18</f>
        <v>90</v>
      </c>
      <c r="K14" s="209">
        <v>18.0</v>
      </c>
      <c r="N14" s="209">
        <v>18.0</v>
      </c>
      <c r="Q14" s="209">
        <v>0.0</v>
      </c>
      <c r="S14" s="210"/>
      <c r="T14" s="209">
        <f>10*10</f>
        <v>100</v>
      </c>
      <c r="V14" s="210"/>
      <c r="W14" s="200"/>
    </row>
    <row r="15" ht="14.25" customHeight="1">
      <c r="A15" s="201"/>
      <c r="B15" s="211" t="s">
        <v>3077</v>
      </c>
      <c r="C15" s="162"/>
      <c r="E15" s="212" t="s">
        <v>3077</v>
      </c>
      <c r="F15" s="162"/>
      <c r="H15" s="212" t="s">
        <v>3077</v>
      </c>
      <c r="I15" s="162"/>
      <c r="K15" s="212" t="s">
        <v>3077</v>
      </c>
      <c r="L15" s="162"/>
      <c r="N15" s="212" t="s">
        <v>3077</v>
      </c>
      <c r="O15" s="162"/>
      <c r="Q15" s="212" t="s">
        <v>3077</v>
      </c>
      <c r="R15" s="162"/>
      <c r="S15" s="213"/>
      <c r="T15" s="212" t="s">
        <v>3077</v>
      </c>
      <c r="U15" s="162"/>
      <c r="V15" s="213"/>
      <c r="W15" s="200"/>
    </row>
    <row r="16" ht="14.25" customHeight="1">
      <c r="A16" s="201"/>
      <c r="B16" s="210">
        <f>B14*6</f>
        <v>864</v>
      </c>
      <c r="E16" s="210">
        <f>E14*6</f>
        <v>108</v>
      </c>
      <c r="H16" s="210">
        <f>H14*6</f>
        <v>540</v>
      </c>
      <c r="K16" s="210">
        <f>K14*6</f>
        <v>108</v>
      </c>
      <c r="N16" s="210">
        <f>N14*6</f>
        <v>108</v>
      </c>
      <c r="Q16" s="210">
        <f>Q14*6</f>
        <v>0</v>
      </c>
      <c r="S16" s="210"/>
      <c r="T16" s="210">
        <f>T14*6</f>
        <v>600</v>
      </c>
      <c r="V16" s="210"/>
      <c r="W16" s="200"/>
    </row>
    <row r="17" ht="14.25" customHeight="1">
      <c r="A17" s="201"/>
      <c r="B17" s="211" t="s">
        <v>3078</v>
      </c>
      <c r="C17" s="162"/>
      <c r="E17" s="212" t="s">
        <v>3078</v>
      </c>
      <c r="F17" s="162"/>
      <c r="H17" s="212" t="s">
        <v>3078</v>
      </c>
      <c r="I17" s="162"/>
      <c r="K17" s="212" t="s">
        <v>3078</v>
      </c>
      <c r="L17" s="162"/>
      <c r="N17" s="212" t="s">
        <v>3078</v>
      </c>
      <c r="O17" s="162"/>
      <c r="Q17" s="212" t="s">
        <v>3078</v>
      </c>
      <c r="R17" s="162"/>
      <c r="S17" s="213"/>
      <c r="T17" s="212" t="s">
        <v>3078</v>
      </c>
      <c r="U17" s="162"/>
      <c r="V17" s="213"/>
      <c r="W17" s="200"/>
    </row>
    <row r="18" ht="14.25" customHeight="1">
      <c r="A18" s="202" t="s">
        <v>3079</v>
      </c>
      <c r="B18" s="214">
        <f>B14*24</f>
        <v>3456</v>
      </c>
      <c r="C18" s="146"/>
      <c r="D18" s="198"/>
      <c r="E18" s="214">
        <f>E14*24</f>
        <v>432</v>
      </c>
      <c r="F18" s="146"/>
      <c r="G18" s="198"/>
      <c r="H18" s="214">
        <f>H14*24</f>
        <v>2160</v>
      </c>
      <c r="I18" s="146"/>
      <c r="J18" s="198"/>
      <c r="K18" s="214">
        <f>K14*24</f>
        <v>432</v>
      </c>
      <c r="L18" s="146"/>
      <c r="M18" s="198"/>
      <c r="N18" s="214">
        <f>N14*24</f>
        <v>432</v>
      </c>
      <c r="O18" s="146"/>
      <c r="P18" s="198"/>
      <c r="Q18" s="214">
        <f>Q14*24</f>
        <v>0</v>
      </c>
      <c r="R18" s="146"/>
      <c r="S18" s="215"/>
      <c r="T18" s="214">
        <f>T14*24</f>
        <v>2400</v>
      </c>
      <c r="U18" s="146"/>
      <c r="V18" s="215"/>
      <c r="W18" s="200"/>
    </row>
    <row r="19" ht="14.25" customHeight="1">
      <c r="A19" s="216">
        <f>IFERROR(B23/B21,"0%")</f>
        <v>1.211908415</v>
      </c>
      <c r="W19" s="200"/>
    </row>
    <row r="20" ht="14.25" customHeight="1">
      <c r="A20" s="217"/>
      <c r="B20" s="218" t="s">
        <v>3080</v>
      </c>
      <c r="C20" s="219" t="s">
        <v>3081</v>
      </c>
      <c r="W20" s="200"/>
    </row>
    <row r="21" ht="14.25" customHeight="1">
      <c r="A21" s="220" t="s">
        <v>3082</v>
      </c>
      <c r="B21" s="221">
        <f>SUM(B18+E18+H18+K18+N18+Q18+T18)</f>
        <v>9312</v>
      </c>
      <c r="C21" s="222">
        <f>B21*B22</f>
        <v>831561.6</v>
      </c>
      <c r="E21" s="223"/>
      <c r="W21" s="200"/>
    </row>
    <row r="22" ht="14.25" customHeight="1">
      <c r="A22" s="220" t="s">
        <v>3083</v>
      </c>
      <c r="B22" s="224">
        <v>89.3</v>
      </c>
      <c r="C22" s="162"/>
      <c r="W22" s="200"/>
    </row>
    <row r="23" ht="14.25" customHeight="1">
      <c r="A23" s="225" t="s">
        <v>3079</v>
      </c>
      <c r="B23" s="226">
        <f>'Saturação'!B50</f>
        <v>11285.29116</v>
      </c>
      <c r="C23" s="222">
        <f>B23*B22</f>
        <v>1007776.5</v>
      </c>
      <c r="W23" s="227"/>
    </row>
    <row r="24" ht="14.25" customHeight="1">
      <c r="A24" s="228" t="s">
        <v>281</v>
      </c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6"/>
    </row>
    <row r="25" ht="14.25" customHeight="1">
      <c r="A25" s="196" t="s">
        <v>18</v>
      </c>
      <c r="W25" s="197"/>
    </row>
    <row r="26" ht="14.25" customHeight="1">
      <c r="A26" s="199" t="s">
        <v>281</v>
      </c>
      <c r="W26" s="200"/>
    </row>
    <row r="27" ht="14.25" customHeight="1">
      <c r="A27" s="201"/>
      <c r="W27" s="200"/>
    </row>
    <row r="28" ht="14.25" customHeight="1">
      <c r="A28" s="201"/>
      <c r="W28" s="200"/>
    </row>
    <row r="29" ht="14.25" customHeight="1">
      <c r="A29" s="201"/>
      <c r="W29" s="200"/>
    </row>
    <row r="30" ht="14.25" customHeight="1">
      <c r="A30" s="201"/>
      <c r="W30" s="200"/>
    </row>
    <row r="31" ht="14.25" customHeight="1">
      <c r="A31" s="201"/>
      <c r="W31" s="200"/>
    </row>
    <row r="32" ht="14.25" customHeight="1">
      <c r="A32" s="202" t="s">
        <v>3064</v>
      </c>
      <c r="W32" s="200"/>
    </row>
    <row r="33" ht="14.25" customHeight="1">
      <c r="A33" s="201" t="s">
        <v>3065</v>
      </c>
      <c r="W33" s="200"/>
    </row>
    <row r="34" ht="14.25" customHeight="1">
      <c r="A34" s="201" t="s">
        <v>3066</v>
      </c>
      <c r="B34" s="203" t="s">
        <v>3067</v>
      </c>
      <c r="C34" s="162"/>
      <c r="D34" s="204"/>
      <c r="E34" s="205" t="s">
        <v>3068</v>
      </c>
      <c r="F34" s="162"/>
      <c r="G34" s="204"/>
      <c r="H34" s="205" t="s">
        <v>3069</v>
      </c>
      <c r="I34" s="162"/>
      <c r="J34" s="204"/>
      <c r="K34" s="205" t="s">
        <v>3070</v>
      </c>
      <c r="L34" s="162"/>
      <c r="M34" s="204"/>
      <c r="N34" s="205" t="s">
        <v>3071</v>
      </c>
      <c r="O34" s="162"/>
      <c r="P34" s="204"/>
      <c r="Q34" s="205" t="s">
        <v>3072</v>
      </c>
      <c r="R34" s="162"/>
      <c r="S34" s="206"/>
      <c r="T34" s="207" t="s">
        <v>3073</v>
      </c>
      <c r="U34" s="162"/>
      <c r="V34" s="213"/>
      <c r="W34" s="200"/>
    </row>
    <row r="35" ht="14.25" customHeight="1">
      <c r="A35" s="201" t="s">
        <v>3074</v>
      </c>
      <c r="B35" s="209">
        <v>4.0</v>
      </c>
      <c r="E35" s="209">
        <v>3.0</v>
      </c>
      <c r="H35" s="209">
        <v>3.0</v>
      </c>
      <c r="K35" s="209">
        <v>2.0</v>
      </c>
      <c r="N35" s="209">
        <v>2.0</v>
      </c>
      <c r="Q35" s="209">
        <v>2.0</v>
      </c>
      <c r="S35" s="210"/>
      <c r="T35" s="209">
        <v>10.0</v>
      </c>
      <c r="V35" s="210"/>
      <c r="W35" s="200"/>
    </row>
    <row r="36" ht="14.25" customHeight="1">
      <c r="A36" s="201" t="s">
        <v>3075</v>
      </c>
      <c r="B36" s="211" t="s">
        <v>3076</v>
      </c>
      <c r="C36" s="162"/>
      <c r="E36" s="212" t="s">
        <v>3076</v>
      </c>
      <c r="F36" s="162"/>
      <c r="H36" s="212" t="s">
        <v>3076</v>
      </c>
      <c r="I36" s="162"/>
      <c r="K36" s="212" t="s">
        <v>3076</v>
      </c>
      <c r="L36" s="162"/>
      <c r="N36" s="212" t="s">
        <v>3076</v>
      </c>
      <c r="O36" s="162"/>
      <c r="Q36" s="212" t="s">
        <v>3076</v>
      </c>
      <c r="R36" s="162"/>
      <c r="S36" s="213"/>
      <c r="T36" s="212" t="s">
        <v>3076</v>
      </c>
      <c r="U36" s="162"/>
      <c r="V36" s="213"/>
      <c r="W36" s="200"/>
    </row>
    <row r="37" ht="14.25" customHeight="1">
      <c r="A37" s="201"/>
      <c r="B37" s="209">
        <f>4*24</f>
        <v>96</v>
      </c>
      <c r="E37" s="209">
        <f>3*24</f>
        <v>72</v>
      </c>
      <c r="H37" s="209">
        <f>3*24</f>
        <v>72</v>
      </c>
      <c r="K37" s="209">
        <f>2*24</f>
        <v>48</v>
      </c>
      <c r="N37" s="209">
        <f>2*24</f>
        <v>48</v>
      </c>
      <c r="Q37" s="210">
        <f>2*9</f>
        <v>18</v>
      </c>
      <c r="S37" s="210"/>
      <c r="T37" s="209">
        <f>10*12</f>
        <v>120</v>
      </c>
      <c r="V37" s="210"/>
      <c r="W37" s="200"/>
    </row>
    <row r="38" ht="14.25" customHeight="1">
      <c r="A38" s="201"/>
      <c r="B38" s="211" t="s">
        <v>3077</v>
      </c>
      <c r="C38" s="162"/>
      <c r="E38" s="212" t="s">
        <v>3077</v>
      </c>
      <c r="F38" s="162"/>
      <c r="H38" s="212" t="s">
        <v>3077</v>
      </c>
      <c r="I38" s="162"/>
      <c r="K38" s="212" t="s">
        <v>3077</v>
      </c>
      <c r="L38" s="162"/>
      <c r="N38" s="212" t="s">
        <v>3077</v>
      </c>
      <c r="O38" s="162"/>
      <c r="Q38" s="212" t="s">
        <v>3077</v>
      </c>
      <c r="R38" s="162"/>
      <c r="S38" s="213"/>
      <c r="T38" s="212" t="s">
        <v>3077</v>
      </c>
      <c r="U38" s="162"/>
      <c r="V38" s="213"/>
      <c r="W38" s="200"/>
    </row>
    <row r="39" ht="14.25" customHeight="1">
      <c r="A39" s="201"/>
      <c r="B39" s="210">
        <f>B37*6</f>
        <v>576</v>
      </c>
      <c r="E39" s="210">
        <f>E37*6</f>
        <v>432</v>
      </c>
      <c r="H39" s="210">
        <f>H37*6</f>
        <v>432</v>
      </c>
      <c r="K39" s="210">
        <f>K37*6</f>
        <v>288</v>
      </c>
      <c r="N39" s="210">
        <f>N37*6</f>
        <v>288</v>
      </c>
      <c r="Q39" s="210">
        <f>Q37*6</f>
        <v>108</v>
      </c>
      <c r="S39" s="210"/>
      <c r="T39" s="210">
        <f>T37*6</f>
        <v>720</v>
      </c>
      <c r="V39" s="210"/>
      <c r="W39" s="200"/>
    </row>
    <row r="40" ht="14.25" customHeight="1">
      <c r="A40" s="201"/>
      <c r="B40" s="211" t="s">
        <v>3078</v>
      </c>
      <c r="C40" s="162"/>
      <c r="E40" s="212" t="s">
        <v>3078</v>
      </c>
      <c r="F40" s="162"/>
      <c r="H40" s="212" t="s">
        <v>3078</v>
      </c>
      <c r="I40" s="162"/>
      <c r="K40" s="212" t="s">
        <v>3078</v>
      </c>
      <c r="L40" s="162"/>
      <c r="N40" s="212" t="s">
        <v>3078</v>
      </c>
      <c r="O40" s="162"/>
      <c r="Q40" s="212" t="s">
        <v>3078</v>
      </c>
      <c r="R40" s="162"/>
      <c r="S40" s="213"/>
      <c r="T40" s="212" t="s">
        <v>3078</v>
      </c>
      <c r="U40" s="162"/>
      <c r="V40" s="213"/>
      <c r="W40" s="200"/>
    </row>
    <row r="41" ht="14.25" customHeight="1">
      <c r="A41" s="202" t="s">
        <v>3079</v>
      </c>
      <c r="B41" s="214">
        <f>B37*24</f>
        <v>2304</v>
      </c>
      <c r="C41" s="146"/>
      <c r="D41" s="198"/>
      <c r="E41" s="214">
        <f>E37*24</f>
        <v>1728</v>
      </c>
      <c r="F41" s="146"/>
      <c r="G41" s="198"/>
      <c r="H41" s="214">
        <f>H37*24</f>
        <v>1728</v>
      </c>
      <c r="I41" s="146"/>
      <c r="J41" s="198"/>
      <c r="K41" s="214">
        <f>K37*24</f>
        <v>1152</v>
      </c>
      <c r="L41" s="146"/>
      <c r="M41" s="198"/>
      <c r="N41" s="214">
        <f>N37*24</f>
        <v>1152</v>
      </c>
      <c r="O41" s="146"/>
      <c r="P41" s="198"/>
      <c r="Q41" s="214">
        <f>Q37*24</f>
        <v>432</v>
      </c>
      <c r="R41" s="146"/>
      <c r="S41" s="215"/>
      <c r="T41" s="214">
        <f>T37*24</f>
        <v>2880</v>
      </c>
      <c r="U41" s="146"/>
      <c r="V41" s="215"/>
      <c r="W41" s="200"/>
    </row>
    <row r="42" ht="14.25" customHeight="1">
      <c r="A42" s="216">
        <f>IFERROR(B46/B44,"0%")</f>
        <v>1.016797269</v>
      </c>
      <c r="W42" s="200"/>
    </row>
    <row r="43" ht="14.25" customHeight="1">
      <c r="A43" s="217"/>
      <c r="B43" s="218" t="s">
        <v>3080</v>
      </c>
      <c r="C43" s="229" t="s">
        <v>3084</v>
      </c>
      <c r="W43" s="200"/>
    </row>
    <row r="44" ht="14.25" customHeight="1">
      <c r="A44" s="220" t="s">
        <v>3082</v>
      </c>
      <c r="B44" s="221">
        <f>SUM(B41+E41+H41+K41+N41+Q41+T41)</f>
        <v>11376</v>
      </c>
      <c r="C44" s="222">
        <f>B44*B45</f>
        <v>1015876.8</v>
      </c>
      <c r="D44" s="223"/>
      <c r="E44" s="223"/>
      <c r="W44" s="200"/>
    </row>
    <row r="45" ht="14.25" customHeight="1">
      <c r="A45" s="220" t="s">
        <v>3083</v>
      </c>
      <c r="B45" s="224">
        <v>89.3</v>
      </c>
      <c r="C45" s="162"/>
      <c r="W45" s="200"/>
    </row>
    <row r="46" ht="14.25" customHeight="1">
      <c r="A46" s="225" t="s">
        <v>3079</v>
      </c>
      <c r="B46" s="226">
        <f>'Saturação'!B130</f>
        <v>11567.08573</v>
      </c>
      <c r="C46" s="222">
        <f>B46*B45</f>
        <v>1032940.756</v>
      </c>
      <c r="W46" s="227"/>
    </row>
    <row r="47" ht="14.25" customHeight="1">
      <c r="A47" s="228" t="s">
        <v>3085</v>
      </c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6"/>
    </row>
    <row r="48" ht="14.25" customHeight="1">
      <c r="A48" s="196" t="s">
        <v>18</v>
      </c>
      <c r="W48" s="197"/>
    </row>
    <row r="49" ht="14.25" customHeight="1">
      <c r="A49" s="230" t="s">
        <v>3086</v>
      </c>
      <c r="W49" s="200"/>
    </row>
    <row r="50" ht="14.25" customHeight="1">
      <c r="A50" s="201"/>
      <c r="W50" s="200"/>
    </row>
    <row r="51" ht="14.25" customHeight="1">
      <c r="A51" s="201"/>
      <c r="W51" s="200"/>
    </row>
    <row r="52" ht="14.25" customHeight="1">
      <c r="A52" s="201"/>
      <c r="W52" s="200"/>
    </row>
    <row r="53" ht="14.25" customHeight="1">
      <c r="A53" s="201"/>
      <c r="W53" s="200"/>
    </row>
    <row r="54" ht="14.25" customHeight="1">
      <c r="A54" s="201"/>
      <c r="W54" s="200"/>
    </row>
    <row r="55" ht="14.25" customHeight="1">
      <c r="A55" s="202" t="s">
        <v>3064</v>
      </c>
      <c r="W55" s="200"/>
    </row>
    <row r="56" ht="14.25" customHeight="1">
      <c r="A56" s="201" t="s">
        <v>3065</v>
      </c>
      <c r="V56" s="213"/>
      <c r="W56" s="200"/>
    </row>
    <row r="57" ht="14.25" customHeight="1">
      <c r="A57" s="201" t="s">
        <v>3066</v>
      </c>
      <c r="B57" s="203" t="s">
        <v>3067</v>
      </c>
      <c r="C57" s="162"/>
      <c r="D57" s="204"/>
      <c r="E57" s="205" t="s">
        <v>3068</v>
      </c>
      <c r="F57" s="162"/>
      <c r="G57" s="204"/>
      <c r="H57" s="205" t="s">
        <v>3069</v>
      </c>
      <c r="I57" s="162"/>
      <c r="J57" s="204"/>
      <c r="K57" s="205" t="s">
        <v>3070</v>
      </c>
      <c r="L57" s="162"/>
      <c r="M57" s="204"/>
      <c r="N57" s="205" t="s">
        <v>3071</v>
      </c>
      <c r="O57" s="162"/>
      <c r="P57" s="204"/>
      <c r="Q57" s="205" t="s">
        <v>3072</v>
      </c>
      <c r="R57" s="162"/>
      <c r="S57" s="206"/>
      <c r="T57" s="207" t="s">
        <v>3073</v>
      </c>
      <c r="U57" s="162"/>
      <c r="V57" s="209"/>
      <c r="W57" s="200"/>
    </row>
    <row r="58" ht="14.25" customHeight="1">
      <c r="A58" s="201" t="s">
        <v>3074</v>
      </c>
      <c r="B58" s="209">
        <v>4.0</v>
      </c>
      <c r="E58" s="209">
        <v>3.0</v>
      </c>
      <c r="H58" s="209">
        <v>1.0</v>
      </c>
      <c r="K58" s="209">
        <v>1.0</v>
      </c>
      <c r="N58" s="209">
        <v>2.0</v>
      </c>
      <c r="Q58" s="209">
        <v>1.0</v>
      </c>
      <c r="S58" s="209"/>
      <c r="T58" s="209">
        <v>3.0</v>
      </c>
      <c r="V58" s="209"/>
      <c r="W58" s="200"/>
    </row>
    <row r="59" ht="14.25" customHeight="1">
      <c r="A59" s="201" t="s">
        <v>3075</v>
      </c>
      <c r="B59" s="211" t="s">
        <v>3076</v>
      </c>
      <c r="C59" s="162"/>
      <c r="E59" s="212" t="s">
        <v>3076</v>
      </c>
      <c r="F59" s="162"/>
      <c r="H59" s="212" t="s">
        <v>3076</v>
      </c>
      <c r="I59" s="162"/>
      <c r="K59" s="212" t="s">
        <v>3076</v>
      </c>
      <c r="L59" s="162"/>
      <c r="N59" s="212" t="s">
        <v>3076</v>
      </c>
      <c r="O59" s="162"/>
      <c r="Q59" s="212" t="s">
        <v>3076</v>
      </c>
      <c r="R59" s="162"/>
      <c r="S59" s="213"/>
      <c r="T59" s="212" t="s">
        <v>3076</v>
      </c>
      <c r="U59" s="162"/>
      <c r="V59" s="213"/>
      <c r="W59" s="200"/>
    </row>
    <row r="60" ht="14.25" customHeight="1">
      <c r="A60" s="201"/>
      <c r="B60" s="209">
        <f>4*16</f>
        <v>64</v>
      </c>
      <c r="E60" s="209">
        <f>3*16</f>
        <v>48</v>
      </c>
      <c r="H60" s="209">
        <v>12.0</v>
      </c>
      <c r="K60" s="209">
        <v>24.0</v>
      </c>
      <c r="N60" s="209">
        <f>3*12</f>
        <v>36</v>
      </c>
      <c r="Q60" s="209">
        <v>10.0</v>
      </c>
      <c r="S60" s="209"/>
      <c r="T60" s="209">
        <f>T58*12</f>
        <v>36</v>
      </c>
      <c r="V60" s="209"/>
      <c r="W60" s="200"/>
    </row>
    <row r="61" ht="14.25" customHeight="1">
      <c r="A61" s="201"/>
      <c r="B61" s="211" t="s">
        <v>3077</v>
      </c>
      <c r="C61" s="162"/>
      <c r="E61" s="212" t="s">
        <v>3077</v>
      </c>
      <c r="F61" s="162"/>
      <c r="H61" s="212" t="s">
        <v>3077</v>
      </c>
      <c r="I61" s="162"/>
      <c r="K61" s="212" t="s">
        <v>3077</v>
      </c>
      <c r="L61" s="162"/>
      <c r="N61" s="212" t="s">
        <v>3077</v>
      </c>
      <c r="O61" s="162"/>
      <c r="Q61" s="212" t="s">
        <v>3077</v>
      </c>
      <c r="R61" s="162"/>
      <c r="S61" s="213"/>
      <c r="T61" s="212" t="s">
        <v>3077</v>
      </c>
      <c r="U61" s="162"/>
      <c r="V61" s="213"/>
      <c r="W61" s="200"/>
    </row>
    <row r="62" ht="14.25" customHeight="1">
      <c r="A62" s="201"/>
      <c r="B62" s="210">
        <f>B60*6</f>
        <v>384</v>
      </c>
      <c r="E62" s="210">
        <f>E60*6</f>
        <v>288</v>
      </c>
      <c r="H62" s="210">
        <f>H60*6</f>
        <v>72</v>
      </c>
      <c r="K62" s="210">
        <f>K60*6</f>
        <v>144</v>
      </c>
      <c r="N62" s="210">
        <f>N60*6</f>
        <v>216</v>
      </c>
      <c r="Q62" s="210">
        <f>Q60*6</f>
        <v>60</v>
      </c>
      <c r="S62" s="210"/>
      <c r="T62" s="210">
        <f>T60*6</f>
        <v>216</v>
      </c>
      <c r="V62" s="210"/>
      <c r="W62" s="200"/>
    </row>
    <row r="63" ht="14.25" customHeight="1">
      <c r="A63" s="201"/>
      <c r="B63" s="211" t="s">
        <v>3078</v>
      </c>
      <c r="C63" s="162"/>
      <c r="E63" s="212" t="s">
        <v>3078</v>
      </c>
      <c r="F63" s="162"/>
      <c r="H63" s="212" t="s">
        <v>3078</v>
      </c>
      <c r="I63" s="162"/>
      <c r="K63" s="212" t="s">
        <v>3078</v>
      </c>
      <c r="L63" s="162"/>
      <c r="N63" s="212" t="s">
        <v>3078</v>
      </c>
      <c r="O63" s="162"/>
      <c r="Q63" s="212" t="s">
        <v>3078</v>
      </c>
      <c r="R63" s="162"/>
      <c r="S63" s="213"/>
      <c r="T63" s="212" t="s">
        <v>3078</v>
      </c>
      <c r="U63" s="162"/>
      <c r="V63" s="213"/>
      <c r="W63" s="200"/>
    </row>
    <row r="64" ht="14.25" customHeight="1">
      <c r="A64" s="202" t="s">
        <v>3079</v>
      </c>
      <c r="B64" s="214">
        <f>B60*24</f>
        <v>1536</v>
      </c>
      <c r="C64" s="146"/>
      <c r="D64" s="198"/>
      <c r="E64" s="214">
        <f>E60*24</f>
        <v>1152</v>
      </c>
      <c r="F64" s="146"/>
      <c r="G64" s="198"/>
      <c r="H64" s="214">
        <f>H60*24</f>
        <v>288</v>
      </c>
      <c r="I64" s="146"/>
      <c r="J64" s="198"/>
      <c r="K64" s="214">
        <f>K60*24</f>
        <v>576</v>
      </c>
      <c r="L64" s="146"/>
      <c r="M64" s="198"/>
      <c r="N64" s="214">
        <f>N60*24</f>
        <v>864</v>
      </c>
      <c r="O64" s="146"/>
      <c r="P64" s="198"/>
      <c r="Q64" s="214">
        <f>Q60*24</f>
        <v>240</v>
      </c>
      <c r="R64" s="146"/>
      <c r="S64" s="213"/>
      <c r="T64" s="214">
        <f>T60*24</f>
        <v>864</v>
      </c>
      <c r="U64" s="146"/>
      <c r="V64" s="213"/>
      <c r="W64" s="200"/>
    </row>
    <row r="65" ht="14.25" customHeight="1">
      <c r="A65" s="216">
        <f>IFERROR(B69/B67,"0%")</f>
        <v>0.3182055168</v>
      </c>
      <c r="W65" s="200"/>
    </row>
    <row r="66" ht="14.25" customHeight="1">
      <c r="A66" s="217"/>
      <c r="B66" s="218" t="s">
        <v>3080</v>
      </c>
      <c r="C66" s="219" t="s">
        <v>3081</v>
      </c>
      <c r="W66" s="200"/>
    </row>
    <row r="67" ht="14.25" customHeight="1">
      <c r="A67" s="220" t="s">
        <v>3082</v>
      </c>
      <c r="B67" s="221">
        <f>SUM(B64+E64+H64+K64+N64+Q64+T64)</f>
        <v>5520</v>
      </c>
      <c r="C67" s="222">
        <f>B67*B68</f>
        <v>492936</v>
      </c>
      <c r="W67" s="200"/>
    </row>
    <row r="68" ht="14.25" customHeight="1">
      <c r="A68" s="220" t="s">
        <v>3083</v>
      </c>
      <c r="B68" s="224">
        <v>89.3</v>
      </c>
      <c r="C68" s="162"/>
      <c r="W68" s="200"/>
    </row>
    <row r="69" ht="14.25" customHeight="1">
      <c r="A69" s="225" t="s">
        <v>3079</v>
      </c>
      <c r="B69" s="226">
        <f>'Saturação'!B8</f>
        <v>1756.494453</v>
      </c>
      <c r="C69" s="222">
        <f>B69*B68</f>
        <v>156854.9546</v>
      </c>
      <c r="W69" s="227"/>
    </row>
    <row r="70" ht="14.25" customHeight="1">
      <c r="A70" s="231" t="s">
        <v>3087</v>
      </c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6"/>
    </row>
    <row r="71" ht="14.25" customHeight="1">
      <c r="A71" s="196" t="s">
        <v>18</v>
      </c>
      <c r="W71" s="197"/>
    </row>
    <row r="72" ht="14.25" customHeight="1">
      <c r="A72" s="230" t="s">
        <v>3087</v>
      </c>
      <c r="W72" s="200"/>
    </row>
    <row r="73" ht="14.25" customHeight="1">
      <c r="A73" s="201"/>
      <c r="W73" s="200"/>
    </row>
    <row r="74" ht="14.25" customHeight="1">
      <c r="A74" s="201"/>
      <c r="W74" s="200"/>
    </row>
    <row r="75" ht="14.25" customHeight="1">
      <c r="A75" s="201"/>
      <c r="W75" s="200"/>
    </row>
    <row r="76" ht="14.25" customHeight="1">
      <c r="A76" s="201"/>
      <c r="W76" s="200"/>
    </row>
    <row r="77" ht="14.25" customHeight="1">
      <c r="A77" s="201"/>
      <c r="W77" s="200"/>
    </row>
    <row r="78" ht="14.25" customHeight="1">
      <c r="A78" s="202" t="s">
        <v>3064</v>
      </c>
      <c r="W78" s="200"/>
    </row>
    <row r="79" ht="14.25" customHeight="1">
      <c r="A79" s="201" t="s">
        <v>3065</v>
      </c>
      <c r="W79" s="200"/>
    </row>
    <row r="80" ht="14.25" customHeight="1">
      <c r="A80" s="201" t="s">
        <v>3066</v>
      </c>
      <c r="B80" s="203" t="s">
        <v>3067</v>
      </c>
      <c r="C80" s="162"/>
      <c r="D80" s="204"/>
      <c r="E80" s="205" t="s">
        <v>3068</v>
      </c>
      <c r="F80" s="162"/>
      <c r="G80" s="204"/>
      <c r="H80" s="205" t="s">
        <v>3069</v>
      </c>
      <c r="I80" s="162"/>
      <c r="J80" s="204"/>
      <c r="K80" s="205" t="s">
        <v>3070</v>
      </c>
      <c r="L80" s="162"/>
      <c r="M80" s="204"/>
      <c r="N80" s="205" t="s">
        <v>3071</v>
      </c>
      <c r="O80" s="162"/>
      <c r="P80" s="204"/>
      <c r="Q80" s="205" t="s">
        <v>3072</v>
      </c>
      <c r="R80" s="162"/>
      <c r="S80" s="206"/>
      <c r="T80" s="207" t="s">
        <v>3073</v>
      </c>
      <c r="U80" s="162"/>
      <c r="V80" s="208"/>
      <c r="W80" s="200"/>
    </row>
    <row r="81" ht="14.25" customHeight="1">
      <c r="A81" s="201" t="s">
        <v>3074</v>
      </c>
      <c r="B81" s="209"/>
      <c r="E81" s="210"/>
      <c r="H81" s="210"/>
      <c r="K81" s="210"/>
      <c r="N81" s="210">
        <v>0.0</v>
      </c>
      <c r="Q81" s="210"/>
      <c r="S81" s="210"/>
      <c r="T81" s="209">
        <v>1.0</v>
      </c>
      <c r="V81" s="210"/>
      <c r="W81" s="200"/>
    </row>
    <row r="82" ht="14.25" customHeight="1">
      <c r="A82" s="201" t="s">
        <v>3075</v>
      </c>
      <c r="B82" s="211" t="s">
        <v>3076</v>
      </c>
      <c r="C82" s="162"/>
      <c r="E82" s="212" t="s">
        <v>3076</v>
      </c>
      <c r="F82" s="162"/>
      <c r="H82" s="212" t="s">
        <v>3076</v>
      </c>
      <c r="I82" s="162"/>
      <c r="K82" s="212" t="s">
        <v>3076</v>
      </c>
      <c r="L82" s="162"/>
      <c r="N82" s="212" t="s">
        <v>3076</v>
      </c>
      <c r="O82" s="162"/>
      <c r="Q82" s="212" t="s">
        <v>3076</v>
      </c>
      <c r="R82" s="162"/>
      <c r="S82" s="213"/>
      <c r="T82" s="212" t="s">
        <v>3076</v>
      </c>
      <c r="U82" s="162"/>
      <c r="V82" s="213"/>
      <c r="W82" s="200"/>
    </row>
    <row r="83" ht="14.25" customHeight="1">
      <c r="A83" s="201"/>
      <c r="B83" s="210">
        <f>4*9</f>
        <v>36</v>
      </c>
      <c r="E83" s="210">
        <f>6*8</f>
        <v>48</v>
      </c>
      <c r="H83" s="210">
        <f>2*9</f>
        <v>18</v>
      </c>
      <c r="K83" s="210">
        <f>1*10</f>
        <v>10</v>
      </c>
      <c r="N83" s="210">
        <v>0.0</v>
      </c>
      <c r="Q83" s="210">
        <f>2*6</f>
        <v>12</v>
      </c>
      <c r="S83" s="210"/>
      <c r="T83" s="209">
        <v>9.0</v>
      </c>
      <c r="V83" s="210"/>
      <c r="W83" s="200"/>
    </row>
    <row r="84" ht="14.25" customHeight="1">
      <c r="A84" s="201"/>
      <c r="B84" s="211" t="s">
        <v>3077</v>
      </c>
      <c r="C84" s="162"/>
      <c r="E84" s="212" t="s">
        <v>3077</v>
      </c>
      <c r="F84" s="162"/>
      <c r="H84" s="212" t="s">
        <v>3077</v>
      </c>
      <c r="I84" s="162"/>
      <c r="K84" s="212" t="s">
        <v>3077</v>
      </c>
      <c r="L84" s="162"/>
      <c r="N84" s="212" t="s">
        <v>3077</v>
      </c>
      <c r="O84" s="162"/>
      <c r="Q84" s="212" t="s">
        <v>3077</v>
      </c>
      <c r="R84" s="162"/>
      <c r="S84" s="213"/>
      <c r="T84" s="212" t="s">
        <v>3077</v>
      </c>
      <c r="U84" s="162"/>
      <c r="V84" s="213"/>
      <c r="W84" s="200"/>
    </row>
    <row r="85" ht="14.25" customHeight="1">
      <c r="A85" s="201"/>
      <c r="B85" s="210">
        <f>B83*6</f>
        <v>216</v>
      </c>
      <c r="E85" s="210">
        <f>E83*6</f>
        <v>288</v>
      </c>
      <c r="H85" s="210">
        <f>H83*6</f>
        <v>108</v>
      </c>
      <c r="K85" s="210">
        <f>K83*6</f>
        <v>60</v>
      </c>
      <c r="N85" s="210">
        <f>N83*6</f>
        <v>0</v>
      </c>
      <c r="Q85" s="210">
        <f>Q83*6</f>
        <v>72</v>
      </c>
      <c r="S85" s="210"/>
      <c r="T85" s="210">
        <f>T83*6</f>
        <v>54</v>
      </c>
      <c r="V85" s="210"/>
      <c r="W85" s="200"/>
    </row>
    <row r="86" ht="14.25" customHeight="1">
      <c r="A86" s="201"/>
      <c r="B86" s="211" t="s">
        <v>3078</v>
      </c>
      <c r="C86" s="162"/>
      <c r="E86" s="212" t="s">
        <v>3078</v>
      </c>
      <c r="F86" s="162"/>
      <c r="H86" s="212" t="s">
        <v>3078</v>
      </c>
      <c r="I86" s="162"/>
      <c r="K86" s="212" t="s">
        <v>3078</v>
      </c>
      <c r="L86" s="162"/>
      <c r="N86" s="212" t="s">
        <v>3078</v>
      </c>
      <c r="O86" s="162"/>
      <c r="Q86" s="212" t="s">
        <v>3078</v>
      </c>
      <c r="R86" s="162"/>
      <c r="S86" s="213"/>
      <c r="T86" s="212" t="s">
        <v>3078</v>
      </c>
      <c r="U86" s="162"/>
      <c r="V86" s="213"/>
      <c r="W86" s="200"/>
    </row>
    <row r="87" ht="14.25" customHeight="1">
      <c r="A87" s="202" t="s">
        <v>3079</v>
      </c>
      <c r="B87" s="214">
        <f>B83*24</f>
        <v>864</v>
      </c>
      <c r="C87" s="146"/>
      <c r="D87" s="198"/>
      <c r="E87" s="214">
        <f>E83*24</f>
        <v>1152</v>
      </c>
      <c r="F87" s="146"/>
      <c r="G87" s="198"/>
      <c r="H87" s="214">
        <f>H83*24</f>
        <v>432</v>
      </c>
      <c r="I87" s="146"/>
      <c r="J87" s="198"/>
      <c r="K87" s="214">
        <f>K83*24</f>
        <v>240</v>
      </c>
      <c r="L87" s="146"/>
      <c r="M87" s="198"/>
      <c r="N87" s="214">
        <f>N83*24</f>
        <v>0</v>
      </c>
      <c r="O87" s="146"/>
      <c r="P87" s="198"/>
      <c r="Q87" s="214">
        <f>Q83*24</f>
        <v>288</v>
      </c>
      <c r="R87" s="146"/>
      <c r="S87" s="215"/>
      <c r="T87" s="214">
        <f>T83*24</f>
        <v>216</v>
      </c>
      <c r="U87" s="146"/>
      <c r="V87" s="215"/>
      <c r="W87" s="200"/>
    </row>
    <row r="88" ht="14.25" customHeight="1">
      <c r="A88" s="216">
        <f>IFERROR(B92/B90,"0%")</f>
        <v>0.1729475684</v>
      </c>
      <c r="W88" s="200"/>
    </row>
    <row r="89" ht="14.25" customHeight="1">
      <c r="A89" s="217"/>
      <c r="B89" s="218" t="s">
        <v>3080</v>
      </c>
      <c r="C89" s="219" t="s">
        <v>3081</v>
      </c>
      <c r="E89" s="232"/>
      <c r="W89" s="200"/>
    </row>
    <row r="90" ht="14.25" customHeight="1">
      <c r="A90" s="220" t="s">
        <v>3082</v>
      </c>
      <c r="B90" s="221">
        <f>SUM(B87+E87+H87+K87+N87+Q87+T87)</f>
        <v>3192</v>
      </c>
      <c r="C90" s="222">
        <f>(B90*B91)</f>
        <v>285045.6</v>
      </c>
      <c r="E90" s="233"/>
      <c r="W90" s="200"/>
    </row>
    <row r="91" ht="14.25" customHeight="1">
      <c r="A91" s="220" t="s">
        <v>3083</v>
      </c>
      <c r="B91" s="224">
        <v>89.3</v>
      </c>
      <c r="C91" s="162"/>
      <c r="E91" s="234"/>
      <c r="W91" s="200"/>
    </row>
    <row r="92" ht="14.25" customHeight="1">
      <c r="A92" s="225" t="s">
        <v>3079</v>
      </c>
      <c r="B92" s="226">
        <f>'Saturação'!B145</f>
        <v>552.0486384</v>
      </c>
      <c r="C92" s="222">
        <f>B92*B91</f>
        <v>49297.9434</v>
      </c>
      <c r="E92" s="235"/>
      <c r="W92" s="227"/>
    </row>
    <row r="93" ht="14.25" customHeight="1">
      <c r="A93" s="231" t="s">
        <v>372</v>
      </c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6"/>
    </row>
    <row r="94" ht="14.25" customHeight="1">
      <c r="A94" s="196" t="s">
        <v>18</v>
      </c>
      <c r="W94" s="197"/>
    </row>
    <row r="95" ht="14.25" customHeight="1">
      <c r="A95" s="230" t="s">
        <v>372</v>
      </c>
      <c r="W95" s="200"/>
    </row>
    <row r="96" ht="14.25" customHeight="1">
      <c r="A96" s="201"/>
      <c r="W96" s="200"/>
    </row>
    <row r="97" ht="14.25" customHeight="1">
      <c r="A97" s="201"/>
      <c r="W97" s="200"/>
    </row>
    <row r="98" ht="14.25" customHeight="1">
      <c r="A98" s="201"/>
      <c r="W98" s="200"/>
    </row>
    <row r="99" ht="14.25" customHeight="1">
      <c r="A99" s="201"/>
      <c r="W99" s="200"/>
    </row>
    <row r="100" ht="14.25" customHeight="1">
      <c r="A100" s="201"/>
      <c r="W100" s="200"/>
    </row>
    <row r="101" ht="14.25" customHeight="1">
      <c r="A101" s="202" t="s">
        <v>3064</v>
      </c>
      <c r="W101" s="200"/>
    </row>
    <row r="102" ht="14.25" customHeight="1">
      <c r="A102" s="236" t="s">
        <v>3088</v>
      </c>
      <c r="W102" s="200"/>
    </row>
    <row r="103" ht="14.25" customHeight="1">
      <c r="A103" s="236" t="s">
        <v>3089</v>
      </c>
      <c r="B103" s="203" t="s">
        <v>3067</v>
      </c>
      <c r="C103" s="162"/>
      <c r="D103" s="204"/>
      <c r="E103" s="205" t="s">
        <v>3068</v>
      </c>
      <c r="F103" s="162"/>
      <c r="G103" s="204"/>
      <c r="H103" s="205" t="s">
        <v>3069</v>
      </c>
      <c r="I103" s="162"/>
      <c r="J103" s="204"/>
      <c r="K103" s="205" t="s">
        <v>3070</v>
      </c>
      <c r="L103" s="162"/>
      <c r="M103" s="204"/>
      <c r="N103" s="205" t="s">
        <v>3071</v>
      </c>
      <c r="O103" s="162"/>
      <c r="P103" s="204"/>
      <c r="Q103" s="205" t="s">
        <v>3072</v>
      </c>
      <c r="R103" s="162"/>
      <c r="S103" s="206"/>
      <c r="T103" s="207" t="s">
        <v>3073</v>
      </c>
      <c r="U103" s="162"/>
      <c r="V103" s="208"/>
      <c r="W103" s="200"/>
    </row>
    <row r="104" ht="14.25" customHeight="1">
      <c r="A104" s="201" t="s">
        <v>3074</v>
      </c>
      <c r="B104" s="209">
        <v>9.0</v>
      </c>
      <c r="E104" s="209">
        <v>4.0</v>
      </c>
      <c r="H104" s="209">
        <v>2.0</v>
      </c>
      <c r="K104" s="209">
        <v>0.0</v>
      </c>
      <c r="N104" s="210">
        <v>0.0</v>
      </c>
      <c r="Q104" s="209">
        <v>1.0</v>
      </c>
      <c r="S104" s="209"/>
      <c r="T104" s="209">
        <v>1.0</v>
      </c>
      <c r="V104" s="209"/>
      <c r="W104" s="200"/>
    </row>
    <row r="105" ht="14.25" customHeight="1">
      <c r="A105" s="201" t="s">
        <v>3075</v>
      </c>
      <c r="B105" s="211" t="s">
        <v>3076</v>
      </c>
      <c r="C105" s="162"/>
      <c r="E105" s="212" t="s">
        <v>3076</v>
      </c>
      <c r="F105" s="162"/>
      <c r="H105" s="212" t="s">
        <v>3076</v>
      </c>
      <c r="I105" s="162"/>
      <c r="K105" s="212" t="s">
        <v>3076</v>
      </c>
      <c r="L105" s="162"/>
      <c r="N105" s="212" t="s">
        <v>3076</v>
      </c>
      <c r="O105" s="162"/>
      <c r="Q105" s="212" t="s">
        <v>3076</v>
      </c>
      <c r="R105" s="162"/>
      <c r="S105" s="213"/>
      <c r="T105" s="212" t="s">
        <v>3076</v>
      </c>
      <c r="U105" s="162"/>
      <c r="V105" s="213"/>
      <c r="W105" s="200"/>
    </row>
    <row r="106" ht="14.25" customHeight="1">
      <c r="A106" s="237" t="s">
        <v>3090</v>
      </c>
      <c r="B106" s="209">
        <f>9*14</f>
        <v>126</v>
      </c>
      <c r="E106" s="209">
        <f>4*8</f>
        <v>32</v>
      </c>
      <c r="H106" s="209">
        <f>8*2</f>
        <v>16</v>
      </c>
      <c r="K106" s="209">
        <v>0.0</v>
      </c>
      <c r="N106" s="210">
        <v>0.0</v>
      </c>
      <c r="Q106" s="209">
        <f>8*1</f>
        <v>8</v>
      </c>
      <c r="S106" s="209"/>
      <c r="T106" s="209">
        <v>8.0</v>
      </c>
      <c r="V106" s="209"/>
      <c r="W106" s="200"/>
    </row>
    <row r="107" ht="14.25" customHeight="1">
      <c r="A107" s="201"/>
      <c r="B107" s="211" t="s">
        <v>3077</v>
      </c>
      <c r="C107" s="162"/>
      <c r="E107" s="212" t="s">
        <v>3077</v>
      </c>
      <c r="F107" s="162"/>
      <c r="H107" s="212" t="s">
        <v>3077</v>
      </c>
      <c r="I107" s="162"/>
      <c r="K107" s="212" t="s">
        <v>3077</v>
      </c>
      <c r="L107" s="162"/>
      <c r="N107" s="212" t="s">
        <v>3077</v>
      </c>
      <c r="O107" s="162"/>
      <c r="Q107" s="212" t="s">
        <v>3077</v>
      </c>
      <c r="R107" s="162"/>
      <c r="S107" s="213"/>
      <c r="T107" s="212" t="s">
        <v>3077</v>
      </c>
      <c r="U107" s="162"/>
      <c r="V107" s="213"/>
      <c r="W107" s="200"/>
    </row>
    <row r="108" ht="14.25" customHeight="1">
      <c r="A108" s="201"/>
      <c r="B108" s="210">
        <f>B106*6</f>
        <v>756</v>
      </c>
      <c r="E108" s="210">
        <f>E106*6</f>
        <v>192</v>
      </c>
      <c r="H108" s="210">
        <f>H106*6</f>
        <v>96</v>
      </c>
      <c r="K108" s="210">
        <f>K106*6</f>
        <v>0</v>
      </c>
      <c r="N108" s="210">
        <f>N106*6</f>
        <v>0</v>
      </c>
      <c r="Q108" s="210">
        <f>Q106*6</f>
        <v>48</v>
      </c>
      <c r="S108" s="210"/>
      <c r="T108" s="210">
        <f>T106*6</f>
        <v>48</v>
      </c>
      <c r="V108" s="210"/>
      <c r="W108" s="200"/>
    </row>
    <row r="109" ht="14.25" customHeight="1">
      <c r="A109" s="201"/>
      <c r="B109" s="211" t="s">
        <v>3078</v>
      </c>
      <c r="C109" s="162"/>
      <c r="E109" s="212" t="s">
        <v>3078</v>
      </c>
      <c r="F109" s="162"/>
      <c r="H109" s="212" t="s">
        <v>3078</v>
      </c>
      <c r="I109" s="162"/>
      <c r="K109" s="212" t="s">
        <v>3078</v>
      </c>
      <c r="L109" s="162"/>
      <c r="N109" s="212" t="s">
        <v>3078</v>
      </c>
      <c r="O109" s="162"/>
      <c r="Q109" s="212" t="s">
        <v>3078</v>
      </c>
      <c r="R109" s="162"/>
      <c r="S109" s="213"/>
      <c r="T109" s="212" t="s">
        <v>3078</v>
      </c>
      <c r="U109" s="162"/>
      <c r="V109" s="213"/>
      <c r="W109" s="200"/>
    </row>
    <row r="110" ht="14.25" customHeight="1">
      <c r="A110" s="202" t="s">
        <v>3079</v>
      </c>
      <c r="B110" s="238">
        <f>B106*24</f>
        <v>3024</v>
      </c>
      <c r="C110" s="146"/>
      <c r="D110" s="198"/>
      <c r="E110" s="238">
        <f>E106*24</f>
        <v>768</v>
      </c>
      <c r="F110" s="146"/>
      <c r="G110" s="198"/>
      <c r="H110" s="238">
        <f>H106*24</f>
        <v>384</v>
      </c>
      <c r="I110" s="146"/>
      <c r="J110" s="198"/>
      <c r="K110" s="214">
        <f>K106*24</f>
        <v>0</v>
      </c>
      <c r="L110" s="146"/>
      <c r="M110" s="198"/>
      <c r="N110" s="214">
        <f>N106*24</f>
        <v>0</v>
      </c>
      <c r="O110" s="146"/>
      <c r="P110" s="198"/>
      <c r="Q110" s="238">
        <f>Q106*24</f>
        <v>192</v>
      </c>
      <c r="R110" s="146"/>
      <c r="S110" s="239"/>
      <c r="T110" s="214">
        <f>T106*24</f>
        <v>192</v>
      </c>
      <c r="U110" s="146"/>
      <c r="V110" s="239"/>
      <c r="W110" s="200"/>
    </row>
    <row r="111" ht="14.25" customHeight="1">
      <c r="A111" s="216">
        <f>IFERROR(B115/B113,"0%")</f>
        <v>3.169113674</v>
      </c>
      <c r="W111" s="200"/>
    </row>
    <row r="112" ht="14.25" customHeight="1">
      <c r="A112" s="217"/>
      <c r="B112" s="218" t="s">
        <v>3080</v>
      </c>
      <c r="C112" s="219" t="s">
        <v>3081</v>
      </c>
      <c r="W112" s="200"/>
    </row>
    <row r="113" ht="14.25" customHeight="1">
      <c r="A113" s="220" t="s">
        <v>3082</v>
      </c>
      <c r="B113" s="221">
        <f>SUM(B110+E110+H110+K110+N110+Q110+T110)</f>
        <v>4560</v>
      </c>
      <c r="C113" s="222">
        <f>B113*B114</f>
        <v>407208</v>
      </c>
      <c r="W113" s="200"/>
    </row>
    <row r="114" ht="14.25" customHeight="1">
      <c r="A114" s="220" t="s">
        <v>3083</v>
      </c>
      <c r="B114" s="224">
        <v>89.3</v>
      </c>
      <c r="C114" s="162"/>
      <c r="W114" s="200"/>
    </row>
    <row r="115" ht="14.25" customHeight="1">
      <c r="A115" s="225" t="s">
        <v>3079</v>
      </c>
      <c r="B115" s="226">
        <f>'Saturação'!B69</f>
        <v>14451.15835</v>
      </c>
      <c r="C115" s="222">
        <f>B115*B114</f>
        <v>1290488.441</v>
      </c>
      <c r="W115" s="227"/>
    </row>
    <row r="116" ht="14.25" customHeight="1">
      <c r="A116" s="231" t="s">
        <v>3091</v>
      </c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6"/>
    </row>
    <row r="117" ht="13.5" customHeight="1">
      <c r="A117" s="196" t="s">
        <v>18</v>
      </c>
      <c r="W117" s="197"/>
    </row>
    <row r="118" ht="13.5" customHeight="1">
      <c r="A118" s="230" t="s">
        <v>3091</v>
      </c>
      <c r="W118" s="200"/>
    </row>
    <row r="119" ht="13.5" customHeight="1">
      <c r="A119" s="201"/>
      <c r="W119" s="200"/>
    </row>
    <row r="120" ht="13.5" customHeight="1">
      <c r="A120" s="201"/>
      <c r="W120" s="200"/>
    </row>
    <row r="121" ht="13.5" customHeight="1">
      <c r="A121" s="201"/>
      <c r="W121" s="200"/>
    </row>
    <row r="122" ht="13.5" customHeight="1">
      <c r="A122" s="201"/>
      <c r="W122" s="200"/>
    </row>
    <row r="123" ht="13.5" customHeight="1">
      <c r="A123" s="201"/>
      <c r="W123" s="200"/>
    </row>
    <row r="124" ht="13.5" customHeight="1">
      <c r="A124" s="202" t="s">
        <v>3064</v>
      </c>
      <c r="W124" s="200"/>
    </row>
    <row r="125" ht="13.5" customHeight="1">
      <c r="A125" s="201" t="s">
        <v>3065</v>
      </c>
      <c r="W125" s="200"/>
    </row>
    <row r="126" ht="13.5" customHeight="1">
      <c r="A126" s="201" t="s">
        <v>3066</v>
      </c>
      <c r="B126" s="203" t="s">
        <v>3067</v>
      </c>
      <c r="C126" s="162"/>
      <c r="D126" s="204"/>
      <c r="E126" s="205" t="s">
        <v>3068</v>
      </c>
      <c r="F126" s="162"/>
      <c r="G126" s="204"/>
      <c r="H126" s="205" t="s">
        <v>3069</v>
      </c>
      <c r="I126" s="162"/>
      <c r="J126" s="204"/>
      <c r="K126" s="205" t="s">
        <v>3070</v>
      </c>
      <c r="L126" s="162"/>
      <c r="M126" s="204"/>
      <c r="N126" s="205" t="s">
        <v>3071</v>
      </c>
      <c r="O126" s="162"/>
      <c r="P126" s="204"/>
      <c r="Q126" s="205" t="s">
        <v>3072</v>
      </c>
      <c r="R126" s="162"/>
      <c r="S126" s="206"/>
      <c r="T126" s="207" t="s">
        <v>3073</v>
      </c>
      <c r="U126" s="162"/>
      <c r="V126" s="208"/>
      <c r="W126" s="200"/>
    </row>
    <row r="127" ht="13.5" customHeight="1">
      <c r="A127" s="201" t="s">
        <v>3074</v>
      </c>
      <c r="B127" s="209">
        <v>2.0</v>
      </c>
      <c r="E127" s="209">
        <v>3.0</v>
      </c>
      <c r="H127" s="209">
        <v>2.0</v>
      </c>
      <c r="K127" s="209">
        <v>7.0</v>
      </c>
      <c r="N127" s="210">
        <v>0.0</v>
      </c>
      <c r="Q127" s="210"/>
      <c r="S127" s="210"/>
      <c r="T127" s="209">
        <v>1.0</v>
      </c>
      <c r="V127" s="210"/>
      <c r="W127" s="200"/>
    </row>
    <row r="128" ht="13.5" customHeight="1">
      <c r="A128" s="201" t="s">
        <v>3075</v>
      </c>
      <c r="B128" s="211" t="s">
        <v>3076</v>
      </c>
      <c r="C128" s="162"/>
      <c r="E128" s="212" t="s">
        <v>3076</v>
      </c>
      <c r="F128" s="162"/>
      <c r="H128" s="212" t="s">
        <v>3076</v>
      </c>
      <c r="I128" s="162"/>
      <c r="K128" s="212" t="s">
        <v>3076</v>
      </c>
      <c r="L128" s="162"/>
      <c r="N128" s="212" t="s">
        <v>3076</v>
      </c>
      <c r="O128" s="162"/>
      <c r="Q128" s="212" t="s">
        <v>3076</v>
      </c>
      <c r="R128" s="162"/>
      <c r="S128" s="213"/>
      <c r="T128" s="212" t="s">
        <v>3076</v>
      </c>
      <c r="U128" s="162"/>
      <c r="V128" s="213"/>
      <c r="W128" s="200"/>
    </row>
    <row r="129" ht="13.5" customHeight="1">
      <c r="A129" s="201"/>
      <c r="B129" s="209">
        <v>18.0</v>
      </c>
      <c r="E129" s="209">
        <v>30.0</v>
      </c>
      <c r="H129" s="209">
        <v>18.0</v>
      </c>
      <c r="K129" s="209">
        <v>70.0</v>
      </c>
      <c r="N129" s="210">
        <v>0.0</v>
      </c>
      <c r="Q129" s="209">
        <v>0.0</v>
      </c>
      <c r="S129" s="209"/>
      <c r="T129" s="209">
        <v>9.0</v>
      </c>
      <c r="V129" s="209"/>
      <c r="W129" s="200"/>
    </row>
    <row r="130" ht="13.5" customHeight="1">
      <c r="A130" s="201"/>
      <c r="B130" s="211" t="s">
        <v>3077</v>
      </c>
      <c r="C130" s="162"/>
      <c r="E130" s="212" t="s">
        <v>3077</v>
      </c>
      <c r="F130" s="162"/>
      <c r="H130" s="212" t="s">
        <v>3077</v>
      </c>
      <c r="I130" s="162"/>
      <c r="K130" s="212" t="s">
        <v>3077</v>
      </c>
      <c r="L130" s="162"/>
      <c r="N130" s="212" t="s">
        <v>3077</v>
      </c>
      <c r="O130" s="162"/>
      <c r="Q130" s="212" t="s">
        <v>3077</v>
      </c>
      <c r="R130" s="162"/>
      <c r="S130" s="213"/>
      <c r="T130" s="212" t="s">
        <v>3077</v>
      </c>
      <c r="U130" s="162"/>
      <c r="V130" s="213"/>
      <c r="W130" s="200"/>
    </row>
    <row r="131" ht="13.5" customHeight="1">
      <c r="A131" s="201"/>
      <c r="B131" s="210">
        <f>B129*6</f>
        <v>108</v>
      </c>
      <c r="E131" s="210">
        <f>E129*6</f>
        <v>180</v>
      </c>
      <c r="H131" s="210">
        <f>H129*6</f>
        <v>108</v>
      </c>
      <c r="K131" s="210">
        <f>K129*6</f>
        <v>420</v>
      </c>
      <c r="N131" s="210">
        <f>N129*6</f>
        <v>0</v>
      </c>
      <c r="Q131" s="210">
        <f>Q129*6</f>
        <v>0</v>
      </c>
      <c r="S131" s="210"/>
      <c r="T131" s="210">
        <f>T129*6</f>
        <v>54</v>
      </c>
      <c r="V131" s="210"/>
      <c r="W131" s="200"/>
    </row>
    <row r="132" ht="13.5" customHeight="1">
      <c r="A132" s="201"/>
      <c r="B132" s="211" t="s">
        <v>3078</v>
      </c>
      <c r="C132" s="162"/>
      <c r="E132" s="212" t="s">
        <v>3078</v>
      </c>
      <c r="F132" s="162"/>
      <c r="H132" s="212" t="s">
        <v>3078</v>
      </c>
      <c r="I132" s="162"/>
      <c r="K132" s="212" t="s">
        <v>3078</v>
      </c>
      <c r="L132" s="162"/>
      <c r="N132" s="212" t="s">
        <v>3078</v>
      </c>
      <c r="O132" s="162"/>
      <c r="Q132" s="212" t="s">
        <v>3078</v>
      </c>
      <c r="R132" s="162"/>
      <c r="S132" s="213"/>
      <c r="T132" s="212" t="s">
        <v>3078</v>
      </c>
      <c r="U132" s="162"/>
      <c r="V132" s="213"/>
      <c r="W132" s="200"/>
    </row>
    <row r="133" ht="13.5" customHeight="1">
      <c r="A133" s="202" t="s">
        <v>3079</v>
      </c>
      <c r="B133" s="214">
        <f>B129*24</f>
        <v>432</v>
      </c>
      <c r="C133" s="146"/>
      <c r="D133" s="198"/>
      <c r="E133" s="214">
        <f>E129*24</f>
        <v>720</v>
      </c>
      <c r="F133" s="146"/>
      <c r="G133" s="198"/>
      <c r="H133" s="214">
        <f>H129*24</f>
        <v>432</v>
      </c>
      <c r="I133" s="146"/>
      <c r="J133" s="198"/>
      <c r="K133" s="214">
        <f>K129*24</f>
        <v>1680</v>
      </c>
      <c r="L133" s="146"/>
      <c r="M133" s="198"/>
      <c r="N133" s="214">
        <f>N129*24</f>
        <v>0</v>
      </c>
      <c r="O133" s="146"/>
      <c r="P133" s="198"/>
      <c r="Q133" s="214">
        <f>Q129*24</f>
        <v>0</v>
      </c>
      <c r="R133" s="146"/>
      <c r="S133" s="215"/>
      <c r="T133" s="214">
        <f>T129*24</f>
        <v>216</v>
      </c>
      <c r="U133" s="146"/>
      <c r="V133" s="215"/>
      <c r="W133" s="200"/>
    </row>
    <row r="134" ht="13.5" customHeight="1">
      <c r="A134" s="216">
        <f>IFERROR(B138/B136,"0%")</f>
        <v>0</v>
      </c>
      <c r="W134" s="200"/>
    </row>
    <row r="135" ht="13.5" customHeight="1">
      <c r="A135" s="217"/>
      <c r="B135" s="218" t="s">
        <v>3080</v>
      </c>
      <c r="C135" s="219" t="s">
        <v>3081</v>
      </c>
      <c r="W135" s="200"/>
    </row>
    <row r="136" ht="13.5" customHeight="1">
      <c r="A136" s="220" t="s">
        <v>3082</v>
      </c>
      <c r="B136" s="221">
        <f>SUM(B133+E133+H133+K133+N133+Q133+T133)</f>
        <v>3480</v>
      </c>
      <c r="C136" s="222">
        <f>B136*B137</f>
        <v>310764</v>
      </c>
      <c r="W136" s="200"/>
    </row>
    <row r="137" ht="13.5" customHeight="1">
      <c r="A137" s="220" t="s">
        <v>3083</v>
      </c>
      <c r="B137" s="224">
        <v>89.3</v>
      </c>
      <c r="C137" s="162"/>
      <c r="W137" s="200"/>
    </row>
    <row r="138" ht="13.5" customHeight="1">
      <c r="A138" s="225" t="s">
        <v>3079</v>
      </c>
      <c r="B138" s="240">
        <v>0.0</v>
      </c>
      <c r="C138" s="222">
        <f>B138*B137</f>
        <v>0</v>
      </c>
      <c r="W138" s="227"/>
    </row>
    <row r="139" ht="13.5" customHeight="1">
      <c r="A139" s="231" t="s">
        <v>2494</v>
      </c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6"/>
    </row>
    <row r="140" ht="13.5" customHeight="1">
      <c r="A140" s="196" t="s">
        <v>18</v>
      </c>
      <c r="W140" s="197"/>
    </row>
    <row r="141" ht="13.5" customHeight="1">
      <c r="A141" s="230" t="s">
        <v>2494</v>
      </c>
      <c r="W141" s="200"/>
    </row>
    <row r="142" ht="13.5" customHeight="1">
      <c r="A142" s="201"/>
      <c r="W142" s="200"/>
    </row>
    <row r="143" ht="13.5" customHeight="1">
      <c r="A143" s="201"/>
      <c r="W143" s="200"/>
    </row>
    <row r="144" ht="13.5" customHeight="1">
      <c r="A144" s="201"/>
      <c r="W144" s="200"/>
    </row>
    <row r="145" ht="13.5" customHeight="1">
      <c r="A145" s="201"/>
      <c r="W145" s="200"/>
    </row>
    <row r="146" ht="13.5" customHeight="1">
      <c r="A146" s="201"/>
      <c r="W146" s="200"/>
    </row>
    <row r="147" ht="13.5" customHeight="1">
      <c r="A147" s="202" t="s">
        <v>3064</v>
      </c>
      <c r="W147" s="200"/>
    </row>
    <row r="148" ht="13.5" customHeight="1">
      <c r="A148" s="201" t="s">
        <v>3065</v>
      </c>
      <c r="W148" s="200"/>
    </row>
    <row r="149" ht="13.5" customHeight="1">
      <c r="A149" s="201" t="s">
        <v>3066</v>
      </c>
      <c r="B149" s="203" t="s">
        <v>3067</v>
      </c>
      <c r="C149" s="162"/>
      <c r="D149" s="204"/>
      <c r="E149" s="205" t="s">
        <v>3068</v>
      </c>
      <c r="F149" s="162"/>
      <c r="G149" s="204"/>
      <c r="H149" s="205" t="s">
        <v>3069</v>
      </c>
      <c r="I149" s="162"/>
      <c r="J149" s="204"/>
      <c r="K149" s="205" t="s">
        <v>3070</v>
      </c>
      <c r="L149" s="162"/>
      <c r="M149" s="204"/>
      <c r="N149" s="205" t="s">
        <v>3071</v>
      </c>
      <c r="O149" s="162"/>
      <c r="P149" s="204"/>
      <c r="Q149" s="205" t="s">
        <v>3072</v>
      </c>
      <c r="R149" s="162"/>
      <c r="S149" s="206"/>
      <c r="T149" s="207" t="s">
        <v>3073</v>
      </c>
      <c r="U149" s="162"/>
      <c r="V149" s="208"/>
      <c r="W149" s="200"/>
    </row>
    <row r="150" ht="13.5" customHeight="1">
      <c r="A150" s="201" t="s">
        <v>3074</v>
      </c>
      <c r="B150" s="209">
        <v>5.0</v>
      </c>
      <c r="E150" s="209">
        <v>3.0</v>
      </c>
      <c r="H150" s="209">
        <v>3.0</v>
      </c>
      <c r="K150" s="209">
        <v>1.0</v>
      </c>
      <c r="N150" s="210">
        <v>0.0</v>
      </c>
      <c r="Q150" s="209">
        <v>1.0</v>
      </c>
      <c r="S150" s="210"/>
      <c r="T150" s="209">
        <v>1.0</v>
      </c>
      <c r="V150" s="210"/>
      <c r="W150" s="200"/>
    </row>
    <row r="151" ht="13.5" customHeight="1">
      <c r="A151" s="201" t="s">
        <v>3075</v>
      </c>
      <c r="B151" s="211" t="s">
        <v>3076</v>
      </c>
      <c r="C151" s="162"/>
      <c r="E151" s="212" t="s">
        <v>3076</v>
      </c>
      <c r="F151" s="162"/>
      <c r="H151" s="212" t="s">
        <v>3076</v>
      </c>
      <c r="I151" s="162"/>
      <c r="K151" s="212" t="s">
        <v>3076</v>
      </c>
      <c r="L151" s="162"/>
      <c r="N151" s="212" t="s">
        <v>3076</v>
      </c>
      <c r="O151" s="162"/>
      <c r="Q151" s="212" t="s">
        <v>3076</v>
      </c>
      <c r="R151" s="162"/>
      <c r="S151" s="213"/>
      <c r="T151" s="212" t="s">
        <v>3076</v>
      </c>
      <c r="U151" s="162"/>
      <c r="V151" s="213"/>
      <c r="W151" s="200"/>
    </row>
    <row r="152" ht="13.5" customHeight="1">
      <c r="A152" s="201"/>
      <c r="B152" s="209">
        <v>45.0</v>
      </c>
      <c r="E152" s="209">
        <v>30.0</v>
      </c>
      <c r="H152" s="209">
        <v>27.0</v>
      </c>
      <c r="K152" s="209">
        <v>10.0</v>
      </c>
      <c r="N152" s="210">
        <v>0.0</v>
      </c>
      <c r="Q152" s="209">
        <v>8.0</v>
      </c>
      <c r="S152" s="210"/>
      <c r="T152" s="209">
        <v>8.0</v>
      </c>
      <c r="V152" s="210"/>
      <c r="W152" s="200"/>
    </row>
    <row r="153" ht="13.5" customHeight="1">
      <c r="A153" s="201"/>
      <c r="B153" s="211" t="s">
        <v>3077</v>
      </c>
      <c r="C153" s="162"/>
      <c r="E153" s="212" t="s">
        <v>3077</v>
      </c>
      <c r="F153" s="162"/>
      <c r="H153" s="212" t="s">
        <v>3077</v>
      </c>
      <c r="I153" s="162"/>
      <c r="K153" s="212" t="s">
        <v>3077</v>
      </c>
      <c r="L153" s="162"/>
      <c r="N153" s="212" t="s">
        <v>3077</v>
      </c>
      <c r="O153" s="162"/>
      <c r="Q153" s="212" t="s">
        <v>3077</v>
      </c>
      <c r="R153" s="162"/>
      <c r="S153" s="213"/>
      <c r="T153" s="212" t="s">
        <v>3077</v>
      </c>
      <c r="U153" s="162"/>
      <c r="V153" s="213"/>
      <c r="W153" s="200"/>
    </row>
    <row r="154" ht="13.5" customHeight="1">
      <c r="A154" s="201"/>
      <c r="B154" s="210">
        <f>B152*6</f>
        <v>270</v>
      </c>
      <c r="E154" s="210">
        <f>E152*6</f>
        <v>180</v>
      </c>
      <c r="H154" s="210">
        <f>H152*6</f>
        <v>162</v>
      </c>
      <c r="K154" s="210">
        <f>K152*6</f>
        <v>60</v>
      </c>
      <c r="N154" s="210">
        <f>N152*6</f>
        <v>0</v>
      </c>
      <c r="Q154" s="210">
        <f>Q152*6</f>
        <v>48</v>
      </c>
      <c r="S154" s="210"/>
      <c r="T154" s="210">
        <f>T152*6</f>
        <v>48</v>
      </c>
      <c r="V154" s="210"/>
      <c r="W154" s="200"/>
    </row>
    <row r="155" ht="13.5" customHeight="1">
      <c r="A155" s="201"/>
      <c r="B155" s="211" t="s">
        <v>3078</v>
      </c>
      <c r="C155" s="162"/>
      <c r="E155" s="212" t="s">
        <v>3078</v>
      </c>
      <c r="F155" s="162"/>
      <c r="H155" s="212" t="s">
        <v>3078</v>
      </c>
      <c r="I155" s="162"/>
      <c r="K155" s="212" t="s">
        <v>3078</v>
      </c>
      <c r="L155" s="162"/>
      <c r="N155" s="212" t="s">
        <v>3078</v>
      </c>
      <c r="O155" s="162"/>
      <c r="Q155" s="212" t="s">
        <v>3078</v>
      </c>
      <c r="R155" s="162"/>
      <c r="S155" s="213"/>
      <c r="T155" s="212" t="s">
        <v>3078</v>
      </c>
      <c r="U155" s="162"/>
      <c r="V155" s="213"/>
      <c r="W155" s="200"/>
    </row>
    <row r="156" ht="13.5" customHeight="1">
      <c r="A156" s="202" t="s">
        <v>3079</v>
      </c>
      <c r="B156" s="214">
        <f>B152*24</f>
        <v>1080</v>
      </c>
      <c r="C156" s="146"/>
      <c r="D156" s="198"/>
      <c r="E156" s="214">
        <f>E152*24</f>
        <v>720</v>
      </c>
      <c r="F156" s="146"/>
      <c r="G156" s="198"/>
      <c r="H156" s="214">
        <f>H152*24</f>
        <v>648</v>
      </c>
      <c r="I156" s="146"/>
      <c r="J156" s="198"/>
      <c r="K156" s="214">
        <f>K152*24</f>
        <v>240</v>
      </c>
      <c r="L156" s="146"/>
      <c r="M156" s="198"/>
      <c r="N156" s="214">
        <f>N152*24</f>
        <v>0</v>
      </c>
      <c r="O156" s="146"/>
      <c r="P156" s="198"/>
      <c r="Q156" s="214">
        <f>Q152*24</f>
        <v>192</v>
      </c>
      <c r="R156" s="146"/>
      <c r="S156" s="215"/>
      <c r="T156" s="214">
        <f>T152*24</f>
        <v>192</v>
      </c>
      <c r="U156" s="146"/>
      <c r="V156" s="215"/>
      <c r="W156" s="200"/>
    </row>
    <row r="157" ht="13.5" customHeight="1">
      <c r="A157" s="216">
        <f>IFERROR(B161/B159,"0%")</f>
        <v>0</v>
      </c>
      <c r="W157" s="200"/>
    </row>
    <row r="158" ht="13.5" customHeight="1">
      <c r="A158" s="217"/>
      <c r="B158" s="218" t="s">
        <v>3080</v>
      </c>
      <c r="C158" s="219" t="s">
        <v>3081</v>
      </c>
      <c r="W158" s="200"/>
    </row>
    <row r="159" ht="13.5" customHeight="1">
      <c r="A159" s="220" t="s">
        <v>3082</v>
      </c>
      <c r="B159" s="221">
        <f>SUM(B156+E156+H156+K156+N156+Q156+T156)</f>
        <v>3072</v>
      </c>
      <c r="C159" s="222">
        <f>B159*B160</f>
        <v>274329.6</v>
      </c>
      <c r="W159" s="200"/>
    </row>
    <row r="160" ht="13.5" customHeight="1">
      <c r="A160" s="220" t="s">
        <v>3083</v>
      </c>
      <c r="B160" s="224">
        <v>89.3</v>
      </c>
      <c r="C160" s="162"/>
      <c r="W160" s="200"/>
    </row>
    <row r="161" ht="13.5" customHeight="1">
      <c r="A161" s="225" t="s">
        <v>3079</v>
      </c>
      <c r="B161" s="226">
        <f>'Saturação'!B138</f>
        <v>0</v>
      </c>
      <c r="C161" s="222">
        <f>B161*B160</f>
        <v>0</v>
      </c>
      <c r="W161" s="227"/>
    </row>
    <row r="162" ht="13.5" customHeight="1">
      <c r="A162" s="231" t="s">
        <v>354</v>
      </c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6"/>
    </row>
    <row r="163" ht="13.5" customHeight="1">
      <c r="A163" s="196" t="s">
        <v>18</v>
      </c>
      <c r="I163" s="241"/>
      <c r="W163" s="197"/>
    </row>
    <row r="164" ht="13.5" customHeight="1">
      <c r="A164" s="230" t="s">
        <v>354</v>
      </c>
      <c r="W164" s="200"/>
    </row>
    <row r="165" ht="13.5" customHeight="1">
      <c r="A165" s="201"/>
      <c r="W165" s="200"/>
    </row>
    <row r="166" ht="13.5" customHeight="1">
      <c r="A166" s="201"/>
      <c r="W166" s="200"/>
    </row>
    <row r="167" ht="13.5" customHeight="1">
      <c r="A167" s="201"/>
      <c r="W167" s="200"/>
    </row>
    <row r="168" ht="13.5" customHeight="1">
      <c r="A168" s="201"/>
      <c r="W168" s="200"/>
    </row>
    <row r="169" ht="13.5" customHeight="1">
      <c r="A169" s="201"/>
      <c r="W169" s="200"/>
    </row>
    <row r="170" ht="13.5" customHeight="1">
      <c r="A170" s="202" t="s">
        <v>3064</v>
      </c>
      <c r="W170" s="200"/>
    </row>
    <row r="171" ht="13.5" customHeight="1">
      <c r="A171" s="201" t="s">
        <v>3065</v>
      </c>
      <c r="W171" s="200"/>
    </row>
    <row r="172" ht="13.5" customHeight="1">
      <c r="A172" s="201" t="s">
        <v>3066</v>
      </c>
      <c r="B172" s="203" t="s">
        <v>3067</v>
      </c>
      <c r="C172" s="162"/>
      <c r="D172" s="204"/>
      <c r="E172" s="205" t="s">
        <v>3068</v>
      </c>
      <c r="F172" s="162"/>
      <c r="G172" s="204"/>
      <c r="H172" s="205" t="s">
        <v>3069</v>
      </c>
      <c r="I172" s="162"/>
      <c r="J172" s="204"/>
      <c r="K172" s="205" t="s">
        <v>3070</v>
      </c>
      <c r="L172" s="162"/>
      <c r="M172" s="204"/>
      <c r="N172" s="205" t="s">
        <v>3071</v>
      </c>
      <c r="O172" s="162"/>
      <c r="P172" s="204"/>
      <c r="Q172" s="205" t="s">
        <v>3072</v>
      </c>
      <c r="R172" s="162"/>
      <c r="S172" s="206"/>
      <c r="T172" s="207" t="s">
        <v>3073</v>
      </c>
      <c r="U172" s="162"/>
      <c r="V172" s="208"/>
      <c r="W172" s="200"/>
    </row>
    <row r="173" ht="13.5" customHeight="1">
      <c r="A173" s="201" t="s">
        <v>3074</v>
      </c>
      <c r="B173" s="209">
        <v>2.0</v>
      </c>
      <c r="E173" s="209">
        <v>6.0</v>
      </c>
      <c r="H173" s="209">
        <v>2.0</v>
      </c>
      <c r="K173" s="209">
        <v>1.0</v>
      </c>
      <c r="N173" s="209">
        <v>2.0</v>
      </c>
      <c r="Q173" s="209">
        <v>1.0</v>
      </c>
      <c r="S173" s="209"/>
      <c r="T173" s="209">
        <v>3.0</v>
      </c>
      <c r="V173" s="209"/>
      <c r="W173" s="200"/>
    </row>
    <row r="174" ht="13.5" customHeight="1">
      <c r="A174" s="201" t="s">
        <v>3075</v>
      </c>
      <c r="B174" s="211" t="s">
        <v>3076</v>
      </c>
      <c r="C174" s="162"/>
      <c r="E174" s="212" t="s">
        <v>3076</v>
      </c>
      <c r="F174" s="162"/>
      <c r="H174" s="212" t="s">
        <v>3076</v>
      </c>
      <c r="I174" s="162"/>
      <c r="K174" s="212" t="s">
        <v>3076</v>
      </c>
      <c r="L174" s="162"/>
      <c r="N174" s="212" t="s">
        <v>3076</v>
      </c>
      <c r="O174" s="162"/>
      <c r="Q174" s="212" t="s">
        <v>3076</v>
      </c>
      <c r="R174" s="162"/>
      <c r="S174" s="213"/>
      <c r="T174" s="212" t="s">
        <v>3076</v>
      </c>
      <c r="U174" s="162"/>
      <c r="V174" s="213"/>
      <c r="W174" s="200"/>
    </row>
    <row r="175" ht="13.5" customHeight="1">
      <c r="A175" s="201"/>
      <c r="B175" s="209">
        <v>18.0</v>
      </c>
      <c r="E175" s="209">
        <v>60.0</v>
      </c>
      <c r="H175" s="209">
        <v>18.0</v>
      </c>
      <c r="K175" s="209">
        <v>10.0</v>
      </c>
      <c r="N175" s="209">
        <v>20.0</v>
      </c>
      <c r="Q175" s="209">
        <v>5.0</v>
      </c>
      <c r="S175" s="209"/>
      <c r="T175" s="209">
        <f>T173*9</f>
        <v>27</v>
      </c>
      <c r="V175" s="209"/>
      <c r="W175" s="200"/>
    </row>
    <row r="176" ht="13.5" customHeight="1">
      <c r="A176" s="201"/>
      <c r="B176" s="211" t="s">
        <v>3077</v>
      </c>
      <c r="C176" s="162"/>
      <c r="E176" s="212" t="s">
        <v>3077</v>
      </c>
      <c r="F176" s="162"/>
      <c r="H176" s="212" t="s">
        <v>3077</v>
      </c>
      <c r="I176" s="162"/>
      <c r="K176" s="212" t="s">
        <v>3077</v>
      </c>
      <c r="L176" s="162"/>
      <c r="N176" s="212" t="s">
        <v>3077</v>
      </c>
      <c r="O176" s="162"/>
      <c r="Q176" s="212" t="s">
        <v>3077</v>
      </c>
      <c r="R176" s="162"/>
      <c r="S176" s="213"/>
      <c r="T176" s="212" t="s">
        <v>3077</v>
      </c>
      <c r="U176" s="162"/>
      <c r="V176" s="213"/>
      <c r="W176" s="200"/>
    </row>
    <row r="177" ht="13.5" customHeight="1">
      <c r="A177" s="201"/>
      <c r="B177" s="210">
        <f>B175*6</f>
        <v>108</v>
      </c>
      <c r="E177" s="210">
        <f>E175*6</f>
        <v>360</v>
      </c>
      <c r="H177" s="210">
        <f>H175*6</f>
        <v>108</v>
      </c>
      <c r="K177" s="210">
        <f>K175*6</f>
        <v>60</v>
      </c>
      <c r="N177" s="210">
        <f>N175*6</f>
        <v>120</v>
      </c>
      <c r="Q177" s="210">
        <f>Q175*6</f>
        <v>30</v>
      </c>
      <c r="S177" s="210"/>
      <c r="T177" s="210">
        <f>T175*6</f>
        <v>162</v>
      </c>
      <c r="V177" s="210"/>
      <c r="W177" s="200"/>
    </row>
    <row r="178" ht="13.5" customHeight="1">
      <c r="A178" s="201"/>
      <c r="B178" s="211" t="s">
        <v>3078</v>
      </c>
      <c r="C178" s="162"/>
      <c r="E178" s="212" t="s">
        <v>3078</v>
      </c>
      <c r="F178" s="162"/>
      <c r="H178" s="212" t="s">
        <v>3078</v>
      </c>
      <c r="I178" s="162"/>
      <c r="K178" s="212" t="s">
        <v>3078</v>
      </c>
      <c r="L178" s="162"/>
      <c r="N178" s="212" t="s">
        <v>3078</v>
      </c>
      <c r="O178" s="162"/>
      <c r="Q178" s="212" t="s">
        <v>3078</v>
      </c>
      <c r="R178" s="162"/>
      <c r="S178" s="213"/>
      <c r="T178" s="212" t="s">
        <v>3078</v>
      </c>
      <c r="U178" s="162"/>
      <c r="V178" s="213"/>
      <c r="W178" s="200"/>
    </row>
    <row r="179" ht="13.5" customHeight="1">
      <c r="A179" s="202" t="s">
        <v>3079</v>
      </c>
      <c r="B179" s="214">
        <f>B175*24</f>
        <v>432</v>
      </c>
      <c r="C179" s="146"/>
      <c r="D179" s="198"/>
      <c r="E179" s="214">
        <f>E175*24</f>
        <v>1440</v>
      </c>
      <c r="F179" s="146"/>
      <c r="G179" s="198"/>
      <c r="H179" s="214">
        <f>H175*24</f>
        <v>432</v>
      </c>
      <c r="I179" s="146"/>
      <c r="J179" s="198"/>
      <c r="K179" s="214">
        <f>K175*24</f>
        <v>240</v>
      </c>
      <c r="L179" s="146"/>
      <c r="M179" s="198"/>
      <c r="N179" s="214">
        <f>N175*24</f>
        <v>480</v>
      </c>
      <c r="O179" s="146"/>
      <c r="P179" s="198"/>
      <c r="Q179" s="214">
        <f>Q175*24</f>
        <v>120</v>
      </c>
      <c r="R179" s="146"/>
      <c r="S179" s="215"/>
      <c r="T179" s="214">
        <f>T175*24</f>
        <v>648</v>
      </c>
      <c r="U179" s="146"/>
      <c r="V179" s="215"/>
      <c r="W179" s="200"/>
    </row>
    <row r="180" ht="13.5" customHeight="1">
      <c r="A180" s="216">
        <f>IFERROR(B184/B182,"0%")</f>
        <v>1.80490936</v>
      </c>
      <c r="W180" s="200"/>
    </row>
    <row r="181" ht="13.5" customHeight="1">
      <c r="A181" s="217"/>
      <c r="B181" s="218" t="s">
        <v>3080</v>
      </c>
      <c r="C181" s="219" t="s">
        <v>3081</v>
      </c>
      <c r="W181" s="200"/>
    </row>
    <row r="182" ht="13.5" customHeight="1">
      <c r="A182" s="220" t="s">
        <v>3082</v>
      </c>
      <c r="B182" s="221">
        <f>SUM(B179+E179+H179+K179+N179+Q179+T179)</f>
        <v>3792</v>
      </c>
      <c r="C182" s="222">
        <f>B182*B183</f>
        <v>338625.6</v>
      </c>
      <c r="W182" s="200"/>
    </row>
    <row r="183" ht="13.5" customHeight="1">
      <c r="A183" s="220" t="s">
        <v>3083</v>
      </c>
      <c r="B183" s="224">
        <v>89.3</v>
      </c>
      <c r="C183" s="162"/>
      <c r="W183" s="200"/>
    </row>
    <row r="184" ht="13.5" customHeight="1">
      <c r="A184" s="225" t="s">
        <v>3079</v>
      </c>
      <c r="B184" s="226">
        <f>'Saturação'!B34</f>
        <v>6844.216295</v>
      </c>
      <c r="C184" s="222">
        <f>B184*B183</f>
        <v>611188.5151</v>
      </c>
      <c r="W184" s="227"/>
    </row>
    <row r="185" ht="13.5" customHeight="1">
      <c r="A185" s="231" t="s">
        <v>64</v>
      </c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6"/>
    </row>
    <row r="186" ht="13.5" customHeight="1">
      <c r="A186" s="196" t="s">
        <v>18</v>
      </c>
      <c r="W186" s="197"/>
    </row>
    <row r="187" ht="13.5" customHeight="1">
      <c r="A187" s="230" t="s">
        <v>64</v>
      </c>
      <c r="W187" s="200"/>
    </row>
    <row r="188" ht="13.5" customHeight="1">
      <c r="A188" s="201"/>
      <c r="W188" s="200"/>
    </row>
    <row r="189" ht="13.5" customHeight="1">
      <c r="A189" s="201"/>
      <c r="W189" s="200"/>
    </row>
    <row r="190" ht="13.5" customHeight="1">
      <c r="A190" s="201"/>
      <c r="W190" s="200"/>
    </row>
    <row r="191" ht="13.5" customHeight="1">
      <c r="A191" s="201"/>
      <c r="W191" s="200"/>
    </row>
    <row r="192" ht="13.5" customHeight="1">
      <c r="A192" s="201"/>
      <c r="W192" s="200"/>
    </row>
    <row r="193" ht="13.5" customHeight="1">
      <c r="A193" s="202" t="s">
        <v>3064</v>
      </c>
      <c r="W193" s="200"/>
    </row>
    <row r="194" ht="13.5" customHeight="1">
      <c r="A194" s="201" t="s">
        <v>3065</v>
      </c>
      <c r="W194" s="200"/>
    </row>
    <row r="195" ht="13.5" customHeight="1">
      <c r="A195" s="201" t="s">
        <v>3066</v>
      </c>
      <c r="B195" s="203" t="s">
        <v>3067</v>
      </c>
      <c r="C195" s="162"/>
      <c r="D195" s="204"/>
      <c r="E195" s="205" t="s">
        <v>3068</v>
      </c>
      <c r="F195" s="162"/>
      <c r="G195" s="204"/>
      <c r="H195" s="205" t="s">
        <v>3069</v>
      </c>
      <c r="I195" s="162"/>
      <c r="J195" s="204"/>
      <c r="K195" s="205" t="s">
        <v>3070</v>
      </c>
      <c r="L195" s="162"/>
      <c r="M195" s="204"/>
      <c r="N195" s="205" t="s">
        <v>3071</v>
      </c>
      <c r="O195" s="162"/>
      <c r="P195" s="204"/>
      <c r="Q195" s="205" t="s">
        <v>3072</v>
      </c>
      <c r="R195" s="162"/>
      <c r="S195" s="206"/>
      <c r="T195" s="207" t="s">
        <v>3073</v>
      </c>
      <c r="U195" s="162"/>
      <c r="V195" s="208"/>
      <c r="W195" s="200"/>
    </row>
    <row r="196" ht="13.5" customHeight="1">
      <c r="A196" s="201" t="s">
        <v>3074</v>
      </c>
      <c r="B196" s="209">
        <v>3.0</v>
      </c>
      <c r="E196" s="209">
        <v>6.0</v>
      </c>
      <c r="H196" s="209">
        <v>1.0</v>
      </c>
      <c r="K196" s="209">
        <v>0.0</v>
      </c>
      <c r="N196" s="210">
        <v>0.0</v>
      </c>
      <c r="Q196" s="210"/>
      <c r="S196" s="210"/>
      <c r="T196" s="209">
        <v>2.0</v>
      </c>
      <c r="V196" s="210"/>
      <c r="W196" s="200"/>
    </row>
    <row r="197" ht="13.5" customHeight="1">
      <c r="A197" s="201" t="s">
        <v>3075</v>
      </c>
      <c r="B197" s="211" t="s">
        <v>3076</v>
      </c>
      <c r="C197" s="162"/>
      <c r="E197" s="212" t="s">
        <v>3076</v>
      </c>
      <c r="F197" s="162"/>
      <c r="H197" s="212" t="s">
        <v>3076</v>
      </c>
      <c r="I197" s="162"/>
      <c r="K197" s="212" t="s">
        <v>3076</v>
      </c>
      <c r="L197" s="162"/>
      <c r="N197" s="212" t="s">
        <v>3076</v>
      </c>
      <c r="O197" s="162"/>
      <c r="Q197" s="212" t="s">
        <v>3076</v>
      </c>
      <c r="R197" s="162"/>
      <c r="S197" s="213"/>
      <c r="T197" s="212" t="s">
        <v>3076</v>
      </c>
      <c r="U197" s="162"/>
      <c r="V197" s="213"/>
      <c r="W197" s="200"/>
    </row>
    <row r="198" ht="13.5" customHeight="1">
      <c r="A198" s="201"/>
      <c r="B198" s="209">
        <f>3*12</f>
        <v>36</v>
      </c>
      <c r="E198" s="209">
        <f>6*12</f>
        <v>72</v>
      </c>
      <c r="H198" s="209">
        <v>12.0</v>
      </c>
      <c r="K198" s="209">
        <v>0.0</v>
      </c>
      <c r="N198" s="210">
        <v>0.0</v>
      </c>
      <c r="Q198" s="209">
        <v>0.0</v>
      </c>
      <c r="S198" s="209"/>
      <c r="T198" s="209">
        <v>24.0</v>
      </c>
      <c r="V198" s="209"/>
      <c r="W198" s="200"/>
    </row>
    <row r="199" ht="13.5" customHeight="1">
      <c r="A199" s="201"/>
      <c r="B199" s="211" t="s">
        <v>3077</v>
      </c>
      <c r="C199" s="162"/>
      <c r="E199" s="212" t="s">
        <v>3077</v>
      </c>
      <c r="F199" s="162"/>
      <c r="H199" s="212" t="s">
        <v>3077</v>
      </c>
      <c r="I199" s="162"/>
      <c r="K199" s="212" t="s">
        <v>3077</v>
      </c>
      <c r="L199" s="162"/>
      <c r="N199" s="212" t="s">
        <v>3077</v>
      </c>
      <c r="O199" s="162"/>
      <c r="Q199" s="212" t="s">
        <v>3077</v>
      </c>
      <c r="R199" s="162"/>
      <c r="S199" s="213"/>
      <c r="T199" s="212" t="s">
        <v>3077</v>
      </c>
      <c r="U199" s="162"/>
      <c r="V199" s="213"/>
      <c r="W199" s="200"/>
    </row>
    <row r="200" ht="13.5" customHeight="1">
      <c r="A200" s="201"/>
      <c r="B200" s="210">
        <f>B198*6</f>
        <v>216</v>
      </c>
      <c r="E200" s="210">
        <f>E198*6</f>
        <v>432</v>
      </c>
      <c r="H200" s="210">
        <f>H198*6</f>
        <v>72</v>
      </c>
      <c r="K200" s="210">
        <f>K198*6</f>
        <v>0</v>
      </c>
      <c r="N200" s="210">
        <f>N198*6</f>
        <v>0</v>
      </c>
      <c r="Q200" s="210">
        <f>Q198*6</f>
        <v>0</v>
      </c>
      <c r="S200" s="210"/>
      <c r="T200" s="210">
        <f>T198*6</f>
        <v>144</v>
      </c>
      <c r="V200" s="210"/>
      <c r="W200" s="200"/>
    </row>
    <row r="201" ht="13.5" customHeight="1">
      <c r="A201" s="201"/>
      <c r="B201" s="211" t="s">
        <v>3078</v>
      </c>
      <c r="C201" s="162"/>
      <c r="E201" s="212" t="s">
        <v>3078</v>
      </c>
      <c r="F201" s="162"/>
      <c r="H201" s="212" t="s">
        <v>3078</v>
      </c>
      <c r="I201" s="162"/>
      <c r="K201" s="212" t="s">
        <v>3078</v>
      </c>
      <c r="L201" s="162"/>
      <c r="N201" s="212" t="s">
        <v>3078</v>
      </c>
      <c r="O201" s="162"/>
      <c r="Q201" s="212" t="s">
        <v>3078</v>
      </c>
      <c r="R201" s="162"/>
      <c r="S201" s="213"/>
      <c r="T201" s="212" t="s">
        <v>3078</v>
      </c>
      <c r="U201" s="162"/>
      <c r="V201" s="213"/>
      <c r="W201" s="200"/>
    </row>
    <row r="202" ht="13.5" customHeight="1">
      <c r="A202" s="202" t="s">
        <v>3079</v>
      </c>
      <c r="B202" s="214">
        <f>B198*24</f>
        <v>864</v>
      </c>
      <c r="C202" s="146"/>
      <c r="D202" s="198"/>
      <c r="E202" s="214">
        <f>E198*24</f>
        <v>1728</v>
      </c>
      <c r="F202" s="146"/>
      <c r="G202" s="198"/>
      <c r="H202" s="214">
        <f>H198*24</f>
        <v>288</v>
      </c>
      <c r="I202" s="146"/>
      <c r="J202" s="198"/>
      <c r="K202" s="214">
        <f>K198*24</f>
        <v>0</v>
      </c>
      <c r="L202" s="146"/>
      <c r="M202" s="198"/>
      <c r="N202" s="214">
        <f>N198*24</f>
        <v>0</v>
      </c>
      <c r="O202" s="146"/>
      <c r="P202" s="198"/>
      <c r="Q202" s="214">
        <f>Q198*24</f>
        <v>0</v>
      </c>
      <c r="R202" s="146"/>
      <c r="S202" s="215"/>
      <c r="T202" s="214">
        <f>T198*24</f>
        <v>576</v>
      </c>
      <c r="U202" s="146"/>
      <c r="V202" s="215"/>
      <c r="W202" s="200"/>
    </row>
    <row r="203" ht="13.5" customHeight="1">
      <c r="A203" s="216">
        <f>IFERROR(B207/B205,"0%")</f>
        <v>2.024923335</v>
      </c>
      <c r="W203" s="200"/>
    </row>
    <row r="204" ht="13.5" customHeight="1">
      <c r="A204" s="217"/>
      <c r="B204" s="218" t="s">
        <v>3080</v>
      </c>
      <c r="C204" s="219" t="s">
        <v>3081</v>
      </c>
      <c r="W204" s="200"/>
    </row>
    <row r="205" ht="13.5" customHeight="1">
      <c r="A205" s="220" t="s">
        <v>3082</v>
      </c>
      <c r="B205" s="221">
        <f>SUM(B202+E202+H202+K202+N202+Q202+T202)</f>
        <v>3456</v>
      </c>
      <c r="C205" s="222">
        <f>B205*B206</f>
        <v>308620.8</v>
      </c>
      <c r="W205" s="200"/>
    </row>
    <row r="206" ht="13.5" customHeight="1">
      <c r="A206" s="220" t="s">
        <v>3083</v>
      </c>
      <c r="B206" s="224">
        <v>89.3</v>
      </c>
      <c r="C206" s="162"/>
      <c r="W206" s="200"/>
    </row>
    <row r="207" ht="13.5" customHeight="1">
      <c r="A207" s="225" t="s">
        <v>3079</v>
      </c>
      <c r="B207" s="226">
        <f>'Saturação'!B72</f>
        <v>6998.135044</v>
      </c>
      <c r="C207" s="222">
        <f>B207*B206</f>
        <v>624933.4595</v>
      </c>
      <c r="W207" s="227"/>
    </row>
    <row r="208" ht="13.5" customHeight="1">
      <c r="A208" s="231" t="s">
        <v>1006</v>
      </c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6"/>
    </row>
    <row r="209" ht="13.5" customHeight="1">
      <c r="A209" s="196" t="s">
        <v>18</v>
      </c>
      <c r="W209" s="197"/>
    </row>
    <row r="210" ht="13.5" customHeight="1">
      <c r="A210" s="230" t="s">
        <v>1006</v>
      </c>
      <c r="W210" s="200"/>
    </row>
    <row r="211" ht="13.5" customHeight="1">
      <c r="A211" s="201"/>
      <c r="W211" s="200"/>
    </row>
    <row r="212" ht="13.5" customHeight="1">
      <c r="A212" s="201"/>
      <c r="W212" s="200"/>
    </row>
    <row r="213" ht="13.5" customHeight="1">
      <c r="A213" s="201"/>
      <c r="W213" s="200"/>
    </row>
    <row r="214" ht="13.5" customHeight="1">
      <c r="A214" s="201"/>
      <c r="W214" s="200"/>
    </row>
    <row r="215" ht="13.5" customHeight="1">
      <c r="A215" s="201"/>
      <c r="W215" s="200"/>
    </row>
    <row r="216" ht="13.5" customHeight="1">
      <c r="A216" s="202" t="s">
        <v>3064</v>
      </c>
      <c r="W216" s="200"/>
    </row>
    <row r="217" ht="13.5" customHeight="1">
      <c r="A217" s="201" t="s">
        <v>3065</v>
      </c>
      <c r="W217" s="200"/>
    </row>
    <row r="218" ht="13.5" customHeight="1">
      <c r="A218" s="201" t="s">
        <v>3066</v>
      </c>
      <c r="B218" s="203" t="s">
        <v>3067</v>
      </c>
      <c r="C218" s="162"/>
      <c r="D218" s="204"/>
      <c r="E218" s="205" t="s">
        <v>3068</v>
      </c>
      <c r="F218" s="162"/>
      <c r="G218" s="204"/>
      <c r="H218" s="205" t="s">
        <v>3069</v>
      </c>
      <c r="I218" s="162"/>
      <c r="J218" s="204"/>
      <c r="K218" s="205" t="s">
        <v>3070</v>
      </c>
      <c r="L218" s="162"/>
      <c r="M218" s="204"/>
      <c r="N218" s="205" t="s">
        <v>3071</v>
      </c>
      <c r="O218" s="162"/>
      <c r="P218" s="204"/>
      <c r="Q218" s="205" t="s">
        <v>3072</v>
      </c>
      <c r="R218" s="162"/>
      <c r="S218" s="206"/>
      <c r="T218" s="207" t="s">
        <v>3073</v>
      </c>
      <c r="U218" s="162"/>
      <c r="V218" s="208"/>
      <c r="W218" s="200"/>
    </row>
    <row r="219" ht="13.5" customHeight="1">
      <c r="A219" s="201" t="s">
        <v>3074</v>
      </c>
      <c r="B219" s="209">
        <v>4.0</v>
      </c>
      <c r="E219" s="209">
        <v>6.0</v>
      </c>
      <c r="H219" s="209">
        <v>2.0</v>
      </c>
      <c r="K219" s="209">
        <v>3.0</v>
      </c>
      <c r="N219" s="209">
        <v>4.0</v>
      </c>
      <c r="Q219" s="209">
        <v>1.0</v>
      </c>
      <c r="S219" s="210"/>
      <c r="T219" s="209">
        <v>4.0</v>
      </c>
      <c r="V219" s="210"/>
      <c r="W219" s="200"/>
    </row>
    <row r="220" ht="13.5" customHeight="1">
      <c r="A220" s="201" t="s">
        <v>3075</v>
      </c>
      <c r="B220" s="211" t="s">
        <v>3076</v>
      </c>
      <c r="C220" s="162"/>
      <c r="E220" s="212" t="s">
        <v>3076</v>
      </c>
      <c r="F220" s="162"/>
      <c r="H220" s="212" t="s">
        <v>3076</v>
      </c>
      <c r="I220" s="162"/>
      <c r="K220" s="212" t="s">
        <v>3076</v>
      </c>
      <c r="L220" s="162"/>
      <c r="N220" s="212" t="s">
        <v>3076</v>
      </c>
      <c r="O220" s="162"/>
      <c r="Q220" s="212" t="s">
        <v>3076</v>
      </c>
      <c r="R220" s="162"/>
      <c r="S220" s="213"/>
      <c r="T220" s="212" t="s">
        <v>3076</v>
      </c>
      <c r="U220" s="162"/>
      <c r="V220" s="213"/>
      <c r="W220" s="200"/>
    </row>
    <row r="221" ht="13.5" customHeight="1">
      <c r="A221" s="201"/>
      <c r="B221" s="209">
        <v>36.0</v>
      </c>
      <c r="E221" s="209">
        <f>6*24</f>
        <v>144</v>
      </c>
      <c r="H221" s="209">
        <f>2*24</f>
        <v>48</v>
      </c>
      <c r="K221" s="209">
        <f>3*24</f>
        <v>72</v>
      </c>
      <c r="N221" s="209">
        <f>4*24</f>
        <v>96</v>
      </c>
      <c r="Q221" s="209">
        <v>5.0</v>
      </c>
      <c r="S221" s="209"/>
      <c r="T221" s="209">
        <f>4*12</f>
        <v>48</v>
      </c>
      <c r="V221" s="209"/>
      <c r="W221" s="200"/>
    </row>
    <row r="222" ht="13.5" customHeight="1">
      <c r="A222" s="201"/>
      <c r="B222" s="211" t="s">
        <v>3077</v>
      </c>
      <c r="C222" s="162"/>
      <c r="E222" s="212" t="s">
        <v>3077</v>
      </c>
      <c r="F222" s="162"/>
      <c r="H222" s="212" t="s">
        <v>3077</v>
      </c>
      <c r="I222" s="162"/>
      <c r="K222" s="212" t="s">
        <v>3077</v>
      </c>
      <c r="L222" s="162"/>
      <c r="N222" s="212" t="s">
        <v>3077</v>
      </c>
      <c r="O222" s="162"/>
      <c r="Q222" s="212" t="s">
        <v>3077</v>
      </c>
      <c r="R222" s="162"/>
      <c r="S222" s="213"/>
      <c r="T222" s="212" t="s">
        <v>3077</v>
      </c>
      <c r="U222" s="162"/>
      <c r="V222" s="213"/>
      <c r="W222" s="200"/>
    </row>
    <row r="223" ht="13.5" customHeight="1">
      <c r="A223" s="201"/>
      <c r="B223" s="210">
        <f>B221*6</f>
        <v>216</v>
      </c>
      <c r="E223" s="210">
        <f>E221*6</f>
        <v>864</v>
      </c>
      <c r="H223" s="210">
        <f>H221*6</f>
        <v>288</v>
      </c>
      <c r="K223" s="210">
        <f>K221*6</f>
        <v>432</v>
      </c>
      <c r="N223" s="210">
        <f>N221*6</f>
        <v>576</v>
      </c>
      <c r="Q223" s="210">
        <f>Q221*6</f>
        <v>30</v>
      </c>
      <c r="S223" s="210"/>
      <c r="T223" s="210">
        <f>T221*6</f>
        <v>288</v>
      </c>
      <c r="V223" s="210"/>
      <c r="W223" s="200"/>
    </row>
    <row r="224" ht="13.5" customHeight="1">
      <c r="A224" s="201"/>
      <c r="B224" s="211" t="s">
        <v>3078</v>
      </c>
      <c r="C224" s="162"/>
      <c r="E224" s="212" t="s">
        <v>3078</v>
      </c>
      <c r="F224" s="162"/>
      <c r="H224" s="212" t="s">
        <v>3078</v>
      </c>
      <c r="I224" s="162"/>
      <c r="K224" s="212" t="s">
        <v>3078</v>
      </c>
      <c r="L224" s="162"/>
      <c r="N224" s="212" t="s">
        <v>3078</v>
      </c>
      <c r="O224" s="162"/>
      <c r="Q224" s="212" t="s">
        <v>3078</v>
      </c>
      <c r="R224" s="162"/>
      <c r="S224" s="213"/>
      <c r="T224" s="212" t="s">
        <v>3078</v>
      </c>
      <c r="U224" s="162"/>
      <c r="V224" s="213"/>
      <c r="W224" s="200"/>
    </row>
    <row r="225" ht="13.5" customHeight="1">
      <c r="A225" s="202" t="s">
        <v>3079</v>
      </c>
      <c r="B225" s="214">
        <f>B221*24</f>
        <v>864</v>
      </c>
      <c r="C225" s="146"/>
      <c r="D225" s="198"/>
      <c r="E225" s="214">
        <f>E221*24</f>
        <v>3456</v>
      </c>
      <c r="F225" s="146"/>
      <c r="G225" s="198"/>
      <c r="H225" s="214">
        <f>H221*24</f>
        <v>1152</v>
      </c>
      <c r="I225" s="146"/>
      <c r="J225" s="198"/>
      <c r="K225" s="214">
        <f>K221*24</f>
        <v>1728</v>
      </c>
      <c r="L225" s="146"/>
      <c r="M225" s="198"/>
      <c r="N225" s="214">
        <f>N221*24</f>
        <v>2304</v>
      </c>
      <c r="O225" s="146"/>
      <c r="P225" s="198"/>
      <c r="Q225" s="214">
        <f>Q221*24</f>
        <v>120</v>
      </c>
      <c r="R225" s="146"/>
      <c r="S225" s="215"/>
      <c r="T225" s="214">
        <f>T221*24</f>
        <v>1152</v>
      </c>
      <c r="U225" s="146"/>
      <c r="V225" s="215"/>
      <c r="W225" s="200"/>
    </row>
    <row r="226" ht="13.5" customHeight="1">
      <c r="A226" s="216">
        <f>IFERROR(B230/B228,"0%")</f>
        <v>0</v>
      </c>
      <c r="W226" s="200"/>
    </row>
    <row r="227" ht="13.5" customHeight="1">
      <c r="A227" s="217"/>
      <c r="B227" s="218" t="s">
        <v>3080</v>
      </c>
      <c r="C227" s="219" t="s">
        <v>3081</v>
      </c>
      <c r="W227" s="200"/>
    </row>
    <row r="228" ht="13.5" customHeight="1">
      <c r="A228" s="220" t="s">
        <v>3082</v>
      </c>
      <c r="B228" s="221">
        <f>SUM(B225+E225+H225+K225+N225+Q225+T225)</f>
        <v>10776</v>
      </c>
      <c r="C228" s="222">
        <f>B228*B229</f>
        <v>962296.8</v>
      </c>
      <c r="W228" s="200"/>
    </row>
    <row r="229" ht="13.5" customHeight="1">
      <c r="A229" s="220" t="s">
        <v>3083</v>
      </c>
      <c r="B229" s="224">
        <v>89.3</v>
      </c>
      <c r="C229" s="162"/>
      <c r="W229" s="200"/>
    </row>
    <row r="230" ht="13.5" customHeight="1">
      <c r="A230" s="225" t="s">
        <v>3079</v>
      </c>
      <c r="B230" s="226">
        <f>'Saturação'!B113</f>
        <v>0</v>
      </c>
      <c r="C230" s="222">
        <f>B230*B229</f>
        <v>0</v>
      </c>
      <c r="W230" s="227"/>
    </row>
    <row r="231" ht="13.5" customHeight="1">
      <c r="A231" s="195" t="s">
        <v>3092</v>
      </c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6"/>
    </row>
    <row r="232" ht="13.5" customHeight="1">
      <c r="A232" s="196" t="s">
        <v>18</v>
      </c>
      <c r="W232" s="197"/>
    </row>
    <row r="233" ht="13.5" customHeight="1">
      <c r="A233" s="230" t="s">
        <v>3092</v>
      </c>
      <c r="W233" s="200"/>
    </row>
    <row r="234" ht="13.5" customHeight="1">
      <c r="A234" s="201"/>
      <c r="W234" s="200"/>
    </row>
    <row r="235" ht="13.5" customHeight="1">
      <c r="A235" s="201"/>
      <c r="W235" s="200"/>
    </row>
    <row r="236" ht="13.5" customHeight="1">
      <c r="A236" s="201"/>
      <c r="W236" s="200"/>
    </row>
    <row r="237" ht="13.5" customHeight="1">
      <c r="A237" s="201"/>
      <c r="W237" s="200"/>
    </row>
    <row r="238" ht="13.5" customHeight="1">
      <c r="A238" s="201"/>
      <c r="W238" s="200"/>
    </row>
    <row r="239" ht="13.5" customHeight="1">
      <c r="A239" s="202" t="s">
        <v>3064</v>
      </c>
      <c r="W239" s="200"/>
    </row>
    <row r="240" ht="13.5" customHeight="1">
      <c r="A240" s="201" t="s">
        <v>3065</v>
      </c>
      <c r="W240" s="200"/>
    </row>
    <row r="241" ht="13.5" customHeight="1">
      <c r="A241" s="201" t="s">
        <v>3066</v>
      </c>
      <c r="B241" s="203" t="s">
        <v>3067</v>
      </c>
      <c r="C241" s="162"/>
      <c r="D241" s="204"/>
      <c r="E241" s="205" t="s">
        <v>3068</v>
      </c>
      <c r="F241" s="162"/>
      <c r="G241" s="204"/>
      <c r="H241" s="205" t="s">
        <v>3069</v>
      </c>
      <c r="I241" s="162"/>
      <c r="J241" s="204"/>
      <c r="K241" s="205" t="s">
        <v>3070</v>
      </c>
      <c r="L241" s="162"/>
      <c r="M241" s="204"/>
      <c r="N241" s="205" t="s">
        <v>3071</v>
      </c>
      <c r="O241" s="162"/>
      <c r="P241" s="204"/>
      <c r="Q241" s="205" t="s">
        <v>3072</v>
      </c>
      <c r="R241" s="162"/>
      <c r="S241" s="206"/>
      <c r="T241" s="207" t="s">
        <v>3073</v>
      </c>
      <c r="U241" s="162"/>
      <c r="V241" s="208"/>
      <c r="W241" s="200"/>
    </row>
    <row r="242" ht="13.5" customHeight="1">
      <c r="A242" s="201" t="s">
        <v>3074</v>
      </c>
      <c r="B242" s="209">
        <v>2.0</v>
      </c>
      <c r="E242" s="210"/>
      <c r="H242" s="209">
        <v>1.0</v>
      </c>
      <c r="K242" s="209">
        <v>1.0</v>
      </c>
      <c r="N242" s="210">
        <v>0.0</v>
      </c>
      <c r="Q242" s="210"/>
      <c r="S242" s="210"/>
      <c r="T242" s="209">
        <v>5.0</v>
      </c>
      <c r="V242" s="210"/>
      <c r="W242" s="200"/>
    </row>
    <row r="243" ht="13.5" customHeight="1">
      <c r="A243" s="201" t="s">
        <v>3075</v>
      </c>
      <c r="B243" s="211" t="s">
        <v>3076</v>
      </c>
      <c r="C243" s="162"/>
      <c r="E243" s="212" t="s">
        <v>3076</v>
      </c>
      <c r="F243" s="162"/>
      <c r="H243" s="212" t="s">
        <v>3076</v>
      </c>
      <c r="I243" s="162"/>
      <c r="K243" s="212" t="s">
        <v>3076</v>
      </c>
      <c r="L243" s="162"/>
      <c r="N243" s="212" t="s">
        <v>3076</v>
      </c>
      <c r="O243" s="162"/>
      <c r="Q243" s="212" t="s">
        <v>3076</v>
      </c>
      <c r="R243" s="162"/>
      <c r="S243" s="213"/>
      <c r="T243" s="212" t="s">
        <v>3076</v>
      </c>
      <c r="U243" s="162"/>
      <c r="V243" s="213"/>
      <c r="W243" s="200"/>
    </row>
    <row r="244" ht="13.5" customHeight="1">
      <c r="A244" s="201"/>
      <c r="B244" s="209">
        <v>18.0</v>
      </c>
      <c r="E244" s="210"/>
      <c r="H244" s="209">
        <v>9.0</v>
      </c>
      <c r="K244" s="209">
        <v>10.0</v>
      </c>
      <c r="N244" s="210">
        <v>0.0</v>
      </c>
      <c r="Q244" s="210"/>
      <c r="S244" s="210"/>
      <c r="T244" s="209">
        <v>45.0</v>
      </c>
      <c r="V244" s="210"/>
      <c r="W244" s="200"/>
    </row>
    <row r="245" ht="13.5" customHeight="1">
      <c r="A245" s="201"/>
      <c r="B245" s="211" t="s">
        <v>3077</v>
      </c>
      <c r="C245" s="162"/>
      <c r="E245" s="212" t="s">
        <v>3077</v>
      </c>
      <c r="F245" s="162"/>
      <c r="H245" s="212" t="s">
        <v>3077</v>
      </c>
      <c r="I245" s="162"/>
      <c r="K245" s="212" t="s">
        <v>3077</v>
      </c>
      <c r="L245" s="162"/>
      <c r="N245" s="212" t="s">
        <v>3077</v>
      </c>
      <c r="O245" s="162"/>
      <c r="Q245" s="212" t="s">
        <v>3077</v>
      </c>
      <c r="R245" s="162"/>
      <c r="S245" s="213"/>
      <c r="T245" s="212" t="s">
        <v>3077</v>
      </c>
      <c r="U245" s="162"/>
      <c r="V245" s="213"/>
      <c r="W245" s="200"/>
    </row>
    <row r="246" ht="13.5" customHeight="1">
      <c r="A246" s="201"/>
      <c r="B246" s="210">
        <f>B244*6</f>
        <v>108</v>
      </c>
      <c r="E246" s="210">
        <f>E244*6</f>
        <v>0</v>
      </c>
      <c r="H246" s="210">
        <f>H244*6</f>
        <v>54</v>
      </c>
      <c r="K246" s="210">
        <f>K244*6</f>
        <v>60</v>
      </c>
      <c r="N246" s="210">
        <f>N244*6</f>
        <v>0</v>
      </c>
      <c r="Q246" s="210">
        <f>Q244*6</f>
        <v>0</v>
      </c>
      <c r="S246" s="210"/>
      <c r="T246" s="210">
        <f>T244*6</f>
        <v>270</v>
      </c>
      <c r="V246" s="210"/>
      <c r="W246" s="200"/>
    </row>
    <row r="247" ht="13.5" customHeight="1">
      <c r="A247" s="201"/>
      <c r="B247" s="211" t="s">
        <v>3078</v>
      </c>
      <c r="C247" s="162"/>
      <c r="E247" s="212" t="s">
        <v>3078</v>
      </c>
      <c r="F247" s="162"/>
      <c r="H247" s="212" t="s">
        <v>3078</v>
      </c>
      <c r="I247" s="162"/>
      <c r="K247" s="212" t="s">
        <v>3078</v>
      </c>
      <c r="L247" s="162"/>
      <c r="N247" s="212" t="s">
        <v>3078</v>
      </c>
      <c r="O247" s="162"/>
      <c r="Q247" s="212" t="s">
        <v>3078</v>
      </c>
      <c r="R247" s="162"/>
      <c r="S247" s="213"/>
      <c r="T247" s="212" t="s">
        <v>3078</v>
      </c>
      <c r="U247" s="162"/>
      <c r="V247" s="213"/>
      <c r="W247" s="200"/>
    </row>
    <row r="248" ht="13.5" customHeight="1">
      <c r="A248" s="202" t="s">
        <v>3079</v>
      </c>
      <c r="B248" s="214">
        <f>B244*24</f>
        <v>432</v>
      </c>
      <c r="C248" s="146"/>
      <c r="D248" s="198"/>
      <c r="E248" s="214">
        <f>E244*24</f>
        <v>0</v>
      </c>
      <c r="F248" s="146"/>
      <c r="G248" s="198"/>
      <c r="H248" s="214">
        <f>H244*24</f>
        <v>216</v>
      </c>
      <c r="I248" s="146"/>
      <c r="J248" s="198"/>
      <c r="K248" s="214">
        <f>K244*24</f>
        <v>240</v>
      </c>
      <c r="L248" s="146"/>
      <c r="M248" s="198"/>
      <c r="N248" s="214">
        <f>N244*24</f>
        <v>0</v>
      </c>
      <c r="O248" s="146"/>
      <c r="P248" s="198"/>
      <c r="Q248" s="214">
        <f>Q244*24</f>
        <v>0</v>
      </c>
      <c r="R248" s="146"/>
      <c r="S248" s="215"/>
      <c r="T248" s="214">
        <f>T244*24</f>
        <v>1080</v>
      </c>
      <c r="U248" s="146"/>
      <c r="V248" s="215"/>
      <c r="W248" s="200"/>
    </row>
    <row r="249" ht="13.5" customHeight="1">
      <c r="A249" s="216">
        <f>IFERROR(B253/B251,"0%")</f>
        <v>0.5243331839</v>
      </c>
      <c r="W249" s="200"/>
    </row>
    <row r="250" ht="13.5" customHeight="1">
      <c r="A250" s="217"/>
      <c r="B250" s="218" t="s">
        <v>3080</v>
      </c>
      <c r="C250" s="219" t="s">
        <v>3081</v>
      </c>
      <c r="W250" s="200"/>
    </row>
    <row r="251" ht="13.5" customHeight="1">
      <c r="A251" s="220" t="s">
        <v>3082</v>
      </c>
      <c r="B251" s="221">
        <f>SUM(B248+E248+H248+K248+N248+Q248+T248)</f>
        <v>1968</v>
      </c>
      <c r="C251" s="222">
        <f>B251*B252</f>
        <v>175742.4</v>
      </c>
      <c r="W251" s="200"/>
    </row>
    <row r="252" ht="13.5" customHeight="1">
      <c r="A252" s="220" t="s">
        <v>3083</v>
      </c>
      <c r="B252" s="224">
        <v>89.3</v>
      </c>
      <c r="C252" s="162"/>
      <c r="W252" s="200"/>
    </row>
    <row r="253" ht="13.5" customHeight="1">
      <c r="A253" s="225" t="s">
        <v>3079</v>
      </c>
      <c r="B253" s="226">
        <f>'Saturação'!B76</f>
        <v>1031.887706</v>
      </c>
      <c r="C253" s="222">
        <f>B253*B252</f>
        <v>92147.57214</v>
      </c>
      <c r="W253" s="227"/>
    </row>
    <row r="254" ht="13.5" customHeight="1">
      <c r="A254" s="231" t="s">
        <v>54</v>
      </c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6"/>
    </row>
    <row r="255" ht="13.5" customHeight="1">
      <c r="A255" s="196" t="s">
        <v>18</v>
      </c>
      <c r="W255" s="197"/>
    </row>
    <row r="256" ht="13.5" customHeight="1">
      <c r="A256" s="230" t="s">
        <v>54</v>
      </c>
      <c r="W256" s="200"/>
    </row>
    <row r="257" ht="13.5" customHeight="1">
      <c r="A257" s="201"/>
      <c r="W257" s="200"/>
    </row>
    <row r="258" ht="13.5" customHeight="1">
      <c r="A258" s="201"/>
      <c r="W258" s="200"/>
    </row>
    <row r="259" ht="13.5" customHeight="1">
      <c r="A259" s="201"/>
      <c r="W259" s="200"/>
    </row>
    <row r="260" ht="13.5" customHeight="1">
      <c r="A260" s="201"/>
      <c r="W260" s="200"/>
    </row>
    <row r="261" ht="13.5" customHeight="1">
      <c r="A261" s="201"/>
      <c r="W261" s="200"/>
    </row>
    <row r="262" ht="13.5" customHeight="1">
      <c r="A262" s="202" t="s">
        <v>3064</v>
      </c>
      <c r="W262" s="200"/>
    </row>
    <row r="263" ht="13.5" customHeight="1">
      <c r="A263" s="236" t="s">
        <v>3088</v>
      </c>
      <c r="W263" s="200"/>
    </row>
    <row r="264" ht="13.5" customHeight="1">
      <c r="A264" s="236" t="s">
        <v>3089</v>
      </c>
      <c r="B264" s="203" t="s">
        <v>3067</v>
      </c>
      <c r="C264" s="162"/>
      <c r="D264" s="204"/>
      <c r="E264" s="205" t="s">
        <v>3068</v>
      </c>
      <c r="F264" s="162"/>
      <c r="G264" s="204"/>
      <c r="H264" s="205" t="s">
        <v>3069</v>
      </c>
      <c r="I264" s="162"/>
      <c r="J264" s="204"/>
      <c r="K264" s="205" t="s">
        <v>3070</v>
      </c>
      <c r="L264" s="162"/>
      <c r="M264" s="204"/>
      <c r="N264" s="205" t="s">
        <v>3071</v>
      </c>
      <c r="O264" s="162"/>
      <c r="P264" s="204"/>
      <c r="Q264" s="205" t="s">
        <v>3072</v>
      </c>
      <c r="R264" s="162"/>
      <c r="S264" s="206"/>
      <c r="T264" s="207" t="s">
        <v>3073</v>
      </c>
      <c r="U264" s="162"/>
      <c r="V264" s="208"/>
      <c r="W264" s="200"/>
    </row>
    <row r="265" ht="13.5" customHeight="1">
      <c r="A265" s="201" t="s">
        <v>3074</v>
      </c>
      <c r="B265" s="209">
        <v>3.0</v>
      </c>
      <c r="E265" s="209">
        <v>2.0</v>
      </c>
      <c r="H265" s="209">
        <v>3.0</v>
      </c>
      <c r="K265" s="209">
        <v>1.0</v>
      </c>
      <c r="N265" s="210">
        <v>0.0</v>
      </c>
      <c r="Q265" s="209">
        <v>3.0</v>
      </c>
      <c r="S265" s="209"/>
      <c r="T265" s="209">
        <v>1.0</v>
      </c>
      <c r="V265" s="209"/>
      <c r="W265" s="200"/>
    </row>
    <row r="266" ht="13.5" customHeight="1">
      <c r="A266" s="201" t="s">
        <v>3075</v>
      </c>
      <c r="B266" s="211" t="s">
        <v>3076</v>
      </c>
      <c r="C266" s="162"/>
      <c r="E266" s="212" t="s">
        <v>3076</v>
      </c>
      <c r="F266" s="162"/>
      <c r="H266" s="212" t="s">
        <v>3076</v>
      </c>
      <c r="I266" s="162"/>
      <c r="K266" s="212" t="s">
        <v>3076</v>
      </c>
      <c r="L266" s="162"/>
      <c r="N266" s="212" t="s">
        <v>3076</v>
      </c>
      <c r="O266" s="162"/>
      <c r="Q266" s="212" t="s">
        <v>3076</v>
      </c>
      <c r="R266" s="162"/>
      <c r="S266" s="213"/>
      <c r="T266" s="212" t="s">
        <v>3076</v>
      </c>
      <c r="U266" s="162"/>
      <c r="V266" s="213"/>
      <c r="W266" s="200"/>
    </row>
    <row r="267" ht="13.5" customHeight="1">
      <c r="A267" s="201"/>
      <c r="B267" s="210">
        <f>3*12</f>
        <v>36</v>
      </c>
      <c r="E267" s="210">
        <f>E265*18</f>
        <v>36</v>
      </c>
      <c r="H267" s="210">
        <f>H265*9</f>
        <v>27</v>
      </c>
      <c r="K267" s="210">
        <f>K265*12</f>
        <v>12</v>
      </c>
      <c r="N267" s="210">
        <v>0.0</v>
      </c>
      <c r="Q267" s="209">
        <f>Q265*8</f>
        <v>24</v>
      </c>
      <c r="S267" s="210"/>
      <c r="T267" s="209">
        <v>8.0</v>
      </c>
      <c r="V267" s="210"/>
      <c r="W267" s="200"/>
    </row>
    <row r="268" ht="13.5" customHeight="1">
      <c r="A268" s="201"/>
      <c r="B268" s="211" t="s">
        <v>3077</v>
      </c>
      <c r="C268" s="162"/>
      <c r="E268" s="212" t="s">
        <v>3077</v>
      </c>
      <c r="F268" s="162"/>
      <c r="H268" s="212" t="s">
        <v>3077</v>
      </c>
      <c r="I268" s="162"/>
      <c r="K268" s="212" t="s">
        <v>3077</v>
      </c>
      <c r="L268" s="162"/>
      <c r="N268" s="212" t="s">
        <v>3077</v>
      </c>
      <c r="O268" s="162"/>
      <c r="Q268" s="212" t="s">
        <v>3077</v>
      </c>
      <c r="R268" s="162"/>
      <c r="S268" s="213"/>
      <c r="T268" s="212" t="s">
        <v>3077</v>
      </c>
      <c r="U268" s="162"/>
      <c r="V268" s="213"/>
      <c r="W268" s="200"/>
    </row>
    <row r="269" ht="13.5" customHeight="1">
      <c r="A269" s="201"/>
      <c r="B269" s="210">
        <f>B267*6</f>
        <v>216</v>
      </c>
      <c r="E269" s="210">
        <f>E267*6</f>
        <v>216</v>
      </c>
      <c r="H269" s="210">
        <f>H267*6</f>
        <v>162</v>
      </c>
      <c r="K269" s="210">
        <f>K267*6</f>
        <v>72</v>
      </c>
      <c r="N269" s="210">
        <f>N267*6</f>
        <v>0</v>
      </c>
      <c r="Q269" s="210">
        <f>Q267*6</f>
        <v>144</v>
      </c>
      <c r="S269" s="210"/>
      <c r="T269" s="210">
        <f>T267*6</f>
        <v>48</v>
      </c>
      <c r="V269" s="210"/>
      <c r="W269" s="200"/>
    </row>
    <row r="270" ht="13.5" customHeight="1">
      <c r="A270" s="201"/>
      <c r="B270" s="211" t="s">
        <v>3078</v>
      </c>
      <c r="C270" s="162"/>
      <c r="E270" s="212" t="s">
        <v>3078</v>
      </c>
      <c r="F270" s="162"/>
      <c r="H270" s="212" t="s">
        <v>3078</v>
      </c>
      <c r="I270" s="162"/>
      <c r="K270" s="212" t="s">
        <v>3078</v>
      </c>
      <c r="L270" s="162"/>
      <c r="N270" s="212" t="s">
        <v>3078</v>
      </c>
      <c r="O270" s="162"/>
      <c r="Q270" s="212" t="s">
        <v>3078</v>
      </c>
      <c r="R270" s="162"/>
      <c r="S270" s="213"/>
      <c r="T270" s="212" t="s">
        <v>3078</v>
      </c>
      <c r="U270" s="162"/>
      <c r="V270" s="213"/>
      <c r="W270" s="200"/>
    </row>
    <row r="271" ht="13.5" customHeight="1">
      <c r="A271" s="202" t="s">
        <v>3079</v>
      </c>
      <c r="B271" s="214">
        <f>B267*24</f>
        <v>864</v>
      </c>
      <c r="C271" s="146"/>
      <c r="D271" s="198"/>
      <c r="E271" s="214">
        <f>E267*24</f>
        <v>864</v>
      </c>
      <c r="F271" s="146"/>
      <c r="G271" s="198"/>
      <c r="H271" s="214">
        <f>H267*24</f>
        <v>648</v>
      </c>
      <c r="I271" s="146"/>
      <c r="J271" s="198"/>
      <c r="K271" s="214">
        <f>K267*24</f>
        <v>288</v>
      </c>
      <c r="L271" s="146"/>
      <c r="M271" s="198"/>
      <c r="N271" s="214">
        <f>N267*24</f>
        <v>0</v>
      </c>
      <c r="O271" s="146"/>
      <c r="P271" s="198"/>
      <c r="Q271" s="214">
        <f>Q267*24</f>
        <v>576</v>
      </c>
      <c r="R271" s="146"/>
      <c r="S271" s="215"/>
      <c r="T271" s="214">
        <f>T267*24</f>
        <v>192</v>
      </c>
      <c r="U271" s="146"/>
      <c r="V271" s="215"/>
      <c r="W271" s="200"/>
    </row>
    <row r="272" ht="13.5" customHeight="1">
      <c r="A272" s="216">
        <f>IFERROR(B276/B274,"0%")</f>
        <v>0</v>
      </c>
      <c r="W272" s="200"/>
    </row>
    <row r="273" ht="13.5" customHeight="1">
      <c r="A273" s="217"/>
      <c r="B273" s="218" t="s">
        <v>3080</v>
      </c>
      <c r="C273" s="219" t="s">
        <v>3081</v>
      </c>
      <c r="W273" s="200"/>
    </row>
    <row r="274" ht="13.5" customHeight="1">
      <c r="A274" s="220" t="s">
        <v>3082</v>
      </c>
      <c r="B274" s="221">
        <f>SUM(B271+E271+H271+K271+N271+Q271+T271)</f>
        <v>3432</v>
      </c>
      <c r="C274" s="222">
        <f>B274*B275</f>
        <v>306477.6</v>
      </c>
      <c r="W274" s="200"/>
    </row>
    <row r="275" ht="13.5" customHeight="1">
      <c r="A275" s="220" t="s">
        <v>3083</v>
      </c>
      <c r="B275" s="224">
        <v>89.3</v>
      </c>
      <c r="C275" s="162"/>
      <c r="W275" s="200"/>
    </row>
    <row r="276" ht="13.5" customHeight="1">
      <c r="A276" s="225" t="s">
        <v>3079</v>
      </c>
      <c r="B276" s="240">
        <v>0.0</v>
      </c>
      <c r="C276" s="222">
        <f>B276*B275</f>
        <v>0</v>
      </c>
      <c r="W276" s="227"/>
    </row>
    <row r="277" ht="13.5" customHeight="1">
      <c r="A277" s="195" t="s">
        <v>59</v>
      </c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6"/>
    </row>
    <row r="278" ht="13.5" customHeight="1">
      <c r="A278" s="196" t="s">
        <v>18</v>
      </c>
      <c r="W278" s="197"/>
    </row>
    <row r="279" ht="13.5" customHeight="1">
      <c r="A279" s="230" t="s">
        <v>59</v>
      </c>
      <c r="W279" s="200"/>
    </row>
    <row r="280" ht="13.5" customHeight="1">
      <c r="A280" s="201"/>
      <c r="W280" s="200"/>
    </row>
    <row r="281" ht="13.5" customHeight="1">
      <c r="A281" s="201"/>
      <c r="W281" s="200"/>
    </row>
    <row r="282" ht="13.5" customHeight="1">
      <c r="A282" s="201"/>
      <c r="W282" s="200"/>
    </row>
    <row r="283" ht="13.5" customHeight="1">
      <c r="A283" s="201"/>
      <c r="W283" s="200"/>
    </row>
    <row r="284" ht="13.5" customHeight="1">
      <c r="A284" s="201"/>
      <c r="W284" s="200"/>
    </row>
    <row r="285" ht="13.5" customHeight="1">
      <c r="A285" s="202" t="s">
        <v>3064</v>
      </c>
      <c r="W285" s="200"/>
    </row>
    <row r="286" ht="13.5" customHeight="1">
      <c r="A286" s="236" t="s">
        <v>3093</v>
      </c>
      <c r="W286" s="200"/>
    </row>
    <row r="287" ht="13.5" customHeight="1">
      <c r="A287" s="236" t="s">
        <v>3094</v>
      </c>
      <c r="B287" s="203" t="s">
        <v>3067</v>
      </c>
      <c r="C287" s="162"/>
      <c r="D287" s="204"/>
      <c r="E287" s="205" t="s">
        <v>3068</v>
      </c>
      <c r="F287" s="162"/>
      <c r="G287" s="204"/>
      <c r="H287" s="205" t="s">
        <v>3069</v>
      </c>
      <c r="I287" s="162"/>
      <c r="J287" s="204"/>
      <c r="K287" s="205" t="s">
        <v>3070</v>
      </c>
      <c r="L287" s="162"/>
      <c r="M287" s="204"/>
      <c r="N287" s="205" t="s">
        <v>3071</v>
      </c>
      <c r="O287" s="162"/>
      <c r="P287" s="204"/>
      <c r="Q287" s="205" t="s">
        <v>3072</v>
      </c>
      <c r="R287" s="162"/>
      <c r="S287" s="206"/>
      <c r="T287" s="207" t="s">
        <v>3073</v>
      </c>
      <c r="U287" s="162"/>
      <c r="V287" s="208"/>
      <c r="W287" s="200"/>
    </row>
    <row r="288" ht="13.5" customHeight="1">
      <c r="A288" s="236" t="s">
        <v>3095</v>
      </c>
      <c r="B288" s="209">
        <v>5.0</v>
      </c>
      <c r="E288" s="209">
        <v>3.0</v>
      </c>
      <c r="H288" s="209">
        <v>1.0</v>
      </c>
      <c r="K288" s="209">
        <v>1.0</v>
      </c>
      <c r="N288" s="209">
        <v>2.0</v>
      </c>
      <c r="Q288" s="209">
        <v>2.0</v>
      </c>
      <c r="S288" s="210"/>
      <c r="T288" s="209">
        <v>3.0</v>
      </c>
      <c r="V288" s="210"/>
      <c r="W288" s="200"/>
    </row>
    <row r="289" ht="13.5" customHeight="1">
      <c r="A289" s="236" t="s">
        <v>3096</v>
      </c>
      <c r="B289" s="211" t="s">
        <v>3076</v>
      </c>
      <c r="C289" s="162"/>
      <c r="E289" s="212" t="s">
        <v>3076</v>
      </c>
      <c r="F289" s="162"/>
      <c r="H289" s="212" t="s">
        <v>3076</v>
      </c>
      <c r="I289" s="162"/>
      <c r="K289" s="212" t="s">
        <v>3076</v>
      </c>
      <c r="L289" s="162"/>
      <c r="N289" s="212" t="s">
        <v>3076</v>
      </c>
      <c r="O289" s="162"/>
      <c r="Q289" s="212" t="s">
        <v>3076</v>
      </c>
      <c r="R289" s="162"/>
      <c r="S289" s="213"/>
      <c r="T289" s="212" t="s">
        <v>3076</v>
      </c>
      <c r="U289" s="162"/>
      <c r="V289" s="213"/>
      <c r="W289" s="200"/>
    </row>
    <row r="290" ht="13.5" customHeight="1">
      <c r="A290" s="237" t="s">
        <v>3090</v>
      </c>
      <c r="B290" s="209">
        <f>B288*12</f>
        <v>60</v>
      </c>
      <c r="E290" s="209">
        <f>E288*12</f>
        <v>36</v>
      </c>
      <c r="H290" s="209">
        <v>12.0</v>
      </c>
      <c r="K290" s="209">
        <v>24.0</v>
      </c>
      <c r="N290" s="209">
        <v>10.0</v>
      </c>
      <c r="Q290" s="209">
        <v>10.0</v>
      </c>
      <c r="S290" s="210"/>
      <c r="T290" s="209">
        <f>3*12</f>
        <v>36</v>
      </c>
      <c r="V290" s="210"/>
      <c r="W290" s="200"/>
    </row>
    <row r="291" ht="13.5" customHeight="1">
      <c r="A291" s="201"/>
      <c r="B291" s="211" t="s">
        <v>3077</v>
      </c>
      <c r="C291" s="162"/>
      <c r="E291" s="212" t="s">
        <v>3077</v>
      </c>
      <c r="F291" s="162"/>
      <c r="H291" s="212" t="s">
        <v>3077</v>
      </c>
      <c r="I291" s="162"/>
      <c r="K291" s="212" t="s">
        <v>3077</v>
      </c>
      <c r="L291" s="162"/>
      <c r="N291" s="212" t="s">
        <v>3077</v>
      </c>
      <c r="O291" s="162"/>
      <c r="Q291" s="212" t="s">
        <v>3077</v>
      </c>
      <c r="R291" s="162"/>
      <c r="S291" s="213"/>
      <c r="T291" s="212" t="s">
        <v>3077</v>
      </c>
      <c r="U291" s="162"/>
      <c r="V291" s="213"/>
      <c r="W291" s="200"/>
    </row>
    <row r="292" ht="13.5" customHeight="1">
      <c r="A292" s="201"/>
      <c r="B292" s="210">
        <f>B290*6</f>
        <v>360</v>
      </c>
      <c r="E292" s="210">
        <f>E290*6</f>
        <v>216</v>
      </c>
      <c r="H292" s="210">
        <f>H290*6</f>
        <v>72</v>
      </c>
      <c r="K292" s="210">
        <f>K290*6</f>
        <v>144</v>
      </c>
      <c r="N292" s="210">
        <f>N290*6</f>
        <v>60</v>
      </c>
      <c r="Q292" s="210">
        <f>Q290*6</f>
        <v>60</v>
      </c>
      <c r="S292" s="210"/>
      <c r="T292" s="210">
        <f>T290*6</f>
        <v>216</v>
      </c>
      <c r="V292" s="210"/>
      <c r="W292" s="200"/>
    </row>
    <row r="293" ht="13.5" customHeight="1">
      <c r="A293" s="201"/>
      <c r="B293" s="211" t="s">
        <v>3078</v>
      </c>
      <c r="C293" s="162"/>
      <c r="E293" s="212" t="s">
        <v>3078</v>
      </c>
      <c r="F293" s="162"/>
      <c r="H293" s="212" t="s">
        <v>3078</v>
      </c>
      <c r="I293" s="162"/>
      <c r="K293" s="212" t="s">
        <v>3078</v>
      </c>
      <c r="L293" s="162"/>
      <c r="N293" s="212" t="s">
        <v>3078</v>
      </c>
      <c r="O293" s="162"/>
      <c r="Q293" s="212" t="s">
        <v>3078</v>
      </c>
      <c r="R293" s="162"/>
      <c r="S293" s="213"/>
      <c r="T293" s="212" t="s">
        <v>3078</v>
      </c>
      <c r="U293" s="162"/>
      <c r="V293" s="213"/>
      <c r="W293" s="200"/>
    </row>
    <row r="294" ht="13.5" customHeight="1">
      <c r="A294" s="202" t="s">
        <v>3079</v>
      </c>
      <c r="B294" s="214">
        <f>B290*20</f>
        <v>1200</v>
      </c>
      <c r="C294" s="146"/>
      <c r="D294" s="198"/>
      <c r="E294" s="214">
        <f>E290*24</f>
        <v>864</v>
      </c>
      <c r="F294" s="146"/>
      <c r="G294" s="198"/>
      <c r="H294" s="214">
        <f>H290*24</f>
        <v>288</v>
      </c>
      <c r="I294" s="146"/>
      <c r="J294" s="198"/>
      <c r="K294" s="214">
        <f>K290*24</f>
        <v>576</v>
      </c>
      <c r="L294" s="146"/>
      <c r="M294" s="198"/>
      <c r="N294" s="214">
        <f>N290*24</f>
        <v>240</v>
      </c>
      <c r="O294" s="146"/>
      <c r="P294" s="198"/>
      <c r="Q294" s="214">
        <f>Q290*24</f>
        <v>240</v>
      </c>
      <c r="R294" s="146"/>
      <c r="S294" s="215"/>
      <c r="T294" s="214">
        <f>T290*24</f>
        <v>864</v>
      </c>
      <c r="U294" s="146"/>
      <c r="V294" s="215"/>
      <c r="W294" s="200"/>
    </row>
    <row r="295" ht="13.5" customHeight="1">
      <c r="A295" s="216">
        <f>IFERROR(B299/B297,"0%")</f>
        <v>0.7014481943</v>
      </c>
      <c r="W295" s="200"/>
    </row>
    <row r="296" ht="13.5" customHeight="1">
      <c r="A296" s="217"/>
      <c r="B296" s="218" t="s">
        <v>3080</v>
      </c>
      <c r="C296" s="219" t="s">
        <v>3081</v>
      </c>
      <c r="W296" s="200"/>
    </row>
    <row r="297" ht="13.5" customHeight="1">
      <c r="A297" s="220" t="s">
        <v>3082</v>
      </c>
      <c r="B297" s="221">
        <f>SUM(B294+E294+H294+K294+N294+Q294+T294)</f>
        <v>4272</v>
      </c>
      <c r="C297" s="222">
        <f>B297*B298</f>
        <v>381489.6</v>
      </c>
      <c r="W297" s="200"/>
    </row>
    <row r="298" ht="13.5" customHeight="1">
      <c r="A298" s="220" t="s">
        <v>3083</v>
      </c>
      <c r="B298" s="224">
        <v>89.3</v>
      </c>
      <c r="C298" s="162"/>
      <c r="W298" s="200"/>
    </row>
    <row r="299" ht="13.5" customHeight="1">
      <c r="A299" s="225" t="s">
        <v>3079</v>
      </c>
      <c r="B299" s="226">
        <f>'Saturação'!B9</f>
        <v>2996.586686</v>
      </c>
      <c r="C299" s="222">
        <f>B299*B298</f>
        <v>267595.1911</v>
      </c>
      <c r="W299" s="227"/>
    </row>
    <row r="300" ht="13.5" customHeight="1">
      <c r="A300" s="231" t="s">
        <v>1253</v>
      </c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6"/>
    </row>
    <row r="301" ht="14.25" customHeight="1">
      <c r="A301" s="196" t="s">
        <v>18</v>
      </c>
      <c r="W301" s="197"/>
    </row>
    <row r="302" ht="14.25" customHeight="1">
      <c r="A302" s="230" t="s">
        <v>1253</v>
      </c>
      <c r="W302" s="200"/>
    </row>
    <row r="303" ht="14.25" customHeight="1">
      <c r="A303" s="201"/>
      <c r="W303" s="200"/>
    </row>
    <row r="304" ht="14.25" customHeight="1">
      <c r="A304" s="201"/>
      <c r="W304" s="200"/>
    </row>
    <row r="305" ht="14.25" customHeight="1">
      <c r="A305" s="201"/>
      <c r="W305" s="200"/>
    </row>
    <row r="306" ht="14.25" customHeight="1">
      <c r="A306" s="201"/>
      <c r="W306" s="200"/>
    </row>
    <row r="307" ht="14.25" customHeight="1">
      <c r="A307" s="201"/>
      <c r="W307" s="200"/>
    </row>
    <row r="308" ht="14.25" customHeight="1">
      <c r="A308" s="202" t="s">
        <v>3064</v>
      </c>
      <c r="W308" s="200"/>
    </row>
    <row r="309" ht="14.25" customHeight="1">
      <c r="A309" s="201" t="s">
        <v>3065</v>
      </c>
      <c r="W309" s="200"/>
    </row>
    <row r="310" ht="14.25" customHeight="1">
      <c r="A310" s="201" t="s">
        <v>3066</v>
      </c>
      <c r="B310" s="203" t="s">
        <v>3067</v>
      </c>
      <c r="C310" s="162"/>
      <c r="D310" s="204"/>
      <c r="E310" s="205" t="s">
        <v>3068</v>
      </c>
      <c r="F310" s="162"/>
      <c r="G310" s="204"/>
      <c r="H310" s="205" t="s">
        <v>3069</v>
      </c>
      <c r="I310" s="162"/>
      <c r="J310" s="204"/>
      <c r="K310" s="205" t="s">
        <v>3070</v>
      </c>
      <c r="L310" s="162"/>
      <c r="M310" s="204"/>
      <c r="N310" s="205" t="s">
        <v>3071</v>
      </c>
      <c r="O310" s="162"/>
      <c r="P310" s="204"/>
      <c r="Q310" s="205" t="s">
        <v>3072</v>
      </c>
      <c r="R310" s="162"/>
      <c r="S310" s="206"/>
      <c r="T310" s="207" t="s">
        <v>3073</v>
      </c>
      <c r="U310" s="162"/>
      <c r="V310" s="208"/>
      <c r="W310" s="200"/>
    </row>
    <row r="311" ht="14.25" customHeight="1">
      <c r="A311" s="201" t="s">
        <v>3074</v>
      </c>
      <c r="B311" s="210"/>
      <c r="E311" s="210"/>
      <c r="H311" s="210"/>
      <c r="K311" s="210"/>
      <c r="N311" s="210">
        <v>0.0</v>
      </c>
      <c r="Q311" s="210"/>
      <c r="S311" s="210"/>
      <c r="T311" s="210"/>
      <c r="V311" s="210"/>
      <c r="W311" s="200"/>
    </row>
    <row r="312" ht="14.25" customHeight="1">
      <c r="A312" s="201" t="s">
        <v>3075</v>
      </c>
      <c r="B312" s="211" t="s">
        <v>3076</v>
      </c>
      <c r="C312" s="162"/>
      <c r="E312" s="212" t="s">
        <v>3076</v>
      </c>
      <c r="F312" s="162"/>
      <c r="H312" s="212" t="s">
        <v>3076</v>
      </c>
      <c r="I312" s="162"/>
      <c r="K312" s="212" t="s">
        <v>3076</v>
      </c>
      <c r="L312" s="162"/>
      <c r="N312" s="212" t="s">
        <v>3076</v>
      </c>
      <c r="O312" s="162"/>
      <c r="Q312" s="212" t="s">
        <v>3076</v>
      </c>
      <c r="R312" s="162"/>
      <c r="S312" s="213"/>
      <c r="T312" s="212" t="s">
        <v>3076</v>
      </c>
      <c r="U312" s="162"/>
      <c r="V312" s="213"/>
      <c r="W312" s="200"/>
    </row>
    <row r="313" ht="14.25" customHeight="1">
      <c r="A313" s="237" t="s">
        <v>3090</v>
      </c>
      <c r="B313" s="209"/>
      <c r="E313" s="210"/>
      <c r="H313" s="210"/>
      <c r="K313" s="210"/>
      <c r="N313" s="210">
        <v>0.0</v>
      </c>
      <c r="Q313" s="210"/>
      <c r="S313" s="210"/>
      <c r="T313" s="210"/>
      <c r="V313" s="210"/>
      <c r="W313" s="200"/>
    </row>
    <row r="314" ht="14.25" customHeight="1">
      <c r="A314" s="201"/>
      <c r="B314" s="211" t="s">
        <v>3077</v>
      </c>
      <c r="C314" s="162"/>
      <c r="E314" s="212" t="s">
        <v>3077</v>
      </c>
      <c r="F314" s="162"/>
      <c r="H314" s="212" t="s">
        <v>3077</v>
      </c>
      <c r="I314" s="162"/>
      <c r="K314" s="212" t="s">
        <v>3077</v>
      </c>
      <c r="L314" s="162"/>
      <c r="N314" s="212" t="s">
        <v>3077</v>
      </c>
      <c r="O314" s="162"/>
      <c r="Q314" s="212" t="s">
        <v>3077</v>
      </c>
      <c r="R314" s="162"/>
      <c r="S314" s="213"/>
      <c r="T314" s="212" t="s">
        <v>3077</v>
      </c>
      <c r="U314" s="162"/>
      <c r="V314" s="213"/>
      <c r="W314" s="200"/>
    </row>
    <row r="315" ht="14.25" customHeight="1">
      <c r="A315" s="201"/>
      <c r="B315" s="210">
        <f>B313*6</f>
        <v>0</v>
      </c>
      <c r="E315" s="210">
        <f>E313*6</f>
        <v>0</v>
      </c>
      <c r="H315" s="210">
        <f>H313*6</f>
        <v>0</v>
      </c>
      <c r="K315" s="210">
        <f>K313*6</f>
        <v>0</v>
      </c>
      <c r="N315" s="210">
        <f>N313*6</f>
        <v>0</v>
      </c>
      <c r="Q315" s="210">
        <f>Q313*6</f>
        <v>0</v>
      </c>
      <c r="S315" s="210"/>
      <c r="T315" s="210">
        <f>T313*6</f>
        <v>0</v>
      </c>
      <c r="V315" s="210"/>
      <c r="W315" s="200"/>
    </row>
    <row r="316" ht="14.25" customHeight="1">
      <c r="A316" s="201"/>
      <c r="B316" s="211" t="s">
        <v>3078</v>
      </c>
      <c r="C316" s="162"/>
      <c r="E316" s="212" t="s">
        <v>3078</v>
      </c>
      <c r="F316" s="162"/>
      <c r="H316" s="212" t="s">
        <v>3078</v>
      </c>
      <c r="I316" s="162"/>
      <c r="K316" s="212" t="s">
        <v>3078</v>
      </c>
      <c r="L316" s="162"/>
      <c r="N316" s="212" t="s">
        <v>3078</v>
      </c>
      <c r="O316" s="162"/>
      <c r="Q316" s="212" t="s">
        <v>3078</v>
      </c>
      <c r="R316" s="162"/>
      <c r="S316" s="213"/>
      <c r="T316" s="212" t="s">
        <v>3078</v>
      </c>
      <c r="U316" s="162"/>
      <c r="V316" s="213"/>
      <c r="W316" s="200"/>
    </row>
    <row r="317" ht="14.25" customHeight="1">
      <c r="A317" s="202" t="s">
        <v>3079</v>
      </c>
      <c r="B317" s="214">
        <f>B313*24</f>
        <v>0</v>
      </c>
      <c r="C317" s="146"/>
      <c r="D317" s="198"/>
      <c r="E317" s="214">
        <f>E313*24</f>
        <v>0</v>
      </c>
      <c r="F317" s="146"/>
      <c r="G317" s="198"/>
      <c r="H317" s="214">
        <f>H313*24</f>
        <v>0</v>
      </c>
      <c r="I317" s="146"/>
      <c r="J317" s="198"/>
      <c r="K317" s="214">
        <f>K313*24</f>
        <v>0</v>
      </c>
      <c r="L317" s="146"/>
      <c r="M317" s="198"/>
      <c r="N317" s="214">
        <f>N313*24</f>
        <v>0</v>
      </c>
      <c r="O317" s="146"/>
      <c r="P317" s="198"/>
      <c r="Q317" s="214">
        <f>Q313*24</f>
        <v>0</v>
      </c>
      <c r="R317" s="146"/>
      <c r="S317" s="215"/>
      <c r="T317" s="214">
        <f>T313*24</f>
        <v>0</v>
      </c>
      <c r="U317" s="146"/>
      <c r="V317" s="215"/>
      <c r="W317" s="200"/>
    </row>
    <row r="318" ht="14.25" customHeight="1">
      <c r="A318" s="216" t="str">
        <f>IFERROR(B322/B320,"0%")</f>
        <v>0%</v>
      </c>
      <c r="W318" s="200"/>
    </row>
    <row r="319" ht="14.25" customHeight="1">
      <c r="A319" s="217"/>
      <c r="B319" s="218" t="s">
        <v>3080</v>
      </c>
      <c r="C319" s="219" t="s">
        <v>3081</v>
      </c>
      <c r="W319" s="200"/>
    </row>
    <row r="320" ht="14.25" customHeight="1">
      <c r="A320" s="220" t="s">
        <v>3082</v>
      </c>
      <c r="B320" s="221">
        <f>SUM(B317+E317+H317+K317+N317+Q317+T317)</f>
        <v>0</v>
      </c>
      <c r="C320" s="222">
        <f>B320*B321</f>
        <v>0</v>
      </c>
      <c r="W320" s="200"/>
    </row>
    <row r="321" ht="14.25" customHeight="1">
      <c r="A321" s="220" t="s">
        <v>3083</v>
      </c>
      <c r="B321" s="224">
        <v>89.3</v>
      </c>
      <c r="C321" s="162"/>
      <c r="W321" s="200"/>
    </row>
    <row r="322" ht="14.25" customHeight="1">
      <c r="A322" s="225" t="s">
        <v>3079</v>
      </c>
      <c r="B322" s="240">
        <v>1104.07</v>
      </c>
      <c r="C322" s="222">
        <f>B322*B321</f>
        <v>98593.451</v>
      </c>
      <c r="W322" s="227"/>
    </row>
    <row r="323" ht="14.25" customHeight="1">
      <c r="A323" s="231" t="str">
        <f>A325</f>
        <v>REALY</v>
      </c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6"/>
    </row>
    <row r="324" ht="14.25" customHeight="1">
      <c r="A324" s="196" t="s">
        <v>18</v>
      </c>
      <c r="W324" s="197"/>
    </row>
    <row r="325" ht="14.25" customHeight="1">
      <c r="A325" s="230" t="s">
        <v>350</v>
      </c>
      <c r="W325" s="200"/>
    </row>
    <row r="326" ht="14.25" customHeight="1">
      <c r="A326" s="201"/>
      <c r="W326" s="200"/>
    </row>
    <row r="327" ht="14.25" customHeight="1">
      <c r="A327" s="201"/>
      <c r="W327" s="200"/>
    </row>
    <row r="328" ht="14.25" customHeight="1">
      <c r="A328" s="201"/>
      <c r="W328" s="200"/>
    </row>
    <row r="329" ht="14.25" customHeight="1">
      <c r="A329" s="201"/>
      <c r="W329" s="200"/>
    </row>
    <row r="330" ht="14.25" customHeight="1">
      <c r="A330" s="201"/>
      <c r="W330" s="200"/>
    </row>
    <row r="331" ht="14.25" customHeight="1">
      <c r="A331" s="202" t="s">
        <v>3064</v>
      </c>
      <c r="W331" s="200"/>
    </row>
    <row r="332" ht="14.25" customHeight="1">
      <c r="A332" s="236" t="s">
        <v>3088</v>
      </c>
      <c r="W332" s="200"/>
    </row>
    <row r="333" ht="14.25" customHeight="1">
      <c r="A333" s="236" t="s">
        <v>3089</v>
      </c>
      <c r="B333" s="203" t="s">
        <v>3067</v>
      </c>
      <c r="C333" s="162"/>
      <c r="D333" s="204"/>
      <c r="E333" s="205" t="s">
        <v>3068</v>
      </c>
      <c r="F333" s="162"/>
      <c r="G333" s="204"/>
      <c r="H333" s="205" t="s">
        <v>3069</v>
      </c>
      <c r="I333" s="162"/>
      <c r="J333" s="204"/>
      <c r="K333" s="205" t="s">
        <v>3070</v>
      </c>
      <c r="L333" s="162"/>
      <c r="M333" s="204"/>
      <c r="N333" s="205" t="s">
        <v>3071</v>
      </c>
      <c r="O333" s="162"/>
      <c r="P333" s="204"/>
      <c r="Q333" s="205" t="s">
        <v>3072</v>
      </c>
      <c r="R333" s="162"/>
      <c r="S333" s="206"/>
      <c r="T333" s="207" t="s">
        <v>3073</v>
      </c>
      <c r="U333" s="162"/>
      <c r="V333" s="208"/>
      <c r="W333" s="200"/>
    </row>
    <row r="334" ht="14.25" customHeight="1">
      <c r="A334" s="201" t="s">
        <v>3074</v>
      </c>
      <c r="B334" s="209">
        <v>4.0</v>
      </c>
      <c r="E334" s="209">
        <v>4.0</v>
      </c>
      <c r="H334" s="209">
        <v>2.0</v>
      </c>
      <c r="K334" s="209">
        <v>1.0</v>
      </c>
      <c r="N334" s="209">
        <v>1.0</v>
      </c>
      <c r="Q334" s="209">
        <v>3.0</v>
      </c>
      <c r="S334" s="209"/>
      <c r="T334" s="209">
        <v>2.0</v>
      </c>
      <c r="V334" s="209"/>
      <c r="W334" s="200"/>
    </row>
    <row r="335" ht="14.25" customHeight="1">
      <c r="A335" s="201" t="s">
        <v>3075</v>
      </c>
      <c r="B335" s="211" t="s">
        <v>3076</v>
      </c>
      <c r="C335" s="162"/>
      <c r="E335" s="212" t="s">
        <v>3076</v>
      </c>
      <c r="F335" s="162"/>
      <c r="H335" s="212" t="s">
        <v>3076</v>
      </c>
      <c r="I335" s="162"/>
      <c r="K335" s="212" t="s">
        <v>3076</v>
      </c>
      <c r="L335" s="162"/>
      <c r="N335" s="212" t="s">
        <v>3076</v>
      </c>
      <c r="O335" s="162"/>
      <c r="Q335" s="212" t="s">
        <v>3076</v>
      </c>
      <c r="R335" s="162"/>
      <c r="S335" s="213"/>
      <c r="T335" s="212" t="s">
        <v>3076</v>
      </c>
      <c r="U335" s="162"/>
      <c r="V335" s="213"/>
      <c r="W335" s="200"/>
    </row>
    <row r="336" ht="14.25" customHeight="1">
      <c r="A336" s="237" t="s">
        <v>3090</v>
      </c>
      <c r="B336" s="209">
        <f>B334*10</f>
        <v>40</v>
      </c>
      <c r="E336" s="209">
        <f>E334*10</f>
        <v>40</v>
      </c>
      <c r="H336" s="209">
        <f>H334*10</f>
        <v>20</v>
      </c>
      <c r="K336" s="209">
        <f>K334*10</f>
        <v>10</v>
      </c>
      <c r="N336" s="209">
        <f>N334*10</f>
        <v>10</v>
      </c>
      <c r="Q336" s="209">
        <f>Q334*10</f>
        <v>30</v>
      </c>
      <c r="S336" s="209"/>
      <c r="T336" s="209">
        <f>T334*10</f>
        <v>20</v>
      </c>
      <c r="V336" s="209"/>
      <c r="W336" s="200"/>
    </row>
    <row r="337" ht="14.25" customHeight="1">
      <c r="A337" s="201"/>
      <c r="B337" s="211" t="s">
        <v>3077</v>
      </c>
      <c r="C337" s="162"/>
      <c r="E337" s="212" t="s">
        <v>3077</v>
      </c>
      <c r="F337" s="162"/>
      <c r="H337" s="212" t="s">
        <v>3077</v>
      </c>
      <c r="I337" s="162"/>
      <c r="K337" s="212" t="s">
        <v>3077</v>
      </c>
      <c r="L337" s="162"/>
      <c r="N337" s="212" t="s">
        <v>3077</v>
      </c>
      <c r="O337" s="162"/>
      <c r="Q337" s="212" t="s">
        <v>3077</v>
      </c>
      <c r="R337" s="162"/>
      <c r="S337" s="213"/>
      <c r="T337" s="212" t="s">
        <v>3077</v>
      </c>
      <c r="U337" s="162"/>
      <c r="V337" s="213"/>
      <c r="W337" s="200"/>
    </row>
    <row r="338" ht="14.25" customHeight="1">
      <c r="A338" s="201"/>
      <c r="B338" s="210">
        <f>B336*6</f>
        <v>240</v>
      </c>
      <c r="E338" s="210">
        <f>E336*6</f>
        <v>240</v>
      </c>
      <c r="H338" s="210">
        <f>H336*6</f>
        <v>120</v>
      </c>
      <c r="K338" s="210">
        <f>K336*6</f>
        <v>60</v>
      </c>
      <c r="N338" s="210">
        <f>N336*6</f>
        <v>60</v>
      </c>
      <c r="Q338" s="210">
        <f>Q336*6</f>
        <v>180</v>
      </c>
      <c r="S338" s="210"/>
      <c r="T338" s="210">
        <f>T336*6</f>
        <v>120</v>
      </c>
      <c r="V338" s="210"/>
      <c r="W338" s="200"/>
    </row>
    <row r="339" ht="14.25" customHeight="1">
      <c r="A339" s="201"/>
      <c r="B339" s="211" t="s">
        <v>3078</v>
      </c>
      <c r="C339" s="162"/>
      <c r="E339" s="212" t="s">
        <v>3078</v>
      </c>
      <c r="F339" s="162"/>
      <c r="H339" s="212" t="s">
        <v>3078</v>
      </c>
      <c r="I339" s="162"/>
      <c r="K339" s="212" t="s">
        <v>3078</v>
      </c>
      <c r="L339" s="162"/>
      <c r="N339" s="212" t="s">
        <v>3078</v>
      </c>
      <c r="O339" s="162"/>
      <c r="Q339" s="212" t="s">
        <v>3078</v>
      </c>
      <c r="R339" s="162"/>
      <c r="S339" s="213"/>
      <c r="T339" s="212" t="s">
        <v>3078</v>
      </c>
      <c r="U339" s="162"/>
      <c r="V339" s="213"/>
      <c r="W339" s="200"/>
    </row>
    <row r="340" ht="14.25" customHeight="1">
      <c r="A340" s="202" t="s">
        <v>3079</v>
      </c>
      <c r="B340" s="214">
        <f>B336*24</f>
        <v>960</v>
      </c>
      <c r="C340" s="146"/>
      <c r="D340" s="198"/>
      <c r="E340" s="214">
        <f>E336*24</f>
        <v>960</v>
      </c>
      <c r="F340" s="146"/>
      <c r="G340" s="198"/>
      <c r="H340" s="214">
        <f>H336*24</f>
        <v>480</v>
      </c>
      <c r="I340" s="146"/>
      <c r="J340" s="198"/>
      <c r="K340" s="214">
        <f>K336*24</f>
        <v>240</v>
      </c>
      <c r="L340" s="146"/>
      <c r="M340" s="198"/>
      <c r="N340" s="214">
        <f>N336*24</f>
        <v>240</v>
      </c>
      <c r="O340" s="146"/>
      <c r="P340" s="198"/>
      <c r="Q340" s="214">
        <f>Q336*24</f>
        <v>720</v>
      </c>
      <c r="R340" s="146"/>
      <c r="S340" s="215"/>
      <c r="T340" s="214">
        <f>T336*24</f>
        <v>480</v>
      </c>
      <c r="U340" s="146"/>
      <c r="V340" s="215"/>
      <c r="W340" s="200"/>
    </row>
    <row r="341" ht="14.25" customHeight="1">
      <c r="A341" s="216">
        <f>IFERROR(B345/B343,"0%")</f>
        <v>1.352770819</v>
      </c>
      <c r="W341" s="200"/>
    </row>
    <row r="342" ht="14.25" customHeight="1">
      <c r="A342" s="217"/>
      <c r="B342" s="218" t="s">
        <v>3080</v>
      </c>
      <c r="C342" s="219" t="s">
        <v>3081</v>
      </c>
      <c r="W342" s="200"/>
    </row>
    <row r="343" ht="14.25" customHeight="1">
      <c r="A343" s="220" t="s">
        <v>3082</v>
      </c>
      <c r="B343" s="221">
        <f>SUM(B340+E340+H340+K340+N340+Q340+T340)</f>
        <v>4080</v>
      </c>
      <c r="C343" s="222">
        <f>B343*B344</f>
        <v>364344</v>
      </c>
      <c r="W343" s="200"/>
    </row>
    <row r="344" ht="14.25" customHeight="1">
      <c r="A344" s="220" t="s">
        <v>3083</v>
      </c>
      <c r="B344" s="224">
        <v>89.3</v>
      </c>
      <c r="C344" s="162"/>
      <c r="W344" s="200"/>
    </row>
    <row r="345" ht="14.25" customHeight="1">
      <c r="A345" s="225" t="s">
        <v>3079</v>
      </c>
      <c r="B345" s="226">
        <f>'Saturação'!B100</f>
        <v>5519.304942</v>
      </c>
      <c r="C345" s="222">
        <f>B345*B344</f>
        <v>492873.9313</v>
      </c>
      <c r="W345" s="227"/>
    </row>
    <row r="346" ht="14.25" customHeight="1">
      <c r="A346" s="231" t="str">
        <f>A348</f>
        <v>PREMIUM USINAGEM</v>
      </c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6"/>
    </row>
    <row r="347" ht="14.25" customHeight="1">
      <c r="A347" s="196" t="s">
        <v>18</v>
      </c>
      <c r="W347" s="197"/>
    </row>
    <row r="348" ht="14.25" customHeight="1">
      <c r="A348" s="230" t="s">
        <v>113</v>
      </c>
      <c r="W348" s="200"/>
    </row>
    <row r="349" ht="14.25" customHeight="1">
      <c r="A349" s="201"/>
      <c r="W349" s="200"/>
    </row>
    <row r="350" ht="14.25" customHeight="1">
      <c r="A350" s="201"/>
      <c r="W350" s="200"/>
    </row>
    <row r="351" ht="14.25" customHeight="1">
      <c r="A351" s="201"/>
      <c r="W351" s="200"/>
    </row>
    <row r="352" ht="14.25" customHeight="1">
      <c r="A352" s="201"/>
      <c r="W352" s="200"/>
    </row>
    <row r="353" ht="14.25" customHeight="1">
      <c r="A353" s="201"/>
      <c r="W353" s="200"/>
    </row>
    <row r="354" ht="14.25" customHeight="1">
      <c r="A354" s="202" t="s">
        <v>3064</v>
      </c>
      <c r="W354" s="200"/>
    </row>
    <row r="355" ht="14.25" customHeight="1">
      <c r="A355" s="236" t="s">
        <v>3088</v>
      </c>
      <c r="W355" s="200"/>
    </row>
    <row r="356" ht="14.25" customHeight="1">
      <c r="A356" s="236" t="s">
        <v>3089</v>
      </c>
      <c r="B356" s="203" t="s">
        <v>3067</v>
      </c>
      <c r="C356" s="162"/>
      <c r="D356" s="204"/>
      <c r="E356" s="205" t="s">
        <v>3068</v>
      </c>
      <c r="F356" s="162"/>
      <c r="G356" s="204"/>
      <c r="H356" s="205" t="s">
        <v>3069</v>
      </c>
      <c r="I356" s="162"/>
      <c r="J356" s="204"/>
      <c r="K356" s="205" t="s">
        <v>3070</v>
      </c>
      <c r="L356" s="162"/>
      <c r="M356" s="204"/>
      <c r="N356" s="205" t="s">
        <v>3071</v>
      </c>
      <c r="O356" s="162"/>
      <c r="P356" s="204"/>
      <c r="Q356" s="205" t="s">
        <v>3072</v>
      </c>
      <c r="R356" s="162"/>
      <c r="S356" s="206"/>
      <c r="T356" s="207" t="s">
        <v>3073</v>
      </c>
      <c r="U356" s="162"/>
      <c r="V356" s="208"/>
      <c r="W356" s="200"/>
    </row>
    <row r="357" ht="14.25" customHeight="1">
      <c r="A357" s="201" t="s">
        <v>3074</v>
      </c>
      <c r="B357" s="209">
        <v>8.0</v>
      </c>
      <c r="E357" s="209">
        <v>5.0</v>
      </c>
      <c r="H357" s="209">
        <v>1.0</v>
      </c>
      <c r="K357" s="209">
        <v>2.0</v>
      </c>
      <c r="N357" s="209">
        <v>3.0</v>
      </c>
      <c r="Q357" s="209">
        <v>3.0</v>
      </c>
      <c r="S357" s="209"/>
      <c r="T357" s="209">
        <v>4.0</v>
      </c>
      <c r="V357" s="209"/>
      <c r="W357" s="200"/>
    </row>
    <row r="358" ht="14.25" customHeight="1">
      <c r="A358" s="201" t="s">
        <v>3075</v>
      </c>
      <c r="B358" s="211" t="s">
        <v>3076</v>
      </c>
      <c r="C358" s="162"/>
      <c r="E358" s="212" t="s">
        <v>3076</v>
      </c>
      <c r="F358" s="162"/>
      <c r="H358" s="212" t="s">
        <v>3076</v>
      </c>
      <c r="I358" s="162"/>
      <c r="K358" s="212" t="s">
        <v>3076</v>
      </c>
      <c r="L358" s="162"/>
      <c r="N358" s="212" t="s">
        <v>3076</v>
      </c>
      <c r="O358" s="162"/>
      <c r="Q358" s="212" t="s">
        <v>3076</v>
      </c>
      <c r="R358" s="162"/>
      <c r="S358" s="213"/>
      <c r="T358" s="212" t="s">
        <v>3076</v>
      </c>
      <c r="U358" s="162"/>
      <c r="V358" s="213"/>
      <c r="W358" s="200"/>
    </row>
    <row r="359" ht="14.25" customHeight="1">
      <c r="A359" s="201"/>
      <c r="B359" s="209">
        <f>8*16</f>
        <v>128</v>
      </c>
      <c r="E359" s="210">
        <f>5*16</f>
        <v>80</v>
      </c>
      <c r="H359" s="210">
        <f>16*1</f>
        <v>16</v>
      </c>
      <c r="K359" s="210">
        <f>16*2</f>
        <v>32</v>
      </c>
      <c r="N359" s="210">
        <f>3*16</f>
        <v>48</v>
      </c>
      <c r="Q359" s="210">
        <f>3*16</f>
        <v>48</v>
      </c>
      <c r="S359" s="210"/>
      <c r="T359" s="209">
        <f>16*4</f>
        <v>64</v>
      </c>
      <c r="V359" s="210"/>
      <c r="W359" s="200"/>
    </row>
    <row r="360" ht="14.25" customHeight="1">
      <c r="A360" s="201"/>
      <c r="B360" s="211" t="s">
        <v>3077</v>
      </c>
      <c r="C360" s="162"/>
      <c r="E360" s="212" t="s">
        <v>3077</v>
      </c>
      <c r="F360" s="162"/>
      <c r="H360" s="212" t="s">
        <v>3077</v>
      </c>
      <c r="I360" s="162"/>
      <c r="K360" s="212" t="s">
        <v>3077</v>
      </c>
      <c r="L360" s="162"/>
      <c r="N360" s="212" t="s">
        <v>3077</v>
      </c>
      <c r="O360" s="162"/>
      <c r="Q360" s="212" t="s">
        <v>3077</v>
      </c>
      <c r="R360" s="162"/>
      <c r="S360" s="213"/>
      <c r="T360" s="212" t="s">
        <v>3077</v>
      </c>
      <c r="U360" s="162"/>
      <c r="V360" s="213"/>
      <c r="W360" s="200"/>
    </row>
    <row r="361" ht="14.25" customHeight="1">
      <c r="A361" s="201"/>
      <c r="B361" s="210">
        <f>B359*6</f>
        <v>768</v>
      </c>
      <c r="E361" s="210">
        <f>E359*6</f>
        <v>480</v>
      </c>
      <c r="H361" s="210">
        <f>H359*6</f>
        <v>96</v>
      </c>
      <c r="K361" s="210">
        <f>K359*6</f>
        <v>192</v>
      </c>
      <c r="N361" s="210">
        <f>N359*6</f>
        <v>288</v>
      </c>
      <c r="Q361" s="210">
        <f>Q359*6</f>
        <v>288</v>
      </c>
      <c r="S361" s="210"/>
      <c r="T361" s="210">
        <f>T359*6</f>
        <v>384</v>
      </c>
      <c r="V361" s="210"/>
      <c r="W361" s="200"/>
    </row>
    <row r="362" ht="14.25" customHeight="1">
      <c r="A362" s="201"/>
      <c r="B362" s="211" t="s">
        <v>3078</v>
      </c>
      <c r="C362" s="162"/>
      <c r="E362" s="212" t="s">
        <v>3078</v>
      </c>
      <c r="F362" s="162"/>
      <c r="H362" s="212" t="s">
        <v>3078</v>
      </c>
      <c r="I362" s="162"/>
      <c r="K362" s="212" t="s">
        <v>3078</v>
      </c>
      <c r="L362" s="162"/>
      <c r="N362" s="212" t="s">
        <v>3078</v>
      </c>
      <c r="O362" s="162"/>
      <c r="Q362" s="212" t="s">
        <v>3078</v>
      </c>
      <c r="R362" s="162"/>
      <c r="S362" s="213"/>
      <c r="T362" s="212" t="s">
        <v>3078</v>
      </c>
      <c r="U362" s="162"/>
      <c r="V362" s="213"/>
      <c r="W362" s="200"/>
    </row>
    <row r="363" ht="14.25" customHeight="1">
      <c r="A363" s="202" t="s">
        <v>3079</v>
      </c>
      <c r="B363" s="214">
        <f>B359*24</f>
        <v>3072</v>
      </c>
      <c r="C363" s="146"/>
      <c r="D363" s="198"/>
      <c r="E363" s="214">
        <f>E359*24</f>
        <v>1920</v>
      </c>
      <c r="F363" s="146"/>
      <c r="G363" s="198"/>
      <c r="H363" s="214">
        <f>H359*24</f>
        <v>384</v>
      </c>
      <c r="I363" s="146"/>
      <c r="J363" s="198"/>
      <c r="K363" s="214">
        <f>K359*24</f>
        <v>768</v>
      </c>
      <c r="L363" s="146"/>
      <c r="M363" s="198"/>
      <c r="N363" s="214">
        <f>N359*24</f>
        <v>1152</v>
      </c>
      <c r="O363" s="146"/>
      <c r="P363" s="198"/>
      <c r="Q363" s="214">
        <f>Q359*24</f>
        <v>1152</v>
      </c>
      <c r="R363" s="146"/>
      <c r="S363" s="215"/>
      <c r="T363" s="214">
        <f>T359*24</f>
        <v>1536</v>
      </c>
      <c r="U363" s="146"/>
      <c r="V363" s="215"/>
      <c r="W363" s="200"/>
    </row>
    <row r="364" ht="14.25" customHeight="1">
      <c r="A364" s="216">
        <f>IFERROR(B368/B366,"0%")</f>
        <v>2.962094153</v>
      </c>
      <c r="W364" s="200"/>
    </row>
    <row r="365" ht="14.25" customHeight="1">
      <c r="A365" s="217"/>
      <c r="B365" s="218" t="s">
        <v>3080</v>
      </c>
      <c r="C365" s="219" t="s">
        <v>3081</v>
      </c>
      <c r="W365" s="200"/>
    </row>
    <row r="366" ht="14.25" customHeight="1">
      <c r="A366" s="220" t="s">
        <v>3082</v>
      </c>
      <c r="B366" s="221">
        <f>SUM(B363+E363+H363+K363+N363+Q363+T363)</f>
        <v>9984</v>
      </c>
      <c r="C366" s="222">
        <f>B366*B367</f>
        <v>891571.2</v>
      </c>
      <c r="W366" s="200"/>
    </row>
    <row r="367" ht="14.25" customHeight="1">
      <c r="A367" s="220" t="s">
        <v>3083</v>
      </c>
      <c r="B367" s="224">
        <v>89.3</v>
      </c>
      <c r="C367" s="162"/>
      <c r="W367" s="200"/>
    </row>
    <row r="368" ht="14.25" customHeight="1">
      <c r="A368" s="225" t="s">
        <v>3079</v>
      </c>
      <c r="B368" s="226">
        <f>'Saturação'!B96</f>
        <v>29573.54802</v>
      </c>
      <c r="C368" s="222">
        <f>B368*B367</f>
        <v>2640917.838</v>
      </c>
      <c r="W368" s="227"/>
    </row>
    <row r="369" ht="14.25" customHeight="1">
      <c r="A369" s="231" t="str">
        <f>A371</f>
        <v>THIAGO CEZAR</v>
      </c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6"/>
    </row>
    <row r="370" ht="14.25" customHeight="1">
      <c r="A370" s="196" t="s">
        <v>18</v>
      </c>
      <c r="W370" s="197"/>
    </row>
    <row r="371" ht="14.25" customHeight="1">
      <c r="A371" s="230" t="s">
        <v>3097</v>
      </c>
      <c r="W371" s="200"/>
    </row>
    <row r="372" ht="14.25" customHeight="1">
      <c r="A372" s="201"/>
      <c r="W372" s="200"/>
    </row>
    <row r="373" ht="14.25" customHeight="1">
      <c r="A373" s="201"/>
      <c r="W373" s="200"/>
    </row>
    <row r="374" ht="14.25" customHeight="1">
      <c r="A374" s="201"/>
      <c r="W374" s="200"/>
    </row>
    <row r="375" ht="14.25" customHeight="1">
      <c r="A375" s="201"/>
      <c r="W375" s="200"/>
    </row>
    <row r="376" ht="14.25" customHeight="1">
      <c r="A376" s="201"/>
      <c r="W376" s="200"/>
    </row>
    <row r="377" ht="14.25" customHeight="1">
      <c r="A377" s="202" t="s">
        <v>3064</v>
      </c>
      <c r="W377" s="200"/>
    </row>
    <row r="378" ht="14.25" customHeight="1">
      <c r="A378" s="236" t="s">
        <v>3088</v>
      </c>
      <c r="W378" s="200"/>
    </row>
    <row r="379" ht="14.25" customHeight="1">
      <c r="A379" s="236" t="s">
        <v>3089</v>
      </c>
      <c r="B379" s="203" t="s">
        <v>3067</v>
      </c>
      <c r="C379" s="162"/>
      <c r="D379" s="204"/>
      <c r="E379" s="205" t="s">
        <v>3068</v>
      </c>
      <c r="F379" s="162"/>
      <c r="G379" s="204"/>
      <c r="H379" s="205" t="s">
        <v>3069</v>
      </c>
      <c r="I379" s="162"/>
      <c r="J379" s="204"/>
      <c r="K379" s="205" t="s">
        <v>3070</v>
      </c>
      <c r="L379" s="162"/>
      <c r="M379" s="204"/>
      <c r="N379" s="205" t="s">
        <v>3071</v>
      </c>
      <c r="O379" s="162"/>
      <c r="P379" s="204"/>
      <c r="Q379" s="205" t="s">
        <v>3072</v>
      </c>
      <c r="R379" s="162"/>
      <c r="S379" s="206"/>
      <c r="T379" s="207" t="s">
        <v>3073</v>
      </c>
      <c r="U379" s="162"/>
      <c r="V379" s="208"/>
      <c r="W379" s="200"/>
    </row>
    <row r="380" ht="14.25" customHeight="1">
      <c r="A380" s="201" t="s">
        <v>3074</v>
      </c>
      <c r="B380" s="209">
        <v>3.0</v>
      </c>
      <c r="E380" s="209">
        <v>4.0</v>
      </c>
      <c r="H380" s="209">
        <v>1.0</v>
      </c>
      <c r="K380" s="209">
        <v>0.0</v>
      </c>
      <c r="N380" s="209">
        <v>1.0</v>
      </c>
      <c r="Q380" s="209">
        <v>1.0</v>
      </c>
      <c r="S380" s="209"/>
      <c r="T380" s="209">
        <v>1.0</v>
      </c>
      <c r="V380" s="209"/>
      <c r="W380" s="200"/>
    </row>
    <row r="381" ht="14.25" customHeight="1">
      <c r="A381" s="201" t="s">
        <v>3075</v>
      </c>
      <c r="B381" s="211" t="s">
        <v>3076</v>
      </c>
      <c r="C381" s="162"/>
      <c r="E381" s="212" t="s">
        <v>3076</v>
      </c>
      <c r="F381" s="162"/>
      <c r="H381" s="212" t="s">
        <v>3076</v>
      </c>
      <c r="I381" s="162"/>
      <c r="K381" s="212" t="s">
        <v>3076</v>
      </c>
      <c r="L381" s="162"/>
      <c r="N381" s="212" t="s">
        <v>3076</v>
      </c>
      <c r="O381" s="162"/>
      <c r="Q381" s="212" t="s">
        <v>3076</v>
      </c>
      <c r="R381" s="162"/>
      <c r="S381" s="213"/>
      <c r="T381" s="212" t="s">
        <v>3076</v>
      </c>
      <c r="U381" s="162"/>
      <c r="V381" s="213"/>
      <c r="W381" s="200"/>
    </row>
    <row r="382" ht="14.25" customHeight="1">
      <c r="A382" s="201"/>
      <c r="B382" s="209">
        <f>8*3</f>
        <v>24</v>
      </c>
      <c r="E382" s="210">
        <f>8*4</f>
        <v>32</v>
      </c>
      <c r="H382" s="210">
        <f>8*1</f>
        <v>8</v>
      </c>
      <c r="K382" s="210"/>
      <c r="N382" s="210">
        <f>8*1</f>
        <v>8</v>
      </c>
      <c r="Q382" s="210">
        <f>8*1</f>
        <v>8</v>
      </c>
      <c r="S382" s="210"/>
      <c r="T382" s="209">
        <v>8.0</v>
      </c>
      <c r="V382" s="210"/>
      <c r="W382" s="200"/>
    </row>
    <row r="383" ht="14.25" customHeight="1">
      <c r="A383" s="201"/>
      <c r="B383" s="211" t="s">
        <v>3077</v>
      </c>
      <c r="C383" s="162"/>
      <c r="E383" s="212" t="s">
        <v>3077</v>
      </c>
      <c r="F383" s="162"/>
      <c r="H383" s="212" t="s">
        <v>3077</v>
      </c>
      <c r="I383" s="162"/>
      <c r="K383" s="212" t="s">
        <v>3077</v>
      </c>
      <c r="L383" s="162"/>
      <c r="N383" s="212" t="s">
        <v>3077</v>
      </c>
      <c r="O383" s="162"/>
      <c r="Q383" s="212" t="s">
        <v>3077</v>
      </c>
      <c r="R383" s="162"/>
      <c r="S383" s="213"/>
      <c r="T383" s="212" t="s">
        <v>3077</v>
      </c>
      <c r="U383" s="162"/>
      <c r="V383" s="213"/>
      <c r="W383" s="200"/>
    </row>
    <row r="384" ht="14.25" customHeight="1">
      <c r="A384" s="201"/>
      <c r="B384" s="210">
        <f>B382*6</f>
        <v>144</v>
      </c>
      <c r="E384" s="210">
        <f>E382*6</f>
        <v>192</v>
      </c>
      <c r="H384" s="210">
        <f>H382*6</f>
        <v>48</v>
      </c>
      <c r="K384" s="210">
        <f>K382*6</f>
        <v>0</v>
      </c>
      <c r="N384" s="210">
        <f>N382*6</f>
        <v>48</v>
      </c>
      <c r="Q384" s="210">
        <f>Q382*6</f>
        <v>48</v>
      </c>
      <c r="S384" s="210"/>
      <c r="T384" s="210">
        <f>T382*6</f>
        <v>48</v>
      </c>
      <c r="V384" s="210"/>
      <c r="W384" s="200"/>
    </row>
    <row r="385" ht="14.25" customHeight="1">
      <c r="A385" s="201"/>
      <c r="B385" s="211" t="s">
        <v>3078</v>
      </c>
      <c r="C385" s="162"/>
      <c r="E385" s="212" t="s">
        <v>3078</v>
      </c>
      <c r="F385" s="162"/>
      <c r="H385" s="212" t="s">
        <v>3078</v>
      </c>
      <c r="I385" s="162"/>
      <c r="K385" s="212" t="s">
        <v>3078</v>
      </c>
      <c r="L385" s="162"/>
      <c r="N385" s="212" t="s">
        <v>3078</v>
      </c>
      <c r="O385" s="162"/>
      <c r="Q385" s="212" t="s">
        <v>3078</v>
      </c>
      <c r="R385" s="162"/>
      <c r="S385" s="213"/>
      <c r="T385" s="212" t="s">
        <v>3078</v>
      </c>
      <c r="U385" s="162"/>
      <c r="V385" s="213"/>
      <c r="W385" s="200"/>
    </row>
    <row r="386" ht="14.25" customHeight="1">
      <c r="A386" s="202" t="s">
        <v>3079</v>
      </c>
      <c r="B386" s="214">
        <f>B382*24</f>
        <v>576</v>
      </c>
      <c r="C386" s="146"/>
      <c r="D386" s="198"/>
      <c r="E386" s="214">
        <f>E382*24</f>
        <v>768</v>
      </c>
      <c r="F386" s="146"/>
      <c r="G386" s="198"/>
      <c r="H386" s="214">
        <f>H382*24</f>
        <v>192</v>
      </c>
      <c r="I386" s="146"/>
      <c r="J386" s="198"/>
      <c r="K386" s="214">
        <f>K384*24</f>
        <v>0</v>
      </c>
      <c r="L386" s="146"/>
      <c r="M386" s="198"/>
      <c r="N386" s="214">
        <f>N382*24</f>
        <v>192</v>
      </c>
      <c r="O386" s="146"/>
      <c r="P386" s="198"/>
      <c r="Q386" s="214">
        <f>Q382*24</f>
        <v>192</v>
      </c>
      <c r="R386" s="146"/>
      <c r="S386" s="215"/>
      <c r="T386" s="214">
        <f>T382*24</f>
        <v>192</v>
      </c>
      <c r="U386" s="146"/>
      <c r="V386" s="215"/>
      <c r="W386" s="200"/>
    </row>
    <row r="387" ht="14.25" customHeight="1">
      <c r="A387" s="216" t="str">
        <f>IFERROR(B391/B389,"0%")</f>
        <v>0%</v>
      </c>
      <c r="W387" s="200"/>
    </row>
    <row r="388" ht="14.25" customHeight="1">
      <c r="A388" s="217"/>
      <c r="B388" s="218" t="s">
        <v>3080</v>
      </c>
      <c r="C388" s="219" t="s">
        <v>3081</v>
      </c>
      <c r="W388" s="200"/>
    </row>
    <row r="389" ht="14.25" customHeight="1">
      <c r="A389" s="220" t="s">
        <v>3082</v>
      </c>
      <c r="B389" s="221">
        <f>SUM(B386+E386+H386+K386+N386+Q386+T386)</f>
        <v>2112</v>
      </c>
      <c r="C389" s="222">
        <f>B389*B390</f>
        <v>188601.6</v>
      </c>
      <c r="W389" s="200"/>
    </row>
    <row r="390" ht="14.25" customHeight="1">
      <c r="A390" s="220" t="s">
        <v>3083</v>
      </c>
      <c r="B390" s="224">
        <v>89.3</v>
      </c>
      <c r="C390" s="162"/>
      <c r="W390" s="200"/>
    </row>
    <row r="391" ht="14.25" customHeight="1">
      <c r="A391" s="225" t="s">
        <v>3079</v>
      </c>
      <c r="B391" s="226" t="str">
        <f>'Saturação'!B118</f>
        <v>cor</v>
      </c>
      <c r="C391" s="222" t="str">
        <f>B391*B390</f>
        <v>#VALUE!</v>
      </c>
      <c r="W391" s="227"/>
    </row>
    <row r="392" ht="14.25" customHeight="1">
      <c r="A392" s="231" t="str">
        <f>A394</f>
        <v>REBORG</v>
      </c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6"/>
    </row>
    <row r="393" ht="14.25" customHeight="1">
      <c r="A393" s="196" t="s">
        <v>18</v>
      </c>
      <c r="W393" s="197"/>
    </row>
    <row r="394" ht="14.25" customHeight="1">
      <c r="A394" s="230" t="s">
        <v>3098</v>
      </c>
      <c r="W394" s="200"/>
    </row>
    <row r="395" ht="14.25" customHeight="1">
      <c r="A395" s="201"/>
      <c r="W395" s="200"/>
    </row>
    <row r="396" ht="14.25" customHeight="1">
      <c r="A396" s="201"/>
      <c r="W396" s="200"/>
    </row>
    <row r="397" ht="14.25" customHeight="1">
      <c r="A397" s="201"/>
      <c r="W397" s="200"/>
    </row>
    <row r="398" ht="14.25" customHeight="1">
      <c r="A398" s="201"/>
      <c r="W398" s="200"/>
    </row>
    <row r="399" ht="14.25" customHeight="1">
      <c r="A399" s="201"/>
      <c r="W399" s="200"/>
    </row>
    <row r="400" ht="14.25" customHeight="1">
      <c r="A400" s="202" t="s">
        <v>3064</v>
      </c>
      <c r="W400" s="200"/>
    </row>
    <row r="401" ht="14.25" customHeight="1">
      <c r="A401" s="236" t="s">
        <v>3088</v>
      </c>
      <c r="W401" s="200"/>
    </row>
    <row r="402" ht="14.25" customHeight="1">
      <c r="A402" s="236" t="s">
        <v>3089</v>
      </c>
      <c r="B402" s="203" t="s">
        <v>3067</v>
      </c>
      <c r="C402" s="162"/>
      <c r="D402" s="204"/>
      <c r="E402" s="205" t="s">
        <v>3068</v>
      </c>
      <c r="F402" s="162"/>
      <c r="G402" s="204"/>
      <c r="H402" s="205" t="s">
        <v>3069</v>
      </c>
      <c r="I402" s="162"/>
      <c r="J402" s="204"/>
      <c r="K402" s="205" t="s">
        <v>3070</v>
      </c>
      <c r="L402" s="162"/>
      <c r="M402" s="204"/>
      <c r="N402" s="205" t="s">
        <v>3071</v>
      </c>
      <c r="O402" s="162"/>
      <c r="P402" s="204"/>
      <c r="Q402" s="205" t="s">
        <v>3072</v>
      </c>
      <c r="R402" s="162"/>
      <c r="S402" s="208"/>
      <c r="T402" s="207" t="s">
        <v>3073</v>
      </c>
      <c r="U402" s="162"/>
      <c r="V402" s="208"/>
      <c r="W402" s="200"/>
    </row>
    <row r="403" ht="14.25" customHeight="1">
      <c r="A403" s="201" t="s">
        <v>3074</v>
      </c>
      <c r="B403" s="209">
        <v>2.0</v>
      </c>
      <c r="E403" s="209">
        <v>4.0</v>
      </c>
      <c r="H403" s="209">
        <v>1.0</v>
      </c>
      <c r="K403" s="209">
        <v>0.0</v>
      </c>
      <c r="N403" s="209">
        <v>2.0</v>
      </c>
      <c r="Q403" s="209">
        <v>0.0</v>
      </c>
      <c r="S403" s="210"/>
      <c r="T403" s="209">
        <v>3.0</v>
      </c>
      <c r="V403" s="210"/>
      <c r="W403" s="200"/>
    </row>
    <row r="404" ht="14.25" customHeight="1">
      <c r="A404" s="201" t="s">
        <v>3075</v>
      </c>
      <c r="B404" s="211" t="s">
        <v>3076</v>
      </c>
      <c r="C404" s="162"/>
      <c r="E404" s="212" t="s">
        <v>3076</v>
      </c>
      <c r="F404" s="162"/>
      <c r="H404" s="212" t="s">
        <v>3076</v>
      </c>
      <c r="I404" s="162"/>
      <c r="K404" s="212" t="s">
        <v>3076</v>
      </c>
      <c r="L404" s="162"/>
      <c r="N404" s="212" t="s">
        <v>3076</v>
      </c>
      <c r="O404" s="162"/>
      <c r="Q404" s="212" t="s">
        <v>3076</v>
      </c>
      <c r="R404" s="162"/>
      <c r="S404" s="213"/>
      <c r="T404" s="212" t="s">
        <v>3076</v>
      </c>
      <c r="U404" s="162"/>
      <c r="V404" s="213"/>
      <c r="W404" s="200"/>
    </row>
    <row r="405" ht="14.25" customHeight="1">
      <c r="A405" s="201"/>
      <c r="B405" s="209">
        <f>2*8</f>
        <v>16</v>
      </c>
      <c r="E405" s="210">
        <f>4*8</f>
        <v>32</v>
      </c>
      <c r="H405" s="209">
        <v>8.0</v>
      </c>
      <c r="K405" s="209">
        <v>0.0</v>
      </c>
      <c r="N405" s="210">
        <f>2*8</f>
        <v>16</v>
      </c>
      <c r="Q405" s="209">
        <v>0.0</v>
      </c>
      <c r="S405" s="210"/>
      <c r="T405" s="210">
        <f>3*8</f>
        <v>24</v>
      </c>
      <c r="V405" s="210"/>
      <c r="W405" s="200"/>
    </row>
    <row r="406" ht="14.25" customHeight="1">
      <c r="A406" s="201"/>
      <c r="B406" s="211" t="s">
        <v>3077</v>
      </c>
      <c r="C406" s="162"/>
      <c r="E406" s="212" t="s">
        <v>3077</v>
      </c>
      <c r="F406" s="162"/>
      <c r="H406" s="212" t="s">
        <v>3077</v>
      </c>
      <c r="I406" s="162"/>
      <c r="K406" s="212" t="s">
        <v>3077</v>
      </c>
      <c r="L406" s="162"/>
      <c r="N406" s="212" t="s">
        <v>3077</v>
      </c>
      <c r="O406" s="162"/>
      <c r="Q406" s="212" t="s">
        <v>3077</v>
      </c>
      <c r="R406" s="162"/>
      <c r="S406" s="213"/>
      <c r="T406" s="212" t="s">
        <v>3077</v>
      </c>
      <c r="U406" s="162"/>
      <c r="V406" s="213"/>
      <c r="W406" s="200"/>
    </row>
    <row r="407" ht="14.25" customHeight="1">
      <c r="A407" s="201"/>
      <c r="B407" s="210">
        <f>B405*6</f>
        <v>96</v>
      </c>
      <c r="E407" s="210">
        <f>E405*6</f>
        <v>192</v>
      </c>
      <c r="H407" s="210">
        <f>H405*6</f>
        <v>48</v>
      </c>
      <c r="K407" s="210">
        <f>K405*6</f>
        <v>0</v>
      </c>
      <c r="N407" s="210">
        <f>N405*6</f>
        <v>96</v>
      </c>
      <c r="Q407" s="210">
        <f>Q405*6</f>
        <v>0</v>
      </c>
      <c r="S407" s="210"/>
      <c r="T407" s="210">
        <f>T405*6</f>
        <v>144</v>
      </c>
      <c r="V407" s="210"/>
      <c r="W407" s="200"/>
    </row>
    <row r="408" ht="14.25" customHeight="1">
      <c r="A408" s="201"/>
      <c r="B408" s="211" t="s">
        <v>3078</v>
      </c>
      <c r="C408" s="162"/>
      <c r="E408" s="212" t="s">
        <v>3078</v>
      </c>
      <c r="F408" s="162"/>
      <c r="H408" s="212" t="s">
        <v>3078</v>
      </c>
      <c r="I408" s="162"/>
      <c r="K408" s="212" t="s">
        <v>3078</v>
      </c>
      <c r="L408" s="162"/>
      <c r="N408" s="212" t="s">
        <v>3078</v>
      </c>
      <c r="O408" s="162"/>
      <c r="Q408" s="212" t="s">
        <v>3078</v>
      </c>
      <c r="R408" s="162"/>
      <c r="S408" s="213"/>
      <c r="T408" s="212" t="s">
        <v>3078</v>
      </c>
      <c r="U408" s="162"/>
      <c r="V408" s="213"/>
      <c r="W408" s="200"/>
    </row>
    <row r="409" ht="14.25" customHeight="1">
      <c r="A409" s="202" t="s">
        <v>3079</v>
      </c>
      <c r="B409" s="214">
        <f>B405*24</f>
        <v>384</v>
      </c>
      <c r="C409" s="146"/>
      <c r="D409" s="198"/>
      <c r="E409" s="214">
        <f>E405*24</f>
        <v>768</v>
      </c>
      <c r="F409" s="146"/>
      <c r="G409" s="198"/>
      <c r="H409" s="214">
        <f>H405*24</f>
        <v>192</v>
      </c>
      <c r="I409" s="146"/>
      <c r="J409" s="198"/>
      <c r="K409" s="214">
        <f>K405*24</f>
        <v>0</v>
      </c>
      <c r="L409" s="146"/>
      <c r="M409" s="198"/>
      <c r="N409" s="214">
        <f>N405*24</f>
        <v>384</v>
      </c>
      <c r="O409" s="146"/>
      <c r="P409" s="198"/>
      <c r="Q409" s="214">
        <f>Q405*24</f>
        <v>0</v>
      </c>
      <c r="R409" s="146"/>
      <c r="S409" s="215"/>
      <c r="T409" s="214">
        <f>T405*24</f>
        <v>576</v>
      </c>
      <c r="U409" s="146"/>
      <c r="V409" s="215"/>
      <c r="W409" s="200"/>
    </row>
    <row r="410" ht="14.25" customHeight="1">
      <c r="A410" s="216">
        <f>IFERROR(B414/B412,"0%")</f>
        <v>0</v>
      </c>
      <c r="W410" s="200"/>
    </row>
    <row r="411" ht="14.25" customHeight="1">
      <c r="A411" s="217"/>
      <c r="B411" s="218" t="s">
        <v>3080</v>
      </c>
      <c r="C411" s="219" t="s">
        <v>3081</v>
      </c>
      <c r="W411" s="200"/>
    </row>
    <row r="412" ht="14.25" customHeight="1">
      <c r="A412" s="220" t="s">
        <v>3082</v>
      </c>
      <c r="B412" s="221">
        <f>SUM(B409+E409+H409+K409+N409+Q409+T409)</f>
        <v>2304</v>
      </c>
      <c r="C412" s="222">
        <f>B412*B413</f>
        <v>205747.2</v>
      </c>
      <c r="W412" s="200"/>
    </row>
    <row r="413" ht="14.25" customHeight="1">
      <c r="A413" s="220" t="s">
        <v>3083</v>
      </c>
      <c r="B413" s="224">
        <v>89.3</v>
      </c>
      <c r="C413" s="162"/>
      <c r="W413" s="200"/>
    </row>
    <row r="414" ht="14.25" customHeight="1">
      <c r="A414" s="225" t="s">
        <v>3079</v>
      </c>
      <c r="B414" s="240"/>
      <c r="C414" s="222">
        <f>B414*B413</f>
        <v>0</v>
      </c>
      <c r="W414" s="227"/>
    </row>
    <row r="415" ht="14.25" customHeight="1">
      <c r="A415" s="231" t="str">
        <f>A417</f>
        <v>RCT</v>
      </c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6"/>
    </row>
    <row r="416" ht="14.25" customHeight="1">
      <c r="A416" s="196" t="s">
        <v>18</v>
      </c>
      <c r="W416" s="197"/>
    </row>
    <row r="417" ht="14.25" customHeight="1">
      <c r="A417" s="230" t="s">
        <v>1123</v>
      </c>
      <c r="W417" s="200"/>
    </row>
    <row r="418" ht="14.25" customHeight="1">
      <c r="A418" s="201"/>
      <c r="W418" s="200"/>
    </row>
    <row r="419" ht="14.25" customHeight="1">
      <c r="A419" s="201"/>
      <c r="W419" s="200"/>
    </row>
    <row r="420" ht="14.25" customHeight="1">
      <c r="A420" s="201"/>
      <c r="W420" s="200"/>
    </row>
    <row r="421" ht="14.25" customHeight="1">
      <c r="A421" s="201"/>
      <c r="W421" s="200"/>
    </row>
    <row r="422" ht="14.25" customHeight="1">
      <c r="A422" s="201"/>
      <c r="W422" s="200"/>
    </row>
    <row r="423" ht="14.25" customHeight="1">
      <c r="A423" s="202" t="s">
        <v>3064</v>
      </c>
      <c r="W423" s="200"/>
    </row>
    <row r="424" ht="14.25" customHeight="1">
      <c r="A424" s="201" t="s">
        <v>3065</v>
      </c>
      <c r="W424" s="200"/>
    </row>
    <row r="425" ht="14.25" customHeight="1">
      <c r="A425" s="201" t="s">
        <v>3066</v>
      </c>
      <c r="B425" s="203" t="s">
        <v>3067</v>
      </c>
      <c r="C425" s="162"/>
      <c r="D425" s="204"/>
      <c r="E425" s="205" t="s">
        <v>3068</v>
      </c>
      <c r="F425" s="162"/>
      <c r="G425" s="204"/>
      <c r="H425" s="205" t="s">
        <v>3069</v>
      </c>
      <c r="I425" s="162"/>
      <c r="J425" s="204"/>
      <c r="K425" s="205" t="s">
        <v>3070</v>
      </c>
      <c r="L425" s="162"/>
      <c r="M425" s="204"/>
      <c r="N425" s="205" t="s">
        <v>3071</v>
      </c>
      <c r="O425" s="162"/>
      <c r="P425" s="204"/>
      <c r="Q425" s="205" t="s">
        <v>3072</v>
      </c>
      <c r="R425" s="162"/>
      <c r="S425" s="208"/>
      <c r="T425" s="207" t="s">
        <v>3073</v>
      </c>
      <c r="U425" s="162"/>
      <c r="V425" s="208"/>
      <c r="W425" s="200"/>
    </row>
    <row r="426" ht="14.25" customHeight="1">
      <c r="A426" s="201" t="s">
        <v>3074</v>
      </c>
      <c r="B426" s="210"/>
      <c r="E426" s="210"/>
      <c r="H426" s="210"/>
      <c r="K426" s="210"/>
      <c r="N426" s="210">
        <v>0.0</v>
      </c>
      <c r="Q426" s="210"/>
      <c r="S426" s="210"/>
      <c r="T426" s="210"/>
      <c r="V426" s="210"/>
      <c r="W426" s="200"/>
    </row>
    <row r="427" ht="14.25" customHeight="1">
      <c r="A427" s="201" t="s">
        <v>3075</v>
      </c>
      <c r="B427" s="211" t="s">
        <v>3076</v>
      </c>
      <c r="C427" s="162"/>
      <c r="E427" s="212" t="s">
        <v>3076</v>
      </c>
      <c r="F427" s="162"/>
      <c r="H427" s="212" t="s">
        <v>3076</v>
      </c>
      <c r="I427" s="162"/>
      <c r="K427" s="212" t="s">
        <v>3076</v>
      </c>
      <c r="L427" s="162"/>
      <c r="N427" s="212" t="s">
        <v>3076</v>
      </c>
      <c r="O427" s="162"/>
      <c r="Q427" s="212" t="s">
        <v>3076</v>
      </c>
      <c r="R427" s="162"/>
      <c r="S427" s="213"/>
      <c r="T427" s="212" t="s">
        <v>3076</v>
      </c>
      <c r="U427" s="162"/>
      <c r="V427" s="213"/>
      <c r="W427" s="200"/>
    </row>
    <row r="428" ht="14.25" customHeight="1">
      <c r="A428" s="201"/>
      <c r="B428" s="209"/>
      <c r="E428" s="210"/>
      <c r="H428" s="210"/>
      <c r="K428" s="210"/>
      <c r="N428" s="210">
        <v>0.0</v>
      </c>
      <c r="Q428" s="210"/>
      <c r="S428" s="210"/>
      <c r="T428" s="210"/>
      <c r="V428" s="210"/>
      <c r="W428" s="200"/>
    </row>
    <row r="429" ht="14.25" customHeight="1">
      <c r="A429" s="201"/>
      <c r="B429" s="211" t="s">
        <v>3077</v>
      </c>
      <c r="C429" s="162"/>
      <c r="E429" s="212" t="s">
        <v>3077</v>
      </c>
      <c r="F429" s="162"/>
      <c r="H429" s="212" t="s">
        <v>3077</v>
      </c>
      <c r="I429" s="162"/>
      <c r="K429" s="212" t="s">
        <v>3077</v>
      </c>
      <c r="L429" s="162"/>
      <c r="N429" s="212" t="s">
        <v>3077</v>
      </c>
      <c r="O429" s="162"/>
      <c r="Q429" s="212" t="s">
        <v>3077</v>
      </c>
      <c r="R429" s="162"/>
      <c r="S429" s="213"/>
      <c r="T429" s="212" t="s">
        <v>3077</v>
      </c>
      <c r="U429" s="162"/>
      <c r="V429" s="213"/>
      <c r="W429" s="200"/>
    </row>
    <row r="430" ht="14.25" customHeight="1">
      <c r="A430" s="201"/>
      <c r="B430" s="210">
        <f>B428*6</f>
        <v>0</v>
      </c>
      <c r="E430" s="210">
        <f>E428*6</f>
        <v>0</v>
      </c>
      <c r="H430" s="210">
        <f>H428*6</f>
        <v>0</v>
      </c>
      <c r="K430" s="210">
        <f>K428*6</f>
        <v>0</v>
      </c>
      <c r="N430" s="210">
        <f>N428*6</f>
        <v>0</v>
      </c>
      <c r="Q430" s="210">
        <f>Q428*6</f>
        <v>0</v>
      </c>
      <c r="S430" s="210"/>
      <c r="T430" s="210">
        <f>T428*6</f>
        <v>0</v>
      </c>
      <c r="V430" s="210"/>
      <c r="W430" s="200"/>
    </row>
    <row r="431" ht="14.25" customHeight="1">
      <c r="A431" s="201"/>
      <c r="B431" s="211" t="s">
        <v>3078</v>
      </c>
      <c r="C431" s="162"/>
      <c r="E431" s="212" t="s">
        <v>3078</v>
      </c>
      <c r="F431" s="162"/>
      <c r="H431" s="212" t="s">
        <v>3078</v>
      </c>
      <c r="I431" s="162"/>
      <c r="K431" s="212" t="s">
        <v>3078</v>
      </c>
      <c r="L431" s="162"/>
      <c r="N431" s="212" t="s">
        <v>3078</v>
      </c>
      <c r="O431" s="162"/>
      <c r="Q431" s="212" t="s">
        <v>3078</v>
      </c>
      <c r="R431" s="162"/>
      <c r="S431" s="213"/>
      <c r="T431" s="212" t="s">
        <v>3078</v>
      </c>
      <c r="U431" s="162"/>
      <c r="V431" s="213"/>
      <c r="W431" s="200"/>
    </row>
    <row r="432" ht="14.25" customHeight="1">
      <c r="A432" s="202" t="s">
        <v>3079</v>
      </c>
      <c r="B432" s="214">
        <f>B430*24</f>
        <v>0</v>
      </c>
      <c r="C432" s="146"/>
      <c r="D432" s="198"/>
      <c r="E432" s="214">
        <f>E430*24</f>
        <v>0</v>
      </c>
      <c r="F432" s="146"/>
      <c r="G432" s="198"/>
      <c r="H432" s="214">
        <f>H430*24</f>
        <v>0</v>
      </c>
      <c r="I432" s="146"/>
      <c r="J432" s="198"/>
      <c r="K432" s="214">
        <f>K430*24</f>
        <v>0</v>
      </c>
      <c r="L432" s="146"/>
      <c r="M432" s="198"/>
      <c r="N432" s="214">
        <f>N430*24</f>
        <v>0</v>
      </c>
      <c r="O432" s="146"/>
      <c r="P432" s="198"/>
      <c r="Q432" s="214">
        <f>Q430*24</f>
        <v>0</v>
      </c>
      <c r="R432" s="146"/>
      <c r="S432" s="215"/>
      <c r="T432" s="214">
        <f>T428*24</f>
        <v>0</v>
      </c>
      <c r="U432" s="146"/>
      <c r="V432" s="215"/>
      <c r="W432" s="200"/>
    </row>
    <row r="433" ht="14.25" customHeight="1">
      <c r="A433" s="216" t="str">
        <f>IFERROR(B437/B435,"0%")</f>
        <v>0%</v>
      </c>
      <c r="W433" s="200"/>
    </row>
    <row r="434" ht="14.25" customHeight="1">
      <c r="A434" s="217"/>
      <c r="B434" s="218" t="s">
        <v>3080</v>
      </c>
      <c r="C434" s="219" t="s">
        <v>3081</v>
      </c>
      <c r="W434" s="200"/>
    </row>
    <row r="435" ht="14.25" customHeight="1">
      <c r="A435" s="220" t="s">
        <v>3082</v>
      </c>
      <c r="B435" s="221">
        <f>SUM(B432+E432+H432+K432+N432+Q432)</f>
        <v>0</v>
      </c>
      <c r="C435" s="222">
        <f>B435*B436</f>
        <v>0</v>
      </c>
      <c r="W435" s="200"/>
    </row>
    <row r="436" ht="14.25" customHeight="1">
      <c r="A436" s="220" t="s">
        <v>3083</v>
      </c>
      <c r="B436" s="224">
        <v>89.3</v>
      </c>
      <c r="C436" s="162"/>
      <c r="W436" s="200"/>
    </row>
    <row r="437" ht="14.25" customHeight="1">
      <c r="A437" s="225" t="s">
        <v>3079</v>
      </c>
      <c r="B437" s="240"/>
      <c r="C437" s="222">
        <f>B437*B436</f>
        <v>0</v>
      </c>
      <c r="W437" s="227"/>
    </row>
    <row r="438" ht="14.25" customHeight="1">
      <c r="A438" s="231" t="s">
        <v>2959</v>
      </c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6"/>
    </row>
    <row r="439" ht="14.25" customHeight="1">
      <c r="A439" s="196" t="s">
        <v>18</v>
      </c>
      <c r="W439" s="197"/>
    </row>
    <row r="440" ht="14.25" customHeight="1">
      <c r="A440" s="230" t="s">
        <v>2959</v>
      </c>
      <c r="W440" s="200"/>
    </row>
    <row r="441" ht="14.25" customHeight="1">
      <c r="A441" s="201"/>
      <c r="W441" s="200"/>
    </row>
    <row r="442" ht="14.25" customHeight="1">
      <c r="A442" s="201"/>
      <c r="W442" s="200"/>
    </row>
    <row r="443" ht="14.25" customHeight="1">
      <c r="A443" s="201"/>
      <c r="W443" s="200"/>
    </row>
    <row r="444" ht="14.25" customHeight="1">
      <c r="A444" s="201"/>
      <c r="W444" s="200"/>
    </row>
    <row r="445" ht="14.25" customHeight="1">
      <c r="A445" s="201"/>
      <c r="W445" s="200"/>
    </row>
    <row r="446" ht="14.25" customHeight="1">
      <c r="A446" s="202" t="s">
        <v>3064</v>
      </c>
      <c r="W446" s="200"/>
    </row>
    <row r="447" ht="14.25" customHeight="1">
      <c r="A447" s="201" t="s">
        <v>3065</v>
      </c>
      <c r="W447" s="200"/>
    </row>
    <row r="448" ht="14.25" customHeight="1">
      <c r="A448" s="201" t="s">
        <v>3066</v>
      </c>
      <c r="B448" s="203" t="s">
        <v>3067</v>
      </c>
      <c r="C448" s="162"/>
      <c r="D448" s="204"/>
      <c r="E448" s="205" t="s">
        <v>3068</v>
      </c>
      <c r="F448" s="162"/>
      <c r="G448" s="204"/>
      <c r="H448" s="205" t="s">
        <v>3069</v>
      </c>
      <c r="I448" s="162"/>
      <c r="J448" s="204"/>
      <c r="K448" s="205" t="s">
        <v>3070</v>
      </c>
      <c r="L448" s="162"/>
      <c r="M448" s="204"/>
      <c r="N448" s="205" t="s">
        <v>3071</v>
      </c>
      <c r="O448" s="162"/>
      <c r="P448" s="204"/>
      <c r="Q448" s="205" t="s">
        <v>3072</v>
      </c>
      <c r="R448" s="162"/>
      <c r="S448" s="208"/>
      <c r="T448" s="207" t="s">
        <v>3073</v>
      </c>
      <c r="U448" s="162"/>
      <c r="V448" s="208"/>
      <c r="W448" s="200"/>
    </row>
    <row r="449" ht="14.25" customHeight="1">
      <c r="A449" s="201" t="s">
        <v>3074</v>
      </c>
      <c r="B449" s="210"/>
      <c r="E449" s="210"/>
      <c r="H449" s="210"/>
      <c r="K449" s="210"/>
      <c r="N449" s="210">
        <v>0.0</v>
      </c>
      <c r="Q449" s="210"/>
      <c r="S449" s="210"/>
      <c r="T449" s="210"/>
      <c r="V449" s="210"/>
      <c r="W449" s="200"/>
    </row>
    <row r="450" ht="14.25" customHeight="1">
      <c r="A450" s="201" t="s">
        <v>3075</v>
      </c>
      <c r="B450" s="211" t="s">
        <v>3076</v>
      </c>
      <c r="C450" s="162"/>
      <c r="E450" s="212" t="s">
        <v>3076</v>
      </c>
      <c r="F450" s="162"/>
      <c r="H450" s="212" t="s">
        <v>3076</v>
      </c>
      <c r="I450" s="162"/>
      <c r="K450" s="212" t="s">
        <v>3076</v>
      </c>
      <c r="L450" s="162"/>
      <c r="N450" s="212" t="s">
        <v>3076</v>
      </c>
      <c r="O450" s="162"/>
      <c r="Q450" s="212" t="s">
        <v>3076</v>
      </c>
      <c r="R450" s="162"/>
      <c r="S450" s="213"/>
      <c r="T450" s="212" t="s">
        <v>3076</v>
      </c>
      <c r="U450" s="162"/>
      <c r="V450" s="213"/>
      <c r="W450" s="200"/>
    </row>
    <row r="451" ht="14.25" customHeight="1">
      <c r="A451" s="201"/>
      <c r="B451" s="209"/>
      <c r="E451" s="210"/>
      <c r="H451" s="210"/>
      <c r="K451" s="210"/>
      <c r="N451" s="210">
        <v>0.0</v>
      </c>
      <c r="Q451" s="210"/>
      <c r="S451" s="210"/>
      <c r="T451" s="210"/>
      <c r="V451" s="210"/>
      <c r="W451" s="200"/>
    </row>
    <row r="452" ht="14.25" customHeight="1">
      <c r="A452" s="201"/>
      <c r="B452" s="211" t="s">
        <v>3077</v>
      </c>
      <c r="C452" s="162"/>
      <c r="E452" s="212" t="s">
        <v>3077</v>
      </c>
      <c r="F452" s="162"/>
      <c r="H452" s="212" t="s">
        <v>3077</v>
      </c>
      <c r="I452" s="162"/>
      <c r="K452" s="212" t="s">
        <v>3077</v>
      </c>
      <c r="L452" s="162"/>
      <c r="N452" s="212" t="s">
        <v>3077</v>
      </c>
      <c r="O452" s="162"/>
      <c r="Q452" s="212" t="s">
        <v>3077</v>
      </c>
      <c r="R452" s="162"/>
      <c r="S452" s="213"/>
      <c r="T452" s="212" t="s">
        <v>3077</v>
      </c>
      <c r="U452" s="162"/>
      <c r="V452" s="213"/>
      <c r="W452" s="200"/>
    </row>
    <row r="453" ht="14.25" customHeight="1">
      <c r="A453" s="201"/>
      <c r="B453" s="210">
        <f>B451*6</f>
        <v>0</v>
      </c>
      <c r="E453" s="210">
        <f>E451*6</f>
        <v>0</v>
      </c>
      <c r="H453" s="210">
        <f>H451*6</f>
        <v>0</v>
      </c>
      <c r="K453" s="210">
        <f>K451*6</f>
        <v>0</v>
      </c>
      <c r="N453" s="210">
        <f>N451*6</f>
        <v>0</v>
      </c>
      <c r="Q453" s="210">
        <f>Q451*6</f>
        <v>0</v>
      </c>
      <c r="S453" s="210"/>
      <c r="T453" s="210">
        <f>T451*6</f>
        <v>0</v>
      </c>
      <c r="V453" s="210"/>
      <c r="W453" s="200"/>
    </row>
    <row r="454" ht="14.25" customHeight="1">
      <c r="A454" s="201"/>
      <c r="B454" s="211" t="s">
        <v>3078</v>
      </c>
      <c r="C454" s="162"/>
      <c r="E454" s="212" t="s">
        <v>3078</v>
      </c>
      <c r="F454" s="162"/>
      <c r="H454" s="212" t="s">
        <v>3078</v>
      </c>
      <c r="I454" s="162"/>
      <c r="K454" s="212" t="s">
        <v>3078</v>
      </c>
      <c r="L454" s="162"/>
      <c r="N454" s="212" t="s">
        <v>3078</v>
      </c>
      <c r="O454" s="162"/>
      <c r="Q454" s="212" t="s">
        <v>3078</v>
      </c>
      <c r="R454" s="162"/>
      <c r="S454" s="213"/>
      <c r="T454" s="212" t="s">
        <v>3078</v>
      </c>
      <c r="U454" s="162"/>
      <c r="V454" s="213"/>
      <c r="W454" s="200"/>
    </row>
    <row r="455" ht="14.25" customHeight="1">
      <c r="A455" s="202" t="s">
        <v>3079</v>
      </c>
      <c r="B455" s="214">
        <f>B453*24</f>
        <v>0</v>
      </c>
      <c r="C455" s="146"/>
      <c r="D455" s="198"/>
      <c r="E455" s="214">
        <f>E453*24</f>
        <v>0</v>
      </c>
      <c r="F455" s="146"/>
      <c r="G455" s="198"/>
      <c r="H455" s="214">
        <f>H453*24</f>
        <v>0</v>
      </c>
      <c r="I455" s="146"/>
      <c r="J455" s="198"/>
      <c r="K455" s="214">
        <f>K453*24</f>
        <v>0</v>
      </c>
      <c r="L455" s="146"/>
      <c r="M455" s="198"/>
      <c r="N455" s="214">
        <f>N453*24</f>
        <v>0</v>
      </c>
      <c r="O455" s="146"/>
      <c r="P455" s="198"/>
      <c r="Q455" s="214">
        <f>Q453*24</f>
        <v>0</v>
      </c>
      <c r="R455" s="146"/>
      <c r="S455" s="215"/>
      <c r="T455" s="214">
        <f>T451*24</f>
        <v>0</v>
      </c>
      <c r="U455" s="146"/>
      <c r="V455" s="215"/>
      <c r="W455" s="200"/>
    </row>
    <row r="456" ht="14.25" customHeight="1">
      <c r="A456" s="216" t="str">
        <f>IFERROR(B460/B458,"0%")</f>
        <v>0%</v>
      </c>
      <c r="W456" s="200"/>
    </row>
    <row r="457" ht="14.25" customHeight="1">
      <c r="A457" s="217"/>
      <c r="B457" s="218" t="s">
        <v>3080</v>
      </c>
      <c r="C457" s="219" t="s">
        <v>3081</v>
      </c>
      <c r="W457" s="200"/>
    </row>
    <row r="458" ht="14.25" customHeight="1">
      <c r="A458" s="220" t="s">
        <v>3082</v>
      </c>
      <c r="B458" s="221">
        <f>SUM(B455+E455+H455+K455+N455+Q455)</f>
        <v>0</v>
      </c>
      <c r="C458" s="222">
        <f>B458*B459</f>
        <v>0</v>
      </c>
      <c r="W458" s="200"/>
    </row>
    <row r="459" ht="14.25" customHeight="1">
      <c r="A459" s="220" t="s">
        <v>3083</v>
      </c>
      <c r="B459" s="224">
        <v>89.3</v>
      </c>
      <c r="C459" s="162"/>
      <c r="W459" s="200"/>
    </row>
    <row r="460" ht="14.25" customHeight="1">
      <c r="A460" s="225" t="s">
        <v>3079</v>
      </c>
      <c r="B460" s="240"/>
      <c r="C460" s="222">
        <f>B460*B459</f>
        <v>0</v>
      </c>
      <c r="W460" s="227"/>
    </row>
    <row r="461" ht="14.25" customHeight="1">
      <c r="A461" s="231" t="s">
        <v>3099</v>
      </c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6"/>
    </row>
    <row r="462" ht="14.25" customHeight="1">
      <c r="A462" s="196" t="s">
        <v>18</v>
      </c>
      <c r="W462" s="197"/>
    </row>
    <row r="463" ht="14.25" customHeight="1">
      <c r="A463" s="230" t="s">
        <v>3100</v>
      </c>
      <c r="W463" s="200"/>
    </row>
    <row r="464" ht="14.25" customHeight="1">
      <c r="A464" s="201"/>
      <c r="W464" s="200"/>
    </row>
    <row r="465" ht="14.25" customHeight="1">
      <c r="A465" s="201"/>
      <c r="W465" s="200"/>
    </row>
    <row r="466" ht="14.25" customHeight="1">
      <c r="A466" s="201"/>
      <c r="W466" s="200"/>
    </row>
    <row r="467" ht="14.25" customHeight="1">
      <c r="A467" s="201"/>
      <c r="W467" s="200"/>
    </row>
    <row r="468" ht="14.25" customHeight="1">
      <c r="A468" s="201"/>
      <c r="W468" s="200"/>
    </row>
    <row r="469" ht="14.25" customHeight="1">
      <c r="A469" s="202" t="s">
        <v>3064</v>
      </c>
      <c r="W469" s="200"/>
    </row>
    <row r="470" ht="14.25" customHeight="1">
      <c r="A470" s="201" t="s">
        <v>3065</v>
      </c>
      <c r="W470" s="200"/>
    </row>
    <row r="471" ht="14.25" customHeight="1">
      <c r="A471" s="201" t="s">
        <v>3066</v>
      </c>
      <c r="B471" s="203" t="s">
        <v>3067</v>
      </c>
      <c r="C471" s="162"/>
      <c r="D471" s="204"/>
      <c r="E471" s="205" t="s">
        <v>3068</v>
      </c>
      <c r="F471" s="162"/>
      <c r="G471" s="204"/>
      <c r="H471" s="205" t="s">
        <v>3069</v>
      </c>
      <c r="I471" s="162"/>
      <c r="J471" s="204"/>
      <c r="K471" s="205" t="s">
        <v>3070</v>
      </c>
      <c r="L471" s="162"/>
      <c r="M471" s="204"/>
      <c r="N471" s="205" t="s">
        <v>3071</v>
      </c>
      <c r="O471" s="162"/>
      <c r="P471" s="204"/>
      <c r="Q471" s="205" t="s">
        <v>3072</v>
      </c>
      <c r="R471" s="162"/>
      <c r="S471" s="208"/>
      <c r="T471" s="207" t="s">
        <v>3073</v>
      </c>
      <c r="U471" s="162"/>
      <c r="V471" s="208"/>
      <c r="W471" s="200"/>
    </row>
    <row r="472" ht="14.25" customHeight="1">
      <c r="A472" s="201" t="s">
        <v>3074</v>
      </c>
      <c r="B472" s="209">
        <v>2.0</v>
      </c>
      <c r="E472" s="209">
        <v>2.0</v>
      </c>
      <c r="H472" s="209">
        <v>1.0</v>
      </c>
      <c r="K472" s="209">
        <v>1.0</v>
      </c>
      <c r="N472" s="209">
        <v>2.0</v>
      </c>
      <c r="Q472" s="209">
        <v>0.0</v>
      </c>
      <c r="S472" s="209"/>
      <c r="T472" s="209">
        <v>5.0</v>
      </c>
      <c r="V472" s="210"/>
      <c r="W472" s="200"/>
    </row>
    <row r="473" ht="14.25" customHeight="1">
      <c r="A473" s="201" t="s">
        <v>3075</v>
      </c>
      <c r="B473" s="211" t="s">
        <v>3076</v>
      </c>
      <c r="C473" s="162"/>
      <c r="E473" s="212" t="s">
        <v>3076</v>
      </c>
      <c r="F473" s="162"/>
      <c r="H473" s="212" t="s">
        <v>3076</v>
      </c>
      <c r="I473" s="162"/>
      <c r="K473" s="212" t="s">
        <v>3076</v>
      </c>
      <c r="L473" s="162"/>
      <c r="N473" s="212" t="s">
        <v>3076</v>
      </c>
      <c r="O473" s="162"/>
      <c r="Q473" s="212" t="s">
        <v>3076</v>
      </c>
      <c r="R473" s="162"/>
      <c r="S473" s="213"/>
      <c r="T473" s="212" t="s">
        <v>3076</v>
      </c>
      <c r="U473" s="162"/>
      <c r="V473" s="213"/>
      <c r="W473" s="200"/>
    </row>
    <row r="474" ht="14.25" customHeight="1">
      <c r="A474" s="201"/>
      <c r="B474" s="209">
        <v>18.0</v>
      </c>
      <c r="E474" s="209">
        <v>18.0</v>
      </c>
      <c r="H474" s="209">
        <v>9.0</v>
      </c>
      <c r="K474" s="209">
        <v>9.0</v>
      </c>
      <c r="N474" s="209">
        <v>18.0</v>
      </c>
      <c r="Q474" s="209">
        <v>0.0</v>
      </c>
      <c r="S474" s="209"/>
      <c r="T474" s="209">
        <v>45.0</v>
      </c>
      <c r="V474" s="210"/>
      <c r="W474" s="200"/>
    </row>
    <row r="475" ht="14.25" customHeight="1">
      <c r="A475" s="201"/>
      <c r="B475" s="211" t="s">
        <v>3077</v>
      </c>
      <c r="C475" s="162"/>
      <c r="E475" s="212" t="s">
        <v>3077</v>
      </c>
      <c r="F475" s="162"/>
      <c r="H475" s="212" t="s">
        <v>3077</v>
      </c>
      <c r="I475" s="162"/>
      <c r="K475" s="212" t="s">
        <v>3077</v>
      </c>
      <c r="L475" s="162"/>
      <c r="N475" s="212" t="s">
        <v>3077</v>
      </c>
      <c r="O475" s="162"/>
      <c r="Q475" s="212" t="s">
        <v>3077</v>
      </c>
      <c r="R475" s="162"/>
      <c r="S475" s="213"/>
      <c r="T475" s="212" t="s">
        <v>3077</v>
      </c>
      <c r="U475" s="162"/>
      <c r="V475" s="213"/>
      <c r="W475" s="200"/>
    </row>
    <row r="476" ht="14.25" customHeight="1">
      <c r="A476" s="201"/>
      <c r="B476" s="210">
        <f>B474*6</f>
        <v>108</v>
      </c>
      <c r="E476" s="210">
        <f>E474*6</f>
        <v>108</v>
      </c>
      <c r="H476" s="210">
        <f>H474*6</f>
        <v>54</v>
      </c>
      <c r="K476" s="210">
        <f>K474*6</f>
        <v>54</v>
      </c>
      <c r="N476" s="210">
        <f>N474*6</f>
        <v>108</v>
      </c>
      <c r="Q476" s="210">
        <f>Q474*6</f>
        <v>0</v>
      </c>
      <c r="S476" s="210"/>
      <c r="T476" s="210">
        <f>T474*6</f>
        <v>270</v>
      </c>
      <c r="V476" s="210"/>
      <c r="W476" s="200"/>
    </row>
    <row r="477" ht="14.25" customHeight="1">
      <c r="A477" s="201"/>
      <c r="B477" s="211" t="s">
        <v>3078</v>
      </c>
      <c r="C477" s="162"/>
      <c r="E477" s="212" t="s">
        <v>3078</v>
      </c>
      <c r="F477" s="162"/>
      <c r="H477" s="212" t="s">
        <v>3078</v>
      </c>
      <c r="I477" s="162"/>
      <c r="K477" s="212" t="s">
        <v>3078</v>
      </c>
      <c r="L477" s="162"/>
      <c r="N477" s="212" t="s">
        <v>3078</v>
      </c>
      <c r="O477" s="162"/>
      <c r="Q477" s="212" t="s">
        <v>3078</v>
      </c>
      <c r="R477" s="162"/>
      <c r="S477" s="213"/>
      <c r="T477" s="212" t="s">
        <v>3078</v>
      </c>
      <c r="U477" s="162"/>
      <c r="V477" s="213"/>
      <c r="W477" s="200"/>
    </row>
    <row r="478" ht="14.25" customHeight="1">
      <c r="A478" s="202" t="s">
        <v>3079</v>
      </c>
      <c r="B478" s="214">
        <f>B476*24</f>
        <v>2592</v>
      </c>
      <c r="C478" s="146"/>
      <c r="D478" s="198"/>
      <c r="E478" s="214">
        <f>E476*24</f>
        <v>2592</v>
      </c>
      <c r="F478" s="146"/>
      <c r="G478" s="198"/>
      <c r="H478" s="214">
        <f>H476*24</f>
        <v>1296</v>
      </c>
      <c r="I478" s="146"/>
      <c r="J478" s="198"/>
      <c r="K478" s="214">
        <f>K476*24</f>
        <v>1296</v>
      </c>
      <c r="L478" s="146"/>
      <c r="M478" s="198"/>
      <c r="N478" s="214">
        <f>N476*24</f>
        <v>2592</v>
      </c>
      <c r="O478" s="146"/>
      <c r="P478" s="198"/>
      <c r="Q478" s="214">
        <f>Q476*24</f>
        <v>0</v>
      </c>
      <c r="R478" s="146"/>
      <c r="S478" s="215"/>
      <c r="T478" s="214">
        <f>T474*24</f>
        <v>1080</v>
      </c>
      <c r="U478" s="146"/>
      <c r="V478" s="215"/>
      <c r="W478" s="200"/>
    </row>
    <row r="479" ht="14.25" customHeight="1">
      <c r="A479" s="216">
        <f>IFERROR(B483/B481,"0%")</f>
        <v>1.413626868</v>
      </c>
      <c r="W479" s="200"/>
    </row>
    <row r="480" ht="14.25" customHeight="1">
      <c r="A480" s="217"/>
      <c r="B480" s="218" t="s">
        <v>3080</v>
      </c>
      <c r="C480" s="219" t="s">
        <v>3081</v>
      </c>
      <c r="W480" s="200"/>
    </row>
    <row r="481" ht="14.25" customHeight="1">
      <c r="A481" s="220" t="s">
        <v>3082</v>
      </c>
      <c r="B481" s="221">
        <f>SUM(B478+E478+H478+K478+N478+Q478+T478)</f>
        <v>11448</v>
      </c>
      <c r="C481" s="222">
        <f>B481*B482</f>
        <v>1022306.4</v>
      </c>
      <c r="W481" s="200"/>
    </row>
    <row r="482" ht="14.25" customHeight="1">
      <c r="A482" s="220" t="s">
        <v>3083</v>
      </c>
      <c r="B482" s="224">
        <v>89.3</v>
      </c>
      <c r="C482" s="162"/>
      <c r="W482" s="200"/>
    </row>
    <row r="483" ht="14.25" customHeight="1">
      <c r="A483" s="225" t="s">
        <v>3079</v>
      </c>
      <c r="B483" s="226">
        <f>'Saturação'!B61</f>
        <v>16183.20038</v>
      </c>
      <c r="C483" s="222">
        <f>B483*B482</f>
        <v>1445159.794</v>
      </c>
      <c r="W483" s="227"/>
    </row>
    <row r="484" ht="14.25" customHeight="1">
      <c r="A484" s="231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6"/>
    </row>
    <row r="485" ht="14.25" customHeight="1">
      <c r="A485" s="196" t="s">
        <v>18</v>
      </c>
      <c r="W485" s="197"/>
    </row>
    <row r="486" ht="14.25" customHeight="1">
      <c r="A486" s="230"/>
      <c r="W486" s="200"/>
    </row>
    <row r="487" ht="14.25" customHeight="1">
      <c r="A487" s="201"/>
      <c r="W487" s="200"/>
    </row>
    <row r="488" ht="14.25" customHeight="1">
      <c r="A488" s="201"/>
      <c r="W488" s="200"/>
    </row>
    <row r="489" ht="14.25" customHeight="1">
      <c r="A489" s="201"/>
      <c r="W489" s="200"/>
    </row>
    <row r="490" ht="14.25" customHeight="1">
      <c r="A490" s="201"/>
      <c r="W490" s="200"/>
    </row>
    <row r="491" ht="14.25" customHeight="1">
      <c r="A491" s="201"/>
      <c r="W491" s="200"/>
    </row>
    <row r="492" ht="14.25" customHeight="1">
      <c r="A492" s="202" t="s">
        <v>3064</v>
      </c>
      <c r="W492" s="200"/>
    </row>
    <row r="493" ht="14.25" customHeight="1">
      <c r="A493" s="201" t="s">
        <v>3065</v>
      </c>
      <c r="W493" s="200"/>
    </row>
    <row r="494" ht="14.25" customHeight="1">
      <c r="A494" s="201" t="s">
        <v>3066</v>
      </c>
      <c r="B494" s="203" t="s">
        <v>3067</v>
      </c>
      <c r="C494" s="162"/>
      <c r="D494" s="204"/>
      <c r="E494" s="205" t="s">
        <v>3068</v>
      </c>
      <c r="F494" s="162"/>
      <c r="G494" s="204"/>
      <c r="H494" s="205" t="s">
        <v>3069</v>
      </c>
      <c r="I494" s="162"/>
      <c r="J494" s="204"/>
      <c r="K494" s="205" t="s">
        <v>3070</v>
      </c>
      <c r="L494" s="162"/>
      <c r="M494" s="204"/>
      <c r="N494" s="205" t="s">
        <v>3071</v>
      </c>
      <c r="O494" s="162"/>
      <c r="P494" s="204"/>
      <c r="Q494" s="205" t="s">
        <v>3072</v>
      </c>
      <c r="R494" s="162"/>
      <c r="S494" s="208"/>
      <c r="T494" s="207" t="s">
        <v>3073</v>
      </c>
      <c r="U494" s="162"/>
      <c r="V494" s="208"/>
      <c r="W494" s="200"/>
    </row>
    <row r="495" ht="14.25" customHeight="1">
      <c r="A495" s="201" t="s">
        <v>3074</v>
      </c>
      <c r="B495" s="210"/>
      <c r="E495" s="210"/>
      <c r="H495" s="210"/>
      <c r="K495" s="210"/>
      <c r="N495" s="210">
        <v>0.0</v>
      </c>
      <c r="Q495" s="210"/>
      <c r="S495" s="210"/>
      <c r="T495" s="210"/>
      <c r="V495" s="210"/>
      <c r="W495" s="200"/>
    </row>
    <row r="496" ht="14.25" customHeight="1">
      <c r="A496" s="201" t="s">
        <v>3075</v>
      </c>
      <c r="B496" s="211" t="s">
        <v>3076</v>
      </c>
      <c r="C496" s="162"/>
      <c r="E496" s="212" t="s">
        <v>3076</v>
      </c>
      <c r="F496" s="162"/>
      <c r="H496" s="212" t="s">
        <v>3076</v>
      </c>
      <c r="I496" s="162"/>
      <c r="K496" s="212" t="s">
        <v>3076</v>
      </c>
      <c r="L496" s="162"/>
      <c r="N496" s="212" t="s">
        <v>3076</v>
      </c>
      <c r="O496" s="162"/>
      <c r="Q496" s="212" t="s">
        <v>3076</v>
      </c>
      <c r="R496" s="162"/>
      <c r="S496" s="213"/>
      <c r="T496" s="212" t="s">
        <v>3076</v>
      </c>
      <c r="U496" s="162"/>
      <c r="V496" s="213"/>
      <c r="W496" s="200"/>
    </row>
    <row r="497" ht="14.25" customHeight="1">
      <c r="A497" s="201"/>
      <c r="B497" s="209"/>
      <c r="E497" s="210"/>
      <c r="H497" s="210"/>
      <c r="K497" s="210"/>
      <c r="N497" s="210">
        <v>0.0</v>
      </c>
      <c r="Q497" s="210"/>
      <c r="S497" s="210"/>
      <c r="T497" s="210"/>
      <c r="V497" s="210"/>
      <c r="W497" s="200"/>
    </row>
    <row r="498" ht="14.25" customHeight="1">
      <c r="A498" s="201"/>
      <c r="B498" s="211" t="s">
        <v>3077</v>
      </c>
      <c r="C498" s="162"/>
      <c r="E498" s="212" t="s">
        <v>3077</v>
      </c>
      <c r="F498" s="162"/>
      <c r="H498" s="212" t="s">
        <v>3077</v>
      </c>
      <c r="I498" s="162"/>
      <c r="K498" s="212" t="s">
        <v>3077</v>
      </c>
      <c r="L498" s="162"/>
      <c r="N498" s="212" t="s">
        <v>3077</v>
      </c>
      <c r="O498" s="162"/>
      <c r="Q498" s="212" t="s">
        <v>3077</v>
      </c>
      <c r="R498" s="162"/>
      <c r="S498" s="213"/>
      <c r="T498" s="212" t="s">
        <v>3077</v>
      </c>
      <c r="U498" s="162"/>
      <c r="V498" s="213"/>
      <c r="W498" s="200"/>
    </row>
    <row r="499" ht="14.25" customHeight="1">
      <c r="A499" s="201"/>
      <c r="B499" s="210">
        <f>B497*6</f>
        <v>0</v>
      </c>
      <c r="E499" s="210">
        <f>E497*6</f>
        <v>0</v>
      </c>
      <c r="H499" s="210">
        <f>H497*6</f>
        <v>0</v>
      </c>
      <c r="K499" s="210">
        <f>K497*6</f>
        <v>0</v>
      </c>
      <c r="N499" s="210">
        <f>N497*6</f>
        <v>0</v>
      </c>
      <c r="Q499" s="210">
        <f>Q497*6</f>
        <v>0</v>
      </c>
      <c r="S499" s="210"/>
      <c r="T499" s="210">
        <f>T497*6</f>
        <v>0</v>
      </c>
      <c r="V499" s="210"/>
      <c r="W499" s="200"/>
    </row>
    <row r="500" ht="14.25" customHeight="1">
      <c r="A500" s="201"/>
      <c r="B500" s="211" t="s">
        <v>3078</v>
      </c>
      <c r="C500" s="162"/>
      <c r="E500" s="212" t="s">
        <v>3078</v>
      </c>
      <c r="F500" s="162"/>
      <c r="H500" s="212" t="s">
        <v>3078</v>
      </c>
      <c r="I500" s="162"/>
      <c r="K500" s="212" t="s">
        <v>3078</v>
      </c>
      <c r="L500" s="162"/>
      <c r="N500" s="212" t="s">
        <v>3078</v>
      </c>
      <c r="O500" s="162"/>
      <c r="Q500" s="212" t="s">
        <v>3078</v>
      </c>
      <c r="R500" s="162"/>
      <c r="S500" s="213"/>
      <c r="T500" s="212" t="s">
        <v>3078</v>
      </c>
      <c r="U500" s="162"/>
      <c r="V500" s="213"/>
      <c r="W500" s="200"/>
    </row>
    <row r="501" ht="14.25" customHeight="1">
      <c r="A501" s="202" t="s">
        <v>3079</v>
      </c>
      <c r="B501" s="214">
        <f>B499*24</f>
        <v>0</v>
      </c>
      <c r="C501" s="146"/>
      <c r="D501" s="198"/>
      <c r="E501" s="214">
        <f>E499*24</f>
        <v>0</v>
      </c>
      <c r="F501" s="146"/>
      <c r="G501" s="198"/>
      <c r="H501" s="214">
        <f>H499*24</f>
        <v>0</v>
      </c>
      <c r="I501" s="146"/>
      <c r="J501" s="198"/>
      <c r="K501" s="214">
        <f>K499*24</f>
        <v>0</v>
      </c>
      <c r="L501" s="146"/>
      <c r="M501" s="198"/>
      <c r="N501" s="214">
        <f>N499*24</f>
        <v>0</v>
      </c>
      <c r="O501" s="146"/>
      <c r="P501" s="198"/>
      <c r="Q501" s="214">
        <f>Q499*24</f>
        <v>0</v>
      </c>
      <c r="R501" s="146"/>
      <c r="S501" s="215"/>
      <c r="T501" s="214">
        <f>T497*24</f>
        <v>0</v>
      </c>
      <c r="U501" s="146"/>
      <c r="V501" s="215"/>
      <c r="W501" s="200"/>
    </row>
    <row r="502" ht="14.25" customHeight="1">
      <c r="A502" s="216" t="str">
        <f>IFERROR(B506/B504,"0%")</f>
        <v>0%</v>
      </c>
      <c r="W502" s="200"/>
    </row>
    <row r="503" ht="14.25" customHeight="1">
      <c r="A503" s="217"/>
      <c r="B503" s="218" t="s">
        <v>3080</v>
      </c>
      <c r="C503" s="219" t="s">
        <v>3081</v>
      </c>
      <c r="W503" s="200"/>
    </row>
    <row r="504" ht="14.25" customHeight="1">
      <c r="A504" s="220" t="s">
        <v>3082</v>
      </c>
      <c r="B504" s="221">
        <f>SUM(B501+E501+H501+K501+N501+Q501)</f>
        <v>0</v>
      </c>
      <c r="C504" s="222">
        <f>B504*B505</f>
        <v>0</v>
      </c>
      <c r="W504" s="200"/>
    </row>
    <row r="505" ht="14.25" customHeight="1">
      <c r="A505" s="220" t="s">
        <v>3083</v>
      </c>
      <c r="B505" s="224">
        <v>89.3</v>
      </c>
      <c r="C505" s="162"/>
      <c r="W505" s="200"/>
    </row>
    <row r="506" ht="14.25" customHeight="1">
      <c r="A506" s="225" t="s">
        <v>3079</v>
      </c>
      <c r="B506" s="240"/>
      <c r="C506" s="222">
        <f>B506*B505</f>
        <v>0</v>
      </c>
      <c r="W506" s="227"/>
    </row>
    <row r="507" ht="14.25" customHeight="1">
      <c r="A507" s="242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6"/>
    </row>
    <row r="508" ht="14.25" customHeight="1">
      <c r="A508" s="196" t="s">
        <v>18</v>
      </c>
      <c r="W508" s="197"/>
    </row>
    <row r="509" ht="14.25" customHeight="1">
      <c r="A509" s="230"/>
      <c r="W509" s="200"/>
    </row>
    <row r="510" ht="14.25" customHeight="1">
      <c r="A510" s="201"/>
      <c r="W510" s="200"/>
    </row>
    <row r="511" ht="14.25" customHeight="1">
      <c r="A511" s="201"/>
      <c r="W511" s="200"/>
    </row>
    <row r="512" ht="14.25" customHeight="1">
      <c r="A512" s="201"/>
      <c r="W512" s="200"/>
    </row>
    <row r="513" ht="14.25" customHeight="1">
      <c r="A513" s="201"/>
      <c r="W513" s="200"/>
    </row>
    <row r="514" ht="14.25" customHeight="1">
      <c r="A514" s="201"/>
      <c r="W514" s="200"/>
    </row>
    <row r="515" ht="14.25" customHeight="1">
      <c r="A515" s="202" t="s">
        <v>3064</v>
      </c>
      <c r="W515" s="200"/>
    </row>
    <row r="516" ht="14.25" customHeight="1">
      <c r="A516" s="201" t="s">
        <v>3065</v>
      </c>
      <c r="W516" s="200"/>
    </row>
    <row r="517" ht="14.25" customHeight="1">
      <c r="A517" s="201" t="s">
        <v>3066</v>
      </c>
      <c r="B517" s="203" t="s">
        <v>3067</v>
      </c>
      <c r="C517" s="162"/>
      <c r="D517" s="204"/>
      <c r="E517" s="205" t="s">
        <v>3068</v>
      </c>
      <c r="F517" s="162"/>
      <c r="G517" s="204"/>
      <c r="H517" s="205" t="s">
        <v>3069</v>
      </c>
      <c r="I517" s="162"/>
      <c r="J517" s="204"/>
      <c r="K517" s="205" t="s">
        <v>3070</v>
      </c>
      <c r="L517" s="162"/>
      <c r="M517" s="204"/>
      <c r="N517" s="205" t="s">
        <v>3071</v>
      </c>
      <c r="O517" s="162"/>
      <c r="P517" s="204"/>
      <c r="Q517" s="205" t="s">
        <v>3072</v>
      </c>
      <c r="R517" s="162"/>
      <c r="S517" s="206"/>
      <c r="T517" s="207" t="s">
        <v>3073</v>
      </c>
      <c r="U517" s="162"/>
      <c r="V517" s="208"/>
      <c r="W517" s="200"/>
    </row>
    <row r="518" ht="14.25" customHeight="1">
      <c r="A518" s="201" t="s">
        <v>3074</v>
      </c>
      <c r="B518" s="210"/>
      <c r="E518" s="210"/>
      <c r="H518" s="210"/>
      <c r="K518" s="210"/>
      <c r="N518" s="210">
        <v>0.0</v>
      </c>
      <c r="Q518" s="210"/>
      <c r="S518" s="210"/>
      <c r="T518" s="210"/>
      <c r="V518" s="210"/>
      <c r="W518" s="200"/>
    </row>
    <row r="519" ht="14.25" customHeight="1">
      <c r="A519" s="201" t="s">
        <v>3075</v>
      </c>
      <c r="B519" s="211" t="s">
        <v>3076</v>
      </c>
      <c r="C519" s="162"/>
      <c r="E519" s="212" t="s">
        <v>3076</v>
      </c>
      <c r="F519" s="162"/>
      <c r="H519" s="212" t="s">
        <v>3076</v>
      </c>
      <c r="I519" s="162"/>
      <c r="K519" s="212" t="s">
        <v>3076</v>
      </c>
      <c r="L519" s="162"/>
      <c r="N519" s="212" t="s">
        <v>3076</v>
      </c>
      <c r="O519" s="162"/>
      <c r="Q519" s="212" t="s">
        <v>3076</v>
      </c>
      <c r="R519" s="162"/>
      <c r="S519" s="213"/>
      <c r="T519" s="212" t="s">
        <v>3076</v>
      </c>
      <c r="U519" s="162"/>
      <c r="V519" s="213"/>
      <c r="W519" s="200"/>
    </row>
    <row r="520" ht="14.25" customHeight="1">
      <c r="A520" s="201"/>
      <c r="B520" s="209"/>
      <c r="E520" s="210"/>
      <c r="H520" s="210"/>
      <c r="K520" s="210"/>
      <c r="N520" s="210">
        <v>0.0</v>
      </c>
      <c r="Q520" s="210"/>
      <c r="S520" s="210"/>
      <c r="T520" s="210"/>
      <c r="V520" s="210"/>
      <c r="W520" s="200"/>
    </row>
    <row r="521" ht="14.25" customHeight="1">
      <c r="A521" s="201"/>
      <c r="B521" s="211" t="s">
        <v>3077</v>
      </c>
      <c r="C521" s="162"/>
      <c r="E521" s="212" t="s">
        <v>3077</v>
      </c>
      <c r="F521" s="162"/>
      <c r="H521" s="212" t="s">
        <v>3077</v>
      </c>
      <c r="I521" s="162"/>
      <c r="K521" s="212" t="s">
        <v>3077</v>
      </c>
      <c r="L521" s="162"/>
      <c r="N521" s="212" t="s">
        <v>3077</v>
      </c>
      <c r="O521" s="162"/>
      <c r="Q521" s="212" t="s">
        <v>3077</v>
      </c>
      <c r="R521" s="162"/>
      <c r="S521" s="213"/>
      <c r="T521" s="212" t="s">
        <v>3077</v>
      </c>
      <c r="U521" s="162"/>
      <c r="V521" s="213"/>
      <c r="W521" s="200"/>
    </row>
    <row r="522" ht="14.25" customHeight="1">
      <c r="A522" s="201"/>
      <c r="B522" s="210">
        <f>B520*6</f>
        <v>0</v>
      </c>
      <c r="E522" s="210">
        <f>E520*6</f>
        <v>0</v>
      </c>
      <c r="H522" s="210">
        <f>H520*6</f>
        <v>0</v>
      </c>
      <c r="K522" s="210">
        <f>K520*6</f>
        <v>0</v>
      </c>
      <c r="N522" s="210">
        <f>N520*6</f>
        <v>0</v>
      </c>
      <c r="Q522" s="210">
        <f>Q520*6</f>
        <v>0</v>
      </c>
      <c r="S522" s="210"/>
      <c r="T522" s="210">
        <f>T520*6</f>
        <v>0</v>
      </c>
      <c r="V522" s="210"/>
      <c r="W522" s="200"/>
    </row>
    <row r="523" ht="14.25" customHeight="1">
      <c r="A523" s="201"/>
      <c r="B523" s="211" t="s">
        <v>3078</v>
      </c>
      <c r="C523" s="162"/>
      <c r="E523" s="212" t="s">
        <v>3078</v>
      </c>
      <c r="F523" s="162"/>
      <c r="H523" s="212" t="s">
        <v>3078</v>
      </c>
      <c r="I523" s="162"/>
      <c r="K523" s="212" t="s">
        <v>3078</v>
      </c>
      <c r="L523" s="162"/>
      <c r="N523" s="212" t="s">
        <v>3078</v>
      </c>
      <c r="O523" s="162"/>
      <c r="Q523" s="212" t="s">
        <v>3078</v>
      </c>
      <c r="R523" s="162"/>
      <c r="S523" s="213"/>
      <c r="T523" s="212" t="s">
        <v>3078</v>
      </c>
      <c r="U523" s="162"/>
      <c r="V523" s="213"/>
      <c r="W523" s="200"/>
    </row>
    <row r="524" ht="14.25" customHeight="1">
      <c r="A524" s="202" t="s">
        <v>3079</v>
      </c>
      <c r="B524" s="214">
        <f>B522*24</f>
        <v>0</v>
      </c>
      <c r="C524" s="146"/>
      <c r="D524" s="198"/>
      <c r="E524" s="214">
        <f>E522*24</f>
        <v>0</v>
      </c>
      <c r="F524" s="146"/>
      <c r="G524" s="198"/>
      <c r="H524" s="214">
        <f>H522*24</f>
        <v>0</v>
      </c>
      <c r="I524" s="146"/>
      <c r="J524" s="198"/>
      <c r="K524" s="214">
        <f>K522*24</f>
        <v>0</v>
      </c>
      <c r="L524" s="146"/>
      <c r="M524" s="198"/>
      <c r="N524" s="214">
        <f>N522*24</f>
        <v>0</v>
      </c>
      <c r="O524" s="146"/>
      <c r="P524" s="198"/>
      <c r="Q524" s="214">
        <f>Q522*24</f>
        <v>0</v>
      </c>
      <c r="R524" s="146"/>
      <c r="S524" s="215"/>
      <c r="T524" s="214">
        <f>T520*24</f>
        <v>0</v>
      </c>
      <c r="U524" s="146"/>
      <c r="V524" s="215"/>
      <c r="W524" s="200"/>
    </row>
    <row r="525" ht="14.25" customHeight="1">
      <c r="A525" s="216" t="str">
        <f>IFERROR(B529/B527,"0%")</f>
        <v>0%</v>
      </c>
      <c r="W525" s="200"/>
    </row>
    <row r="526" ht="14.25" customHeight="1">
      <c r="A526" s="217"/>
      <c r="B526" s="218" t="s">
        <v>3080</v>
      </c>
      <c r="C526" s="219" t="s">
        <v>3081</v>
      </c>
      <c r="W526" s="200"/>
    </row>
    <row r="527" ht="14.25" customHeight="1">
      <c r="A527" s="220" t="s">
        <v>3082</v>
      </c>
      <c r="B527" s="221">
        <f>SUM(B524+E524+H524+K524+N524+Q524)</f>
        <v>0</v>
      </c>
      <c r="C527" s="222">
        <f>B527*B528</f>
        <v>0</v>
      </c>
      <c r="W527" s="200"/>
    </row>
    <row r="528" ht="14.25" customHeight="1">
      <c r="A528" s="220" t="s">
        <v>3083</v>
      </c>
      <c r="B528" s="224">
        <v>89.3</v>
      </c>
      <c r="C528" s="162"/>
      <c r="W528" s="200"/>
    </row>
    <row r="529" ht="14.25" customHeight="1">
      <c r="A529" s="225" t="s">
        <v>3079</v>
      </c>
      <c r="B529" s="240"/>
      <c r="C529" s="222">
        <f>B529*B528</f>
        <v>0</v>
      </c>
      <c r="W529" s="227"/>
    </row>
    <row r="530" ht="14.25" customHeight="1">
      <c r="A530" s="242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6"/>
    </row>
    <row r="531" ht="14.25" customHeight="1">
      <c r="A531" s="196" t="s">
        <v>18</v>
      </c>
      <c r="W531" s="197"/>
    </row>
    <row r="532" ht="14.25" customHeight="1">
      <c r="A532" s="230"/>
      <c r="W532" s="200"/>
    </row>
    <row r="533" ht="14.25" customHeight="1">
      <c r="A533" s="201"/>
      <c r="W533" s="200"/>
    </row>
    <row r="534" ht="14.25" customHeight="1">
      <c r="A534" s="201"/>
      <c r="W534" s="200"/>
    </row>
    <row r="535" ht="14.25" customHeight="1">
      <c r="A535" s="201"/>
      <c r="W535" s="200"/>
    </row>
    <row r="536" ht="14.25" customHeight="1">
      <c r="A536" s="201"/>
      <c r="W536" s="200"/>
    </row>
    <row r="537" ht="14.25" customHeight="1">
      <c r="A537" s="201"/>
      <c r="W537" s="200"/>
    </row>
    <row r="538" ht="14.25" customHeight="1">
      <c r="A538" s="202" t="s">
        <v>3064</v>
      </c>
      <c r="W538" s="200"/>
    </row>
    <row r="539" ht="14.25" customHeight="1">
      <c r="A539" s="201" t="s">
        <v>3065</v>
      </c>
      <c r="W539" s="200"/>
    </row>
    <row r="540" ht="14.25" customHeight="1">
      <c r="A540" s="201" t="s">
        <v>3066</v>
      </c>
      <c r="B540" s="203" t="s">
        <v>3067</v>
      </c>
      <c r="C540" s="162"/>
      <c r="D540" s="204"/>
      <c r="E540" s="205" t="s">
        <v>3068</v>
      </c>
      <c r="F540" s="162"/>
      <c r="G540" s="204"/>
      <c r="H540" s="205" t="s">
        <v>3069</v>
      </c>
      <c r="I540" s="162"/>
      <c r="J540" s="204"/>
      <c r="K540" s="205" t="s">
        <v>3070</v>
      </c>
      <c r="L540" s="162"/>
      <c r="M540" s="204"/>
      <c r="N540" s="205" t="s">
        <v>3071</v>
      </c>
      <c r="O540" s="162"/>
      <c r="P540" s="204"/>
      <c r="Q540" s="205" t="s">
        <v>3072</v>
      </c>
      <c r="R540" s="162"/>
      <c r="S540" s="206"/>
      <c r="T540" s="207" t="s">
        <v>3073</v>
      </c>
      <c r="U540" s="162"/>
      <c r="V540" s="208"/>
      <c r="W540" s="200"/>
    </row>
    <row r="541" ht="14.25" customHeight="1">
      <c r="A541" s="201" t="s">
        <v>3074</v>
      </c>
      <c r="B541" s="210"/>
      <c r="E541" s="210"/>
      <c r="H541" s="210"/>
      <c r="K541" s="210"/>
      <c r="N541" s="210">
        <v>0.0</v>
      </c>
      <c r="Q541" s="210"/>
      <c r="S541" s="210"/>
      <c r="T541" s="210"/>
      <c r="V541" s="210"/>
      <c r="W541" s="200"/>
    </row>
    <row r="542" ht="14.25" customHeight="1">
      <c r="A542" s="201" t="s">
        <v>3075</v>
      </c>
      <c r="B542" s="211" t="s">
        <v>3076</v>
      </c>
      <c r="C542" s="162"/>
      <c r="E542" s="212" t="s">
        <v>3076</v>
      </c>
      <c r="F542" s="162"/>
      <c r="H542" s="212" t="s">
        <v>3076</v>
      </c>
      <c r="I542" s="162"/>
      <c r="K542" s="212" t="s">
        <v>3076</v>
      </c>
      <c r="L542" s="162"/>
      <c r="N542" s="212" t="s">
        <v>3076</v>
      </c>
      <c r="O542" s="162"/>
      <c r="Q542" s="212" t="s">
        <v>3076</v>
      </c>
      <c r="R542" s="162"/>
      <c r="S542" s="213"/>
      <c r="T542" s="212" t="s">
        <v>3076</v>
      </c>
      <c r="U542" s="162"/>
      <c r="V542" s="213"/>
      <c r="W542" s="200"/>
    </row>
    <row r="543" ht="14.25" customHeight="1">
      <c r="A543" s="201"/>
      <c r="B543" s="209"/>
      <c r="E543" s="210"/>
      <c r="H543" s="210"/>
      <c r="K543" s="210"/>
      <c r="N543" s="210">
        <v>0.0</v>
      </c>
      <c r="Q543" s="210"/>
      <c r="S543" s="210"/>
      <c r="T543" s="210"/>
      <c r="V543" s="210"/>
      <c r="W543" s="200"/>
    </row>
    <row r="544" ht="14.25" customHeight="1">
      <c r="A544" s="201"/>
      <c r="B544" s="211" t="s">
        <v>3077</v>
      </c>
      <c r="C544" s="162"/>
      <c r="E544" s="212" t="s">
        <v>3077</v>
      </c>
      <c r="F544" s="162"/>
      <c r="H544" s="212" t="s">
        <v>3077</v>
      </c>
      <c r="I544" s="162"/>
      <c r="K544" s="212" t="s">
        <v>3077</v>
      </c>
      <c r="L544" s="162"/>
      <c r="N544" s="212" t="s">
        <v>3077</v>
      </c>
      <c r="O544" s="162"/>
      <c r="Q544" s="212" t="s">
        <v>3077</v>
      </c>
      <c r="R544" s="162"/>
      <c r="S544" s="213"/>
      <c r="T544" s="212" t="s">
        <v>3077</v>
      </c>
      <c r="U544" s="162"/>
      <c r="V544" s="213"/>
      <c r="W544" s="200"/>
    </row>
    <row r="545" ht="14.25" customHeight="1">
      <c r="A545" s="201"/>
      <c r="B545" s="210">
        <f>B543*6</f>
        <v>0</v>
      </c>
      <c r="E545" s="210">
        <f>E543*6</f>
        <v>0</v>
      </c>
      <c r="H545" s="210">
        <f>H543*6</f>
        <v>0</v>
      </c>
      <c r="K545" s="210">
        <f>K543*6</f>
        <v>0</v>
      </c>
      <c r="N545" s="210">
        <f>N543*6</f>
        <v>0</v>
      </c>
      <c r="Q545" s="210">
        <f>Q543*6</f>
        <v>0</v>
      </c>
      <c r="S545" s="210"/>
      <c r="T545" s="210">
        <f>T543*6</f>
        <v>0</v>
      </c>
      <c r="V545" s="210"/>
      <c r="W545" s="200"/>
    </row>
    <row r="546" ht="14.25" customHeight="1">
      <c r="A546" s="201"/>
      <c r="B546" s="211" t="s">
        <v>3078</v>
      </c>
      <c r="C546" s="162"/>
      <c r="E546" s="212" t="s">
        <v>3078</v>
      </c>
      <c r="F546" s="162"/>
      <c r="H546" s="212" t="s">
        <v>3078</v>
      </c>
      <c r="I546" s="162"/>
      <c r="K546" s="212" t="s">
        <v>3078</v>
      </c>
      <c r="L546" s="162"/>
      <c r="N546" s="212" t="s">
        <v>3078</v>
      </c>
      <c r="O546" s="162"/>
      <c r="Q546" s="212" t="s">
        <v>3078</v>
      </c>
      <c r="R546" s="162"/>
      <c r="S546" s="213"/>
      <c r="T546" s="212" t="s">
        <v>3078</v>
      </c>
      <c r="U546" s="162"/>
      <c r="V546" s="213"/>
      <c r="W546" s="200"/>
    </row>
    <row r="547" ht="14.25" customHeight="1">
      <c r="A547" s="202" t="s">
        <v>3079</v>
      </c>
      <c r="B547" s="214">
        <f>B545*24</f>
        <v>0</v>
      </c>
      <c r="C547" s="146"/>
      <c r="D547" s="198"/>
      <c r="E547" s="214">
        <f>E545*24</f>
        <v>0</v>
      </c>
      <c r="F547" s="146"/>
      <c r="G547" s="198"/>
      <c r="H547" s="214">
        <f>H545*24</f>
        <v>0</v>
      </c>
      <c r="I547" s="146"/>
      <c r="J547" s="198"/>
      <c r="K547" s="214">
        <f>K545*24</f>
        <v>0</v>
      </c>
      <c r="L547" s="146"/>
      <c r="M547" s="198"/>
      <c r="N547" s="214">
        <f>N545*24</f>
        <v>0</v>
      </c>
      <c r="O547" s="146"/>
      <c r="P547" s="198"/>
      <c r="Q547" s="214">
        <f>Q545*24</f>
        <v>0</v>
      </c>
      <c r="R547" s="146"/>
      <c r="S547" s="215"/>
      <c r="T547" s="214">
        <f>T543*24</f>
        <v>0</v>
      </c>
      <c r="U547" s="146"/>
      <c r="V547" s="215"/>
      <c r="W547" s="200"/>
    </row>
    <row r="548" ht="14.25" customHeight="1">
      <c r="A548" s="216" t="str">
        <f>IFERROR(B552/B550,"0%")</f>
        <v>0%</v>
      </c>
      <c r="W548" s="200"/>
    </row>
    <row r="549" ht="14.25" customHeight="1">
      <c r="A549" s="217"/>
      <c r="B549" s="218" t="s">
        <v>3080</v>
      </c>
      <c r="C549" s="219" t="s">
        <v>3081</v>
      </c>
      <c r="W549" s="200"/>
    </row>
    <row r="550" ht="14.25" customHeight="1">
      <c r="A550" s="220" t="s">
        <v>3082</v>
      </c>
      <c r="B550" s="221">
        <f>SUM(B547+E547+H547+K547+N547+Q547)</f>
        <v>0</v>
      </c>
      <c r="C550" s="222">
        <f>B550*B551</f>
        <v>0</v>
      </c>
      <c r="W550" s="200"/>
    </row>
    <row r="551" ht="14.25" customHeight="1">
      <c r="A551" s="220" t="s">
        <v>3083</v>
      </c>
      <c r="B551" s="224">
        <v>89.3</v>
      </c>
      <c r="C551" s="162"/>
      <c r="W551" s="200"/>
    </row>
    <row r="552" ht="14.25" customHeight="1">
      <c r="A552" s="225" t="s">
        <v>3079</v>
      </c>
      <c r="B552" s="240"/>
      <c r="C552" s="222">
        <f>B552*B551</f>
        <v>0</v>
      </c>
      <c r="W552" s="227"/>
    </row>
    <row r="553" ht="14.25" customHeight="1">
      <c r="A553" s="242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6"/>
    </row>
    <row r="554" ht="14.25" customHeight="1">
      <c r="A554" s="196" t="s">
        <v>18</v>
      </c>
      <c r="W554" s="197"/>
    </row>
    <row r="555" ht="14.25" customHeight="1">
      <c r="A555" s="230"/>
      <c r="W555" s="200"/>
    </row>
    <row r="556" ht="14.25" customHeight="1">
      <c r="A556" s="201"/>
      <c r="W556" s="200"/>
    </row>
    <row r="557" ht="14.25" customHeight="1">
      <c r="A557" s="201"/>
      <c r="W557" s="200"/>
    </row>
    <row r="558" ht="14.25" customHeight="1">
      <c r="A558" s="201"/>
      <c r="W558" s="200"/>
    </row>
    <row r="559" ht="14.25" customHeight="1">
      <c r="A559" s="201"/>
      <c r="W559" s="200"/>
    </row>
    <row r="560" ht="14.25" customHeight="1">
      <c r="A560" s="201"/>
      <c r="W560" s="200"/>
    </row>
    <row r="561" ht="14.25" customHeight="1">
      <c r="A561" s="202" t="s">
        <v>3064</v>
      </c>
      <c r="W561" s="200"/>
    </row>
    <row r="562" ht="14.25" customHeight="1">
      <c r="A562" s="201" t="s">
        <v>3065</v>
      </c>
      <c r="T562" s="207" t="s">
        <v>3073</v>
      </c>
      <c r="U562" s="162"/>
      <c r="V562" s="208"/>
      <c r="W562" s="200"/>
    </row>
    <row r="563" ht="14.25" customHeight="1">
      <c r="A563" s="201" t="s">
        <v>3066</v>
      </c>
      <c r="B563" s="203" t="s">
        <v>3067</v>
      </c>
      <c r="C563" s="162"/>
      <c r="D563" s="204"/>
      <c r="E563" s="205" t="s">
        <v>3068</v>
      </c>
      <c r="F563" s="162"/>
      <c r="G563" s="204"/>
      <c r="H563" s="205" t="s">
        <v>3069</v>
      </c>
      <c r="I563" s="162"/>
      <c r="J563" s="204"/>
      <c r="K563" s="205" t="s">
        <v>3070</v>
      </c>
      <c r="L563" s="162"/>
      <c r="M563" s="204"/>
      <c r="N563" s="205" t="s">
        <v>3071</v>
      </c>
      <c r="O563" s="162"/>
      <c r="P563" s="204"/>
      <c r="Q563" s="205" t="s">
        <v>3072</v>
      </c>
      <c r="R563" s="162"/>
      <c r="S563" s="206"/>
      <c r="T563" s="210"/>
      <c r="V563" s="210"/>
      <c r="W563" s="200"/>
    </row>
    <row r="564" ht="14.25" customHeight="1">
      <c r="A564" s="201" t="s">
        <v>3074</v>
      </c>
      <c r="B564" s="210"/>
      <c r="E564" s="210"/>
      <c r="H564" s="210"/>
      <c r="K564" s="210"/>
      <c r="N564" s="210">
        <v>0.0</v>
      </c>
      <c r="Q564" s="210"/>
      <c r="S564" s="210"/>
      <c r="T564" s="212" t="s">
        <v>3076</v>
      </c>
      <c r="U564" s="162"/>
      <c r="V564" s="213"/>
      <c r="W564" s="200"/>
    </row>
    <row r="565" ht="14.25" customHeight="1">
      <c r="A565" s="201" t="s">
        <v>3075</v>
      </c>
      <c r="B565" s="211" t="s">
        <v>3076</v>
      </c>
      <c r="C565" s="162"/>
      <c r="E565" s="212" t="s">
        <v>3076</v>
      </c>
      <c r="F565" s="162"/>
      <c r="H565" s="212" t="s">
        <v>3076</v>
      </c>
      <c r="I565" s="162"/>
      <c r="K565" s="212" t="s">
        <v>3076</v>
      </c>
      <c r="L565" s="162"/>
      <c r="N565" s="212" t="s">
        <v>3076</v>
      </c>
      <c r="O565" s="162"/>
      <c r="Q565" s="212" t="s">
        <v>3076</v>
      </c>
      <c r="R565" s="162"/>
      <c r="S565" s="213"/>
      <c r="T565" s="210"/>
      <c r="V565" s="210"/>
      <c r="W565" s="200"/>
    </row>
    <row r="566" ht="14.25" customHeight="1">
      <c r="A566" s="201"/>
      <c r="B566" s="209"/>
      <c r="E566" s="210"/>
      <c r="H566" s="210"/>
      <c r="K566" s="210"/>
      <c r="N566" s="210">
        <v>0.0</v>
      </c>
      <c r="Q566" s="210"/>
      <c r="S566" s="210"/>
      <c r="T566" s="212" t="s">
        <v>3077</v>
      </c>
      <c r="U566" s="162"/>
      <c r="V566" s="213"/>
      <c r="W566" s="200"/>
    </row>
    <row r="567" ht="14.25" customHeight="1">
      <c r="A567" s="201"/>
      <c r="B567" s="211" t="s">
        <v>3077</v>
      </c>
      <c r="C567" s="162"/>
      <c r="E567" s="212" t="s">
        <v>3077</v>
      </c>
      <c r="F567" s="162"/>
      <c r="H567" s="212" t="s">
        <v>3077</v>
      </c>
      <c r="I567" s="162"/>
      <c r="K567" s="212" t="s">
        <v>3077</v>
      </c>
      <c r="L567" s="162"/>
      <c r="N567" s="212" t="s">
        <v>3077</v>
      </c>
      <c r="O567" s="162"/>
      <c r="Q567" s="212" t="s">
        <v>3077</v>
      </c>
      <c r="R567" s="162"/>
      <c r="S567" s="213"/>
      <c r="T567" s="210">
        <f>T565*6</f>
        <v>0</v>
      </c>
      <c r="V567" s="210"/>
      <c r="W567" s="200"/>
    </row>
    <row r="568" ht="14.25" customHeight="1">
      <c r="A568" s="201"/>
      <c r="B568" s="210">
        <f>B566*6</f>
        <v>0</v>
      </c>
      <c r="E568" s="210">
        <f>E566*6</f>
        <v>0</v>
      </c>
      <c r="H568" s="210">
        <f>H566*6</f>
        <v>0</v>
      </c>
      <c r="K568" s="210">
        <f>K566*6</f>
        <v>0</v>
      </c>
      <c r="N568" s="210">
        <f>N566*6</f>
        <v>0</v>
      </c>
      <c r="Q568" s="210">
        <f>Q566*6</f>
        <v>0</v>
      </c>
      <c r="S568" s="210"/>
      <c r="T568" s="212" t="s">
        <v>3078</v>
      </c>
      <c r="U568" s="162"/>
      <c r="V568" s="213"/>
      <c r="W568" s="200"/>
    </row>
    <row r="569" ht="14.25" customHeight="1">
      <c r="A569" s="201"/>
      <c r="B569" s="211" t="s">
        <v>3078</v>
      </c>
      <c r="C569" s="162"/>
      <c r="E569" s="212" t="s">
        <v>3078</v>
      </c>
      <c r="F569" s="162"/>
      <c r="H569" s="212" t="s">
        <v>3078</v>
      </c>
      <c r="I569" s="162"/>
      <c r="K569" s="212" t="s">
        <v>3078</v>
      </c>
      <c r="L569" s="162"/>
      <c r="N569" s="212" t="s">
        <v>3078</v>
      </c>
      <c r="O569" s="162"/>
      <c r="Q569" s="212" t="s">
        <v>3078</v>
      </c>
      <c r="R569" s="162"/>
      <c r="S569" s="213"/>
      <c r="T569" s="214">
        <f>T565*24</f>
        <v>0</v>
      </c>
      <c r="U569" s="146"/>
      <c r="V569" s="215"/>
      <c r="W569" s="200"/>
    </row>
    <row r="570" ht="14.25" customHeight="1">
      <c r="A570" s="202" t="s">
        <v>3079</v>
      </c>
      <c r="B570" s="214">
        <f>B568*24</f>
        <v>0</v>
      </c>
      <c r="C570" s="146"/>
      <c r="D570" s="198"/>
      <c r="E570" s="214">
        <f>E568*24</f>
        <v>0</v>
      </c>
      <c r="F570" s="146"/>
      <c r="G570" s="198"/>
      <c r="H570" s="214">
        <f>H568*24</f>
        <v>0</v>
      </c>
      <c r="I570" s="146"/>
      <c r="J570" s="198"/>
      <c r="K570" s="214">
        <f>K568*24</f>
        <v>0</v>
      </c>
      <c r="L570" s="146"/>
      <c r="M570" s="198"/>
      <c r="N570" s="214">
        <f>N568*24</f>
        <v>0</v>
      </c>
      <c r="O570" s="146"/>
      <c r="P570" s="198"/>
      <c r="Q570" s="214">
        <f>Q568*24</f>
        <v>0</v>
      </c>
      <c r="R570" s="146"/>
      <c r="S570" s="215"/>
      <c r="T570" s="215"/>
      <c r="U570" s="215"/>
      <c r="V570" s="215"/>
      <c r="W570" s="200"/>
    </row>
    <row r="571" ht="14.25" customHeight="1">
      <c r="A571" s="216" t="str">
        <f>IFERROR(B575/B573,"0%")</f>
        <v>0%</v>
      </c>
      <c r="W571" s="200"/>
    </row>
    <row r="572" ht="14.25" customHeight="1">
      <c r="A572" s="217"/>
      <c r="B572" s="218" t="s">
        <v>3080</v>
      </c>
      <c r="C572" s="219" t="s">
        <v>3081</v>
      </c>
      <c r="W572" s="200"/>
    </row>
    <row r="573" ht="14.25" customHeight="1">
      <c r="A573" s="220" t="s">
        <v>3082</v>
      </c>
      <c r="B573" s="221">
        <f>SUM(B570+E570+H570+K570+N570+Q570)</f>
        <v>0</v>
      </c>
      <c r="C573" s="222">
        <f>B573*B574</f>
        <v>0</v>
      </c>
      <c r="W573" s="200"/>
    </row>
    <row r="574" ht="14.25" customHeight="1">
      <c r="A574" s="220" t="s">
        <v>3083</v>
      </c>
      <c r="B574" s="224">
        <v>89.3</v>
      </c>
      <c r="C574" s="162"/>
      <c r="W574" s="200"/>
    </row>
    <row r="575" ht="14.25" customHeight="1">
      <c r="A575" s="225" t="s">
        <v>3079</v>
      </c>
      <c r="B575" s="240"/>
      <c r="C575" s="222">
        <f>B575*B574</f>
        <v>0</v>
      </c>
      <c r="W575" s="227"/>
    </row>
    <row r="576" ht="14.25" customHeight="1">
      <c r="A576" s="242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6"/>
    </row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480">
    <mergeCell ref="H247:I247"/>
    <mergeCell ref="H248:I248"/>
    <mergeCell ref="K248:L248"/>
    <mergeCell ref="N248:O248"/>
    <mergeCell ref="B252:C252"/>
    <mergeCell ref="A254:W254"/>
    <mergeCell ref="B246:C246"/>
    <mergeCell ref="E246:F246"/>
    <mergeCell ref="H246:I246"/>
    <mergeCell ref="B247:C247"/>
    <mergeCell ref="E247:F247"/>
    <mergeCell ref="B248:C248"/>
    <mergeCell ref="E248:F248"/>
    <mergeCell ref="B264:C264"/>
    <mergeCell ref="E264:F264"/>
    <mergeCell ref="H264:I264"/>
    <mergeCell ref="N264:O264"/>
    <mergeCell ref="E265:F265"/>
    <mergeCell ref="H265:I265"/>
    <mergeCell ref="N265:O265"/>
    <mergeCell ref="H269:I269"/>
    <mergeCell ref="H270:I270"/>
    <mergeCell ref="K270:L270"/>
    <mergeCell ref="N270:O270"/>
    <mergeCell ref="H271:I271"/>
    <mergeCell ref="K271:L271"/>
    <mergeCell ref="N271:O271"/>
    <mergeCell ref="A277:W277"/>
    <mergeCell ref="B265:C265"/>
    <mergeCell ref="B266:C266"/>
    <mergeCell ref="E266:F266"/>
    <mergeCell ref="H266:I266"/>
    <mergeCell ref="B267:C267"/>
    <mergeCell ref="H267:I267"/>
    <mergeCell ref="H268:I268"/>
    <mergeCell ref="N291:O291"/>
    <mergeCell ref="N292:O292"/>
    <mergeCell ref="A300:W300"/>
    <mergeCell ref="A323:W323"/>
    <mergeCell ref="B268:C268"/>
    <mergeCell ref="B269:C269"/>
    <mergeCell ref="B270:C270"/>
    <mergeCell ref="B271:C271"/>
    <mergeCell ref="B275:C275"/>
    <mergeCell ref="B287:C287"/>
    <mergeCell ref="B288:C288"/>
    <mergeCell ref="E267:F267"/>
    <mergeCell ref="E268:F268"/>
    <mergeCell ref="E269:F269"/>
    <mergeCell ref="E270:F270"/>
    <mergeCell ref="E271:F271"/>
    <mergeCell ref="E287:F287"/>
    <mergeCell ref="E288:F288"/>
    <mergeCell ref="H287:I287"/>
    <mergeCell ref="H288:I288"/>
    <mergeCell ref="H289:I289"/>
    <mergeCell ref="H290:I290"/>
    <mergeCell ref="H291:I291"/>
    <mergeCell ref="H292:I292"/>
    <mergeCell ref="H293:I293"/>
    <mergeCell ref="B289:C289"/>
    <mergeCell ref="B290:C290"/>
    <mergeCell ref="B291:C291"/>
    <mergeCell ref="B292:C292"/>
    <mergeCell ref="B293:C293"/>
    <mergeCell ref="B294:C294"/>
    <mergeCell ref="B298:C298"/>
    <mergeCell ref="B317:C317"/>
    <mergeCell ref="B321:C321"/>
    <mergeCell ref="B333:C333"/>
    <mergeCell ref="B334:C334"/>
    <mergeCell ref="B335:C335"/>
    <mergeCell ref="B336:C336"/>
    <mergeCell ref="B337:C337"/>
    <mergeCell ref="B338:C338"/>
    <mergeCell ref="B310:C310"/>
    <mergeCell ref="B311:C311"/>
    <mergeCell ref="B312:C312"/>
    <mergeCell ref="B313:C313"/>
    <mergeCell ref="B314:C314"/>
    <mergeCell ref="B315:C315"/>
    <mergeCell ref="B316:C316"/>
    <mergeCell ref="H337:I337"/>
    <mergeCell ref="H338:I338"/>
    <mergeCell ref="K338:L338"/>
    <mergeCell ref="N338:O338"/>
    <mergeCell ref="H222:I222"/>
    <mergeCell ref="K222:L222"/>
    <mergeCell ref="N222:O222"/>
    <mergeCell ref="B219:C219"/>
    <mergeCell ref="B220:C220"/>
    <mergeCell ref="E220:F220"/>
    <mergeCell ref="H220:I220"/>
    <mergeCell ref="B221:C221"/>
    <mergeCell ref="H221:I221"/>
    <mergeCell ref="B222:C222"/>
    <mergeCell ref="K223:L223"/>
    <mergeCell ref="K224:L224"/>
    <mergeCell ref="K225:L225"/>
    <mergeCell ref="N225:O225"/>
    <mergeCell ref="T225:U225"/>
    <mergeCell ref="B224:C224"/>
    <mergeCell ref="B225:C225"/>
    <mergeCell ref="E225:F225"/>
    <mergeCell ref="H225:I225"/>
    <mergeCell ref="B229:C229"/>
    <mergeCell ref="A231:W231"/>
    <mergeCell ref="Q241:R241"/>
    <mergeCell ref="T241:U241"/>
    <mergeCell ref="E241:F241"/>
    <mergeCell ref="E242:F242"/>
    <mergeCell ref="K241:L241"/>
    <mergeCell ref="K242:L242"/>
    <mergeCell ref="B223:C223"/>
    <mergeCell ref="E223:F223"/>
    <mergeCell ref="H223:I223"/>
    <mergeCell ref="N223:O223"/>
    <mergeCell ref="E224:F224"/>
    <mergeCell ref="H224:I224"/>
    <mergeCell ref="N224:O224"/>
    <mergeCell ref="E221:F221"/>
    <mergeCell ref="E222:F222"/>
    <mergeCell ref="B241:C241"/>
    <mergeCell ref="H241:I241"/>
    <mergeCell ref="N241:O241"/>
    <mergeCell ref="H242:I242"/>
    <mergeCell ref="N242:O242"/>
    <mergeCell ref="H243:I243"/>
    <mergeCell ref="H244:I244"/>
    <mergeCell ref="N243:O243"/>
    <mergeCell ref="N244:O244"/>
    <mergeCell ref="N245:O245"/>
    <mergeCell ref="N246:O246"/>
    <mergeCell ref="N247:O247"/>
    <mergeCell ref="E244:F244"/>
    <mergeCell ref="E245:F245"/>
    <mergeCell ref="K244:L244"/>
    <mergeCell ref="K245:L245"/>
    <mergeCell ref="K246:L246"/>
    <mergeCell ref="K247:L247"/>
    <mergeCell ref="B242:C242"/>
    <mergeCell ref="B243:C243"/>
    <mergeCell ref="E243:F243"/>
    <mergeCell ref="K243:L243"/>
    <mergeCell ref="B244:C244"/>
    <mergeCell ref="B245:C245"/>
    <mergeCell ref="H245:I245"/>
    <mergeCell ref="K268:L268"/>
    <mergeCell ref="K269:L269"/>
    <mergeCell ref="K264:L264"/>
    <mergeCell ref="K265:L265"/>
    <mergeCell ref="K266:L266"/>
    <mergeCell ref="N266:O266"/>
    <mergeCell ref="K267:L267"/>
    <mergeCell ref="N267:O267"/>
    <mergeCell ref="N268:O268"/>
    <mergeCell ref="N269:O269"/>
    <mergeCell ref="K287:L287"/>
    <mergeCell ref="N287:O287"/>
    <mergeCell ref="K288:L288"/>
    <mergeCell ref="N288:O288"/>
    <mergeCell ref="K289:L289"/>
    <mergeCell ref="N289:O289"/>
    <mergeCell ref="N290:O290"/>
    <mergeCell ref="K290:L290"/>
    <mergeCell ref="K291:L291"/>
    <mergeCell ref="K292:L292"/>
    <mergeCell ref="K293:L293"/>
    <mergeCell ref="N293:O293"/>
    <mergeCell ref="K294:L294"/>
    <mergeCell ref="N294:O294"/>
    <mergeCell ref="K310:L310"/>
    <mergeCell ref="N310:O310"/>
    <mergeCell ref="K311:L311"/>
    <mergeCell ref="N311:O311"/>
    <mergeCell ref="K312:L312"/>
    <mergeCell ref="N312:O312"/>
    <mergeCell ref="N313:O313"/>
    <mergeCell ref="K335:L335"/>
    <mergeCell ref="K336:L336"/>
    <mergeCell ref="K337:L337"/>
    <mergeCell ref="K339:L339"/>
    <mergeCell ref="K340:L340"/>
    <mergeCell ref="K313:L313"/>
    <mergeCell ref="K314:L314"/>
    <mergeCell ref="K315:L315"/>
    <mergeCell ref="K316:L316"/>
    <mergeCell ref="K317:L317"/>
    <mergeCell ref="K333:L333"/>
    <mergeCell ref="K334:L334"/>
    <mergeCell ref="N336:O336"/>
    <mergeCell ref="N337:O337"/>
    <mergeCell ref="N339:O339"/>
    <mergeCell ref="N340:O340"/>
    <mergeCell ref="N314:O314"/>
    <mergeCell ref="N315:O315"/>
    <mergeCell ref="N316:O316"/>
    <mergeCell ref="N317:O317"/>
    <mergeCell ref="N333:O333"/>
    <mergeCell ref="N334:O334"/>
    <mergeCell ref="N335:O335"/>
    <mergeCell ref="H316:I316"/>
    <mergeCell ref="H317:I317"/>
    <mergeCell ref="H294:I294"/>
    <mergeCell ref="H310:I310"/>
    <mergeCell ref="H311:I311"/>
    <mergeCell ref="H312:I312"/>
    <mergeCell ref="H313:I313"/>
    <mergeCell ref="H314:I314"/>
    <mergeCell ref="H315:I315"/>
    <mergeCell ref="E289:F289"/>
    <mergeCell ref="E290:F290"/>
    <mergeCell ref="E291:F291"/>
    <mergeCell ref="E292:F292"/>
    <mergeCell ref="E293:F293"/>
    <mergeCell ref="E294:F294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K381:L381"/>
    <mergeCell ref="K382:L382"/>
    <mergeCell ref="Q382:R382"/>
    <mergeCell ref="T382:U382"/>
    <mergeCell ref="K362:L362"/>
    <mergeCell ref="K363:L363"/>
    <mergeCell ref="K379:L379"/>
    <mergeCell ref="N379:O379"/>
    <mergeCell ref="K380:L380"/>
    <mergeCell ref="N380:O380"/>
    <mergeCell ref="N381:O381"/>
    <mergeCell ref="N382:O382"/>
    <mergeCell ref="E333:F333"/>
    <mergeCell ref="H333:I333"/>
    <mergeCell ref="E334:F334"/>
    <mergeCell ref="H334:I334"/>
    <mergeCell ref="E335:F335"/>
    <mergeCell ref="H335:I335"/>
    <mergeCell ref="H336:I336"/>
    <mergeCell ref="H339:I339"/>
    <mergeCell ref="H340:I340"/>
    <mergeCell ref="A346:W346"/>
    <mergeCell ref="E336:F336"/>
    <mergeCell ref="E337:F337"/>
    <mergeCell ref="E338:F338"/>
    <mergeCell ref="B339:C339"/>
    <mergeCell ref="E339:F339"/>
    <mergeCell ref="B340:C340"/>
    <mergeCell ref="E340:F340"/>
    <mergeCell ref="H356:I356"/>
    <mergeCell ref="H357:I357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E357:F357"/>
    <mergeCell ref="E358:F358"/>
    <mergeCell ref="B359:C359"/>
    <mergeCell ref="E359:F359"/>
    <mergeCell ref="H359:I359"/>
    <mergeCell ref="K359:L359"/>
    <mergeCell ref="A369:W369"/>
    <mergeCell ref="K384:L384"/>
    <mergeCell ref="K385:L385"/>
    <mergeCell ref="N385:O385"/>
    <mergeCell ref="N386:O386"/>
    <mergeCell ref="A392:W392"/>
    <mergeCell ref="H382:I382"/>
    <mergeCell ref="H383:I383"/>
    <mergeCell ref="K383:L383"/>
    <mergeCell ref="N383:O383"/>
    <mergeCell ref="H384:I384"/>
    <mergeCell ref="N384:O384"/>
    <mergeCell ref="H385:I385"/>
    <mergeCell ref="B367:C367"/>
    <mergeCell ref="B379:C379"/>
    <mergeCell ref="E379:F379"/>
    <mergeCell ref="H379:I379"/>
    <mergeCell ref="B380:C380"/>
    <mergeCell ref="H380:I380"/>
    <mergeCell ref="H381:I381"/>
    <mergeCell ref="E380:F380"/>
    <mergeCell ref="E381:F381"/>
    <mergeCell ref="E382:F382"/>
    <mergeCell ref="E383:F383"/>
    <mergeCell ref="E384:F384"/>
    <mergeCell ref="E385:F385"/>
    <mergeCell ref="E386:F386"/>
    <mergeCell ref="E402:F402"/>
    <mergeCell ref="H402:I402"/>
    <mergeCell ref="K402:L402"/>
    <mergeCell ref="N402:O402"/>
    <mergeCell ref="B402:C402"/>
    <mergeCell ref="B403:C403"/>
    <mergeCell ref="E403:F403"/>
    <mergeCell ref="K403:L403"/>
    <mergeCell ref="B404:C404"/>
    <mergeCell ref="E404:F404"/>
    <mergeCell ref="K404:L404"/>
    <mergeCell ref="N425:O425"/>
    <mergeCell ref="N426:O426"/>
    <mergeCell ref="N403:O403"/>
    <mergeCell ref="N404:O404"/>
    <mergeCell ref="N405:O405"/>
    <mergeCell ref="N406:O406"/>
    <mergeCell ref="N407:O407"/>
    <mergeCell ref="N408:O408"/>
    <mergeCell ref="N409:O409"/>
    <mergeCell ref="H405:I405"/>
    <mergeCell ref="H406:I406"/>
    <mergeCell ref="H403:I403"/>
    <mergeCell ref="H404:I404"/>
    <mergeCell ref="B405:C405"/>
    <mergeCell ref="E405:F405"/>
    <mergeCell ref="K405:L405"/>
    <mergeCell ref="E406:F406"/>
    <mergeCell ref="K406:L406"/>
    <mergeCell ref="E408:F408"/>
    <mergeCell ref="E409:F409"/>
    <mergeCell ref="B413:C413"/>
    <mergeCell ref="A415:W415"/>
    <mergeCell ref="B406:C406"/>
    <mergeCell ref="B407:C407"/>
    <mergeCell ref="E407:F407"/>
    <mergeCell ref="H407:I407"/>
    <mergeCell ref="B408:C408"/>
    <mergeCell ref="H408:I408"/>
    <mergeCell ref="B409:C409"/>
    <mergeCell ref="H409:I409"/>
    <mergeCell ref="K357:L357"/>
    <mergeCell ref="K358:L358"/>
    <mergeCell ref="B344:C344"/>
    <mergeCell ref="B356:C356"/>
    <mergeCell ref="E356:F356"/>
    <mergeCell ref="K356:L356"/>
    <mergeCell ref="B357:C357"/>
    <mergeCell ref="B358:C358"/>
    <mergeCell ref="H358:I358"/>
    <mergeCell ref="B360:C360"/>
    <mergeCell ref="E360:F360"/>
    <mergeCell ref="H360:I360"/>
    <mergeCell ref="K360:L360"/>
    <mergeCell ref="E361:F361"/>
    <mergeCell ref="H361:I361"/>
    <mergeCell ref="K361:L361"/>
    <mergeCell ref="B361:C361"/>
    <mergeCell ref="B362:C362"/>
    <mergeCell ref="E362:F362"/>
    <mergeCell ref="H362:I362"/>
    <mergeCell ref="B363:C363"/>
    <mergeCell ref="E363:F363"/>
    <mergeCell ref="H363:I363"/>
    <mergeCell ref="H386:I386"/>
    <mergeCell ref="K386:L386"/>
    <mergeCell ref="K407:L407"/>
    <mergeCell ref="K408:L408"/>
    <mergeCell ref="K409:L409"/>
    <mergeCell ref="B381:C381"/>
    <mergeCell ref="B382:C382"/>
    <mergeCell ref="B383:C383"/>
    <mergeCell ref="B384:C384"/>
    <mergeCell ref="B385:C385"/>
    <mergeCell ref="B386:C386"/>
    <mergeCell ref="B390:C390"/>
    <mergeCell ref="B473:C473"/>
    <mergeCell ref="B474:C474"/>
    <mergeCell ref="B475:C475"/>
    <mergeCell ref="B476:C476"/>
    <mergeCell ref="B477:C477"/>
    <mergeCell ref="B478:C478"/>
    <mergeCell ref="B482:C482"/>
    <mergeCell ref="E472:F472"/>
    <mergeCell ref="E473:F473"/>
    <mergeCell ref="E474:F474"/>
    <mergeCell ref="E475:F475"/>
    <mergeCell ref="E476:F476"/>
    <mergeCell ref="E477:F477"/>
    <mergeCell ref="E478:F478"/>
    <mergeCell ref="E451:F451"/>
    <mergeCell ref="E452:F452"/>
    <mergeCell ref="K452:L452"/>
    <mergeCell ref="E453:F453"/>
    <mergeCell ref="H453:I453"/>
    <mergeCell ref="E454:F454"/>
    <mergeCell ref="H454:I454"/>
    <mergeCell ref="B459:C459"/>
    <mergeCell ref="B471:C471"/>
    <mergeCell ref="E471:F471"/>
    <mergeCell ref="H471:I471"/>
    <mergeCell ref="B472:C472"/>
    <mergeCell ref="H472:I472"/>
    <mergeCell ref="H473:I473"/>
    <mergeCell ref="K453:L453"/>
    <mergeCell ref="K454:L454"/>
    <mergeCell ref="K471:L471"/>
    <mergeCell ref="K472:L472"/>
    <mergeCell ref="K473:L473"/>
    <mergeCell ref="K474:L474"/>
    <mergeCell ref="K475:L475"/>
    <mergeCell ref="B494:C494"/>
    <mergeCell ref="B495:C495"/>
    <mergeCell ref="B496:C496"/>
    <mergeCell ref="B497:C497"/>
    <mergeCell ref="B498:C498"/>
    <mergeCell ref="B499:C499"/>
    <mergeCell ref="E494:F494"/>
    <mergeCell ref="E495:F495"/>
    <mergeCell ref="E496:F496"/>
    <mergeCell ref="E497:F497"/>
    <mergeCell ref="E498:F498"/>
    <mergeCell ref="E499:F499"/>
    <mergeCell ref="H496:I496"/>
    <mergeCell ref="H497:I497"/>
    <mergeCell ref="H498:I498"/>
    <mergeCell ref="H499:I499"/>
    <mergeCell ref="H474:I474"/>
    <mergeCell ref="H475:I475"/>
    <mergeCell ref="H476:I476"/>
    <mergeCell ref="H477:I477"/>
    <mergeCell ref="H478:I478"/>
    <mergeCell ref="H494:I494"/>
    <mergeCell ref="H495:I495"/>
    <mergeCell ref="Q471:R471"/>
    <mergeCell ref="T471:U471"/>
    <mergeCell ref="N472:O472"/>
    <mergeCell ref="Q472:R472"/>
    <mergeCell ref="T472:U472"/>
    <mergeCell ref="N473:O473"/>
    <mergeCell ref="Q473:R473"/>
    <mergeCell ref="T473:U473"/>
    <mergeCell ref="N474:O474"/>
    <mergeCell ref="Q474:R474"/>
    <mergeCell ref="T474:U474"/>
    <mergeCell ref="N475:O475"/>
    <mergeCell ref="Q475:R475"/>
    <mergeCell ref="T475:U475"/>
    <mergeCell ref="N476:O476"/>
    <mergeCell ref="Q476:R476"/>
    <mergeCell ref="T476:U476"/>
    <mergeCell ref="N477:O477"/>
    <mergeCell ref="A484:W484"/>
    <mergeCell ref="B501:C501"/>
    <mergeCell ref="B505:C505"/>
    <mergeCell ref="A507:W507"/>
    <mergeCell ref="K498:L498"/>
    <mergeCell ref="K499:L499"/>
    <mergeCell ref="B500:C500"/>
    <mergeCell ref="E500:F500"/>
    <mergeCell ref="K500:L500"/>
    <mergeCell ref="E501:F501"/>
    <mergeCell ref="K501:L501"/>
    <mergeCell ref="H500:I500"/>
    <mergeCell ref="H501:I501"/>
    <mergeCell ref="E517:F517"/>
    <mergeCell ref="H517:I517"/>
    <mergeCell ref="N517:O517"/>
    <mergeCell ref="Q517:R517"/>
    <mergeCell ref="T517:U517"/>
    <mergeCell ref="K517:L517"/>
    <mergeCell ref="K518:L518"/>
    <mergeCell ref="N518:O518"/>
    <mergeCell ref="Q518:R518"/>
    <mergeCell ref="T518:U518"/>
    <mergeCell ref="K476:L476"/>
    <mergeCell ref="K477:L477"/>
    <mergeCell ref="K478:L478"/>
    <mergeCell ref="K494:L494"/>
    <mergeCell ref="K495:L495"/>
    <mergeCell ref="K496:L496"/>
    <mergeCell ref="K497:L497"/>
    <mergeCell ref="K519:L519"/>
    <mergeCell ref="N519:O519"/>
    <mergeCell ref="Q519:R519"/>
    <mergeCell ref="T519:U519"/>
    <mergeCell ref="K520:L520"/>
    <mergeCell ref="N520:O520"/>
    <mergeCell ref="Q520:R520"/>
    <mergeCell ref="T520:U520"/>
    <mergeCell ref="B520:C520"/>
    <mergeCell ref="B521:C521"/>
    <mergeCell ref="E521:F521"/>
    <mergeCell ref="H521:I521"/>
    <mergeCell ref="K521:L521"/>
    <mergeCell ref="N521:O521"/>
    <mergeCell ref="Q521:R521"/>
    <mergeCell ref="T521:U521"/>
    <mergeCell ref="Q543:R543"/>
    <mergeCell ref="Q544:R544"/>
    <mergeCell ref="Q540:R540"/>
    <mergeCell ref="T540:U540"/>
    <mergeCell ref="Q541:R541"/>
    <mergeCell ref="T541:U541"/>
    <mergeCell ref="Q542:R542"/>
    <mergeCell ref="T542:U542"/>
    <mergeCell ref="T543:U543"/>
    <mergeCell ref="T544:U544"/>
    <mergeCell ref="B517:C517"/>
    <mergeCell ref="B518:C518"/>
    <mergeCell ref="E518:F518"/>
    <mergeCell ref="H518:I518"/>
    <mergeCell ref="B519:C519"/>
    <mergeCell ref="H519:I519"/>
    <mergeCell ref="H520:I520"/>
    <mergeCell ref="B523:C523"/>
    <mergeCell ref="B524:C524"/>
    <mergeCell ref="E524:F524"/>
    <mergeCell ref="H524:I524"/>
    <mergeCell ref="K524:L524"/>
    <mergeCell ref="B528:C528"/>
    <mergeCell ref="A530:W530"/>
    <mergeCell ref="B522:C522"/>
    <mergeCell ref="E522:F522"/>
    <mergeCell ref="H522:I522"/>
    <mergeCell ref="K522:L522"/>
    <mergeCell ref="E523:F523"/>
    <mergeCell ref="H523:I523"/>
    <mergeCell ref="K523:L523"/>
    <mergeCell ref="K540:L540"/>
    <mergeCell ref="K541:L541"/>
    <mergeCell ref="K542:L542"/>
    <mergeCell ref="N542:O542"/>
    <mergeCell ref="K543:L543"/>
    <mergeCell ref="N543:O543"/>
    <mergeCell ref="K544:L544"/>
    <mergeCell ref="N544:O544"/>
    <mergeCell ref="E519:F519"/>
    <mergeCell ref="E520:F520"/>
    <mergeCell ref="B540:C540"/>
    <mergeCell ref="H540:I540"/>
    <mergeCell ref="N540:O540"/>
    <mergeCell ref="B541:C541"/>
    <mergeCell ref="H541:I541"/>
    <mergeCell ref="N541:O541"/>
    <mergeCell ref="B543:C543"/>
    <mergeCell ref="B544:C544"/>
    <mergeCell ref="E544:F544"/>
    <mergeCell ref="H544:I544"/>
    <mergeCell ref="E540:F540"/>
    <mergeCell ref="E541:F541"/>
    <mergeCell ref="B542:C542"/>
    <mergeCell ref="E542:F542"/>
    <mergeCell ref="H542:I542"/>
    <mergeCell ref="E543:F543"/>
    <mergeCell ref="H543:I543"/>
    <mergeCell ref="Q499:R499"/>
    <mergeCell ref="T499:U499"/>
    <mergeCell ref="N524:O524"/>
    <mergeCell ref="Q524:R524"/>
    <mergeCell ref="N564:O564"/>
    <mergeCell ref="Q564:R564"/>
    <mergeCell ref="N565:O565"/>
    <mergeCell ref="T566:U566"/>
    <mergeCell ref="T567:U567"/>
    <mergeCell ref="T568:U568"/>
    <mergeCell ref="T569:U569"/>
    <mergeCell ref="T495:U495"/>
    <mergeCell ref="T496:U496"/>
    <mergeCell ref="W508:W529"/>
    <mergeCell ref="T522:U522"/>
    <mergeCell ref="T524:U524"/>
    <mergeCell ref="W531:W552"/>
    <mergeCell ref="W554:W575"/>
    <mergeCell ref="N569:O569"/>
    <mergeCell ref="N570:O570"/>
    <mergeCell ref="N566:O566"/>
    <mergeCell ref="Q566:R566"/>
    <mergeCell ref="N567:O567"/>
    <mergeCell ref="Q567:R567"/>
    <mergeCell ref="N568:O568"/>
    <mergeCell ref="Q568:R568"/>
    <mergeCell ref="Q569:R569"/>
    <mergeCell ref="Q570:R570"/>
    <mergeCell ref="N478:O478"/>
    <mergeCell ref="Q478:R478"/>
    <mergeCell ref="N427:O427"/>
    <mergeCell ref="N428:O428"/>
    <mergeCell ref="N429:O429"/>
    <mergeCell ref="N430:O430"/>
    <mergeCell ref="N431:O431"/>
    <mergeCell ref="W439:W460"/>
    <mergeCell ref="W462:W483"/>
    <mergeCell ref="T478:U478"/>
    <mergeCell ref="Q497:R497"/>
    <mergeCell ref="T497:U497"/>
    <mergeCell ref="Q498:R498"/>
    <mergeCell ref="T498:U498"/>
    <mergeCell ref="Q477:R477"/>
    <mergeCell ref="T477:U477"/>
    <mergeCell ref="W485:W506"/>
    <mergeCell ref="Q494:R494"/>
    <mergeCell ref="T494:U494"/>
    <mergeCell ref="Q495:R495"/>
    <mergeCell ref="Q496:R496"/>
    <mergeCell ref="T562:U562"/>
    <mergeCell ref="T564:U564"/>
    <mergeCell ref="Q565:R565"/>
    <mergeCell ref="T565:U565"/>
    <mergeCell ref="H431:I431"/>
    <mergeCell ref="H432:I432"/>
    <mergeCell ref="B430:C430"/>
    <mergeCell ref="E430:F430"/>
    <mergeCell ref="H430:I430"/>
    <mergeCell ref="B431:C431"/>
    <mergeCell ref="E431:F431"/>
    <mergeCell ref="B432:C432"/>
    <mergeCell ref="E432:F432"/>
    <mergeCell ref="K450:L450"/>
    <mergeCell ref="K451:L451"/>
    <mergeCell ref="K428:L428"/>
    <mergeCell ref="K429:L429"/>
    <mergeCell ref="K430:L430"/>
    <mergeCell ref="K431:L431"/>
    <mergeCell ref="K432:L432"/>
    <mergeCell ref="K448:L448"/>
    <mergeCell ref="K449:L449"/>
    <mergeCell ref="B425:C425"/>
    <mergeCell ref="E425:F425"/>
    <mergeCell ref="H425:I425"/>
    <mergeCell ref="K425:L425"/>
    <mergeCell ref="E426:F426"/>
    <mergeCell ref="H426:I426"/>
    <mergeCell ref="K426:L426"/>
    <mergeCell ref="H427:I427"/>
    <mergeCell ref="H428:I428"/>
    <mergeCell ref="H448:I448"/>
    <mergeCell ref="H449:I449"/>
    <mergeCell ref="H450:I450"/>
    <mergeCell ref="H451:I451"/>
    <mergeCell ref="H452:I452"/>
    <mergeCell ref="H455:I455"/>
    <mergeCell ref="B426:C426"/>
    <mergeCell ref="B427:C427"/>
    <mergeCell ref="E427:F427"/>
    <mergeCell ref="K427:L427"/>
    <mergeCell ref="B428:C428"/>
    <mergeCell ref="B429:C429"/>
    <mergeCell ref="H429:I429"/>
    <mergeCell ref="B436:C436"/>
    <mergeCell ref="A438:W438"/>
    <mergeCell ref="N448:O448"/>
    <mergeCell ref="Q448:R448"/>
    <mergeCell ref="E428:F428"/>
    <mergeCell ref="E429:F429"/>
    <mergeCell ref="B448:C448"/>
    <mergeCell ref="E448:F448"/>
    <mergeCell ref="B449:C449"/>
    <mergeCell ref="E449:F449"/>
    <mergeCell ref="E450:F450"/>
    <mergeCell ref="K455:L455"/>
    <mergeCell ref="A461:W461"/>
    <mergeCell ref="B450:C450"/>
    <mergeCell ref="B451:C451"/>
    <mergeCell ref="B452:C452"/>
    <mergeCell ref="B453:C453"/>
    <mergeCell ref="B454:C454"/>
    <mergeCell ref="B455:C455"/>
    <mergeCell ref="E455:F455"/>
    <mergeCell ref="T448:U448"/>
    <mergeCell ref="N449:O449"/>
    <mergeCell ref="Q449:R449"/>
    <mergeCell ref="T449:U449"/>
    <mergeCell ref="N450:O450"/>
    <mergeCell ref="Q450:R450"/>
    <mergeCell ref="T450:U450"/>
    <mergeCell ref="N451:O451"/>
    <mergeCell ref="Q451:R451"/>
    <mergeCell ref="T451:U451"/>
    <mergeCell ref="N452:O452"/>
    <mergeCell ref="Q452:R452"/>
    <mergeCell ref="T452:U452"/>
    <mergeCell ref="N453:O453"/>
    <mergeCell ref="Q453:R453"/>
    <mergeCell ref="T453:U453"/>
    <mergeCell ref="N454:O454"/>
    <mergeCell ref="Q454:R454"/>
    <mergeCell ref="T454:U454"/>
    <mergeCell ref="N455:O455"/>
    <mergeCell ref="Q455:R455"/>
    <mergeCell ref="T455:U455"/>
    <mergeCell ref="N499:O499"/>
    <mergeCell ref="N500:O500"/>
    <mergeCell ref="N432:O432"/>
    <mergeCell ref="N471:O471"/>
    <mergeCell ref="N494:O494"/>
    <mergeCell ref="N495:O495"/>
    <mergeCell ref="N496:O496"/>
    <mergeCell ref="N497:O497"/>
    <mergeCell ref="N498:O498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45:L545"/>
    <mergeCell ref="K546:L546"/>
    <mergeCell ref="K547:L547"/>
    <mergeCell ref="B563:C563"/>
    <mergeCell ref="H563:I563"/>
    <mergeCell ref="B564:C564"/>
    <mergeCell ref="H564:I564"/>
    <mergeCell ref="H566:I566"/>
    <mergeCell ref="H567:I567"/>
    <mergeCell ref="H569:I569"/>
    <mergeCell ref="H570:I570"/>
    <mergeCell ref="E567:F567"/>
    <mergeCell ref="E568:F568"/>
    <mergeCell ref="E569:F569"/>
    <mergeCell ref="E570:F570"/>
    <mergeCell ref="B568:C568"/>
    <mergeCell ref="B569:C569"/>
    <mergeCell ref="B570:C570"/>
    <mergeCell ref="B574:C574"/>
    <mergeCell ref="B565:C565"/>
    <mergeCell ref="E565:F565"/>
    <mergeCell ref="H565:I565"/>
    <mergeCell ref="B566:C566"/>
    <mergeCell ref="E566:F566"/>
    <mergeCell ref="B567:C567"/>
    <mergeCell ref="H568:I568"/>
    <mergeCell ref="Q500:R500"/>
    <mergeCell ref="T500:U500"/>
    <mergeCell ref="N501:O501"/>
    <mergeCell ref="Q501:R501"/>
    <mergeCell ref="T501:U501"/>
    <mergeCell ref="N522:O522"/>
    <mergeCell ref="N523:O523"/>
    <mergeCell ref="T523:U523"/>
    <mergeCell ref="Q545:R545"/>
    <mergeCell ref="T545:U545"/>
    <mergeCell ref="E545:F545"/>
    <mergeCell ref="E546:F546"/>
    <mergeCell ref="B547:C547"/>
    <mergeCell ref="E547:F547"/>
    <mergeCell ref="H547:I547"/>
    <mergeCell ref="B551:C551"/>
    <mergeCell ref="A553:W553"/>
    <mergeCell ref="N546:O546"/>
    <mergeCell ref="Q546:R546"/>
    <mergeCell ref="T546:U546"/>
    <mergeCell ref="N547:O547"/>
    <mergeCell ref="Q547:R547"/>
    <mergeCell ref="T547:U547"/>
    <mergeCell ref="Q522:R522"/>
    <mergeCell ref="Q523:R523"/>
    <mergeCell ref="B545:C545"/>
    <mergeCell ref="H545:I545"/>
    <mergeCell ref="N545:O545"/>
    <mergeCell ref="B546:C546"/>
    <mergeCell ref="H546:I546"/>
    <mergeCell ref="N563:O563"/>
    <mergeCell ref="Q563:R563"/>
    <mergeCell ref="T563:U563"/>
    <mergeCell ref="A576:W576"/>
    <mergeCell ref="E563:F563"/>
    <mergeCell ref="E564:F564"/>
    <mergeCell ref="H37:I37"/>
    <mergeCell ref="H38:I38"/>
    <mergeCell ref="K38:L38"/>
    <mergeCell ref="N38:O38"/>
    <mergeCell ref="E39:F39"/>
    <mergeCell ref="H39:I39"/>
    <mergeCell ref="K39:L39"/>
    <mergeCell ref="N39:O39"/>
    <mergeCell ref="B40:C40"/>
    <mergeCell ref="B45:C45"/>
    <mergeCell ref="A47:W47"/>
    <mergeCell ref="A70:W70"/>
    <mergeCell ref="A93:W93"/>
    <mergeCell ref="B39:C39"/>
    <mergeCell ref="E40:F40"/>
    <mergeCell ref="H40:I40"/>
    <mergeCell ref="N40:O40"/>
    <mergeCell ref="E41:F41"/>
    <mergeCell ref="H41:I41"/>
    <mergeCell ref="N41:O41"/>
    <mergeCell ref="E17:F17"/>
    <mergeCell ref="E18:F18"/>
    <mergeCell ref="E34:F34"/>
    <mergeCell ref="H34:I34"/>
    <mergeCell ref="E35:F35"/>
    <mergeCell ref="H35:I35"/>
    <mergeCell ref="H36:I36"/>
    <mergeCell ref="E36:F36"/>
    <mergeCell ref="E37:F37"/>
    <mergeCell ref="E38:F38"/>
    <mergeCell ref="B57:C57"/>
    <mergeCell ref="E57:F57"/>
    <mergeCell ref="B58:C58"/>
    <mergeCell ref="B59:C59"/>
    <mergeCell ref="B60:C60"/>
    <mergeCell ref="E60:F60"/>
    <mergeCell ref="B61:C61"/>
    <mergeCell ref="E61:F61"/>
    <mergeCell ref="B62:C62"/>
    <mergeCell ref="E62:F62"/>
    <mergeCell ref="E63:F63"/>
    <mergeCell ref="E64:F64"/>
    <mergeCell ref="H57:I57"/>
    <mergeCell ref="H58:I58"/>
    <mergeCell ref="H59:I59"/>
    <mergeCell ref="H60:I60"/>
    <mergeCell ref="H61:I61"/>
    <mergeCell ref="H62:I62"/>
    <mergeCell ref="H63:I63"/>
    <mergeCell ref="B84:C84"/>
    <mergeCell ref="B85:C85"/>
    <mergeCell ref="B86:C86"/>
    <mergeCell ref="B87:C87"/>
    <mergeCell ref="E87:F87"/>
    <mergeCell ref="E91:F91"/>
    <mergeCell ref="H86:I86"/>
    <mergeCell ref="H87:I87"/>
    <mergeCell ref="H64:I64"/>
    <mergeCell ref="H80:I80"/>
    <mergeCell ref="H81:I81"/>
    <mergeCell ref="H82:I82"/>
    <mergeCell ref="H83:I83"/>
    <mergeCell ref="H84:I84"/>
    <mergeCell ref="H85:I85"/>
    <mergeCell ref="E58:F58"/>
    <mergeCell ref="E59:F59"/>
    <mergeCell ref="E80:F80"/>
    <mergeCell ref="E81:F81"/>
    <mergeCell ref="E82:F82"/>
    <mergeCell ref="E83:F83"/>
    <mergeCell ref="E84:F84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E105:F105"/>
    <mergeCell ref="E106:F106"/>
    <mergeCell ref="E107:F107"/>
    <mergeCell ref="E108:F108"/>
    <mergeCell ref="E109:F109"/>
    <mergeCell ref="E110:F110"/>
    <mergeCell ref="A116:W116"/>
    <mergeCell ref="A139:W139"/>
    <mergeCell ref="E85:F85"/>
    <mergeCell ref="E86:F86"/>
    <mergeCell ref="E89:F89"/>
    <mergeCell ref="E90:F90"/>
    <mergeCell ref="E92:F92"/>
    <mergeCell ref="E103:F103"/>
    <mergeCell ref="E104:F104"/>
    <mergeCell ref="B63:C63"/>
    <mergeCell ref="B64:C64"/>
    <mergeCell ref="B68:C68"/>
    <mergeCell ref="B80:C80"/>
    <mergeCell ref="B81:C81"/>
    <mergeCell ref="B82:C82"/>
    <mergeCell ref="B83:C83"/>
    <mergeCell ref="B91:C91"/>
    <mergeCell ref="B103:C103"/>
    <mergeCell ref="B104:C104"/>
    <mergeCell ref="B105:C105"/>
    <mergeCell ref="B106:C106"/>
    <mergeCell ref="B107:C107"/>
    <mergeCell ref="B108:C108"/>
    <mergeCell ref="E127:F127"/>
    <mergeCell ref="E128:F128"/>
    <mergeCell ref="E149:F149"/>
    <mergeCell ref="E150:F150"/>
    <mergeCell ref="E151:F151"/>
    <mergeCell ref="E152:F152"/>
    <mergeCell ref="E153:F153"/>
    <mergeCell ref="B109:C109"/>
    <mergeCell ref="B110:C110"/>
    <mergeCell ref="B114:C114"/>
    <mergeCell ref="B126:C126"/>
    <mergeCell ref="E126:F126"/>
    <mergeCell ref="B127:C127"/>
    <mergeCell ref="B128:C128"/>
    <mergeCell ref="B129:C129"/>
    <mergeCell ref="E129:F129"/>
    <mergeCell ref="B130:C130"/>
    <mergeCell ref="E130:F130"/>
    <mergeCell ref="B131:C131"/>
    <mergeCell ref="E131:F131"/>
    <mergeCell ref="E132:F132"/>
    <mergeCell ref="E133:F133"/>
    <mergeCell ref="H133:I133"/>
    <mergeCell ref="H149:I149"/>
    <mergeCell ref="H150:I150"/>
    <mergeCell ref="H151:I151"/>
    <mergeCell ref="H152:I152"/>
    <mergeCell ref="H153:I153"/>
    <mergeCell ref="H126:I126"/>
    <mergeCell ref="H127:I127"/>
    <mergeCell ref="H128:I128"/>
    <mergeCell ref="H129:I129"/>
    <mergeCell ref="H130:I130"/>
    <mergeCell ref="H131:I131"/>
    <mergeCell ref="H132:I132"/>
    <mergeCell ref="B153:C153"/>
    <mergeCell ref="B154:C154"/>
    <mergeCell ref="E154:F154"/>
    <mergeCell ref="H154:I154"/>
    <mergeCell ref="E155:F155"/>
    <mergeCell ref="H155:I155"/>
    <mergeCell ref="B155:C155"/>
    <mergeCell ref="B156:C156"/>
    <mergeCell ref="E156:F156"/>
    <mergeCell ref="H156:I156"/>
    <mergeCell ref="A162:W162"/>
    <mergeCell ref="B132:C132"/>
    <mergeCell ref="B133:C133"/>
    <mergeCell ref="B137:C137"/>
    <mergeCell ref="B149:C149"/>
    <mergeCell ref="B150:C150"/>
    <mergeCell ref="B151:C151"/>
    <mergeCell ref="B152:C152"/>
    <mergeCell ref="H172:I172"/>
    <mergeCell ref="H173:I173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E173:F173"/>
    <mergeCell ref="E174:F174"/>
    <mergeCell ref="B175:C175"/>
    <mergeCell ref="E175:F175"/>
    <mergeCell ref="H175:I175"/>
    <mergeCell ref="K175:L175"/>
    <mergeCell ref="A185:W185"/>
    <mergeCell ref="K173:L173"/>
    <mergeCell ref="K174:L174"/>
    <mergeCell ref="B160:C160"/>
    <mergeCell ref="B172:C172"/>
    <mergeCell ref="E172:F172"/>
    <mergeCell ref="K172:L172"/>
    <mergeCell ref="B173:C173"/>
    <mergeCell ref="B174:C174"/>
    <mergeCell ref="H174:I174"/>
    <mergeCell ref="B176:C176"/>
    <mergeCell ref="E176:F176"/>
    <mergeCell ref="H176:I176"/>
    <mergeCell ref="K176:L176"/>
    <mergeCell ref="E177:F177"/>
    <mergeCell ref="H177:I177"/>
    <mergeCell ref="K177:L177"/>
    <mergeCell ref="B177:C177"/>
    <mergeCell ref="B178:C178"/>
    <mergeCell ref="E178:F178"/>
    <mergeCell ref="H178:I178"/>
    <mergeCell ref="B179:C179"/>
    <mergeCell ref="E179:F179"/>
    <mergeCell ref="H179:I179"/>
    <mergeCell ref="E196:F196"/>
    <mergeCell ref="E197:F197"/>
    <mergeCell ref="E198:F198"/>
    <mergeCell ref="B197:C197"/>
    <mergeCell ref="B198:C198"/>
    <mergeCell ref="N198:O198"/>
    <mergeCell ref="B183:C183"/>
    <mergeCell ref="B195:C195"/>
    <mergeCell ref="E195:F195"/>
    <mergeCell ref="H195:I195"/>
    <mergeCell ref="B196:C196"/>
    <mergeCell ref="H196:I196"/>
    <mergeCell ref="H197:I197"/>
    <mergeCell ref="H198:I198"/>
    <mergeCell ref="Q39:R39"/>
    <mergeCell ref="T39:U39"/>
    <mergeCell ref="Q40:R40"/>
    <mergeCell ref="T40:U40"/>
    <mergeCell ref="Q41:R41"/>
    <mergeCell ref="T41:U41"/>
    <mergeCell ref="T57:U57"/>
    <mergeCell ref="Q58:R58"/>
    <mergeCell ref="T58:U58"/>
    <mergeCell ref="Q59:R59"/>
    <mergeCell ref="T59:U59"/>
    <mergeCell ref="Q60:R60"/>
    <mergeCell ref="T60:U60"/>
    <mergeCell ref="Q61:R61"/>
    <mergeCell ref="T61:U61"/>
    <mergeCell ref="Q36:R36"/>
    <mergeCell ref="Q57:R57"/>
    <mergeCell ref="Q62:R62"/>
    <mergeCell ref="T62:U62"/>
    <mergeCell ref="Q63:R63"/>
    <mergeCell ref="T63:U63"/>
    <mergeCell ref="Q64:R64"/>
    <mergeCell ref="T64:U64"/>
    <mergeCell ref="T80:U80"/>
    <mergeCell ref="Q81:R81"/>
    <mergeCell ref="T81:U81"/>
    <mergeCell ref="Q82:R82"/>
    <mergeCell ref="T82:U82"/>
    <mergeCell ref="Q83:R83"/>
    <mergeCell ref="T83:U83"/>
    <mergeCell ref="Q35:R35"/>
    <mergeCell ref="Q80:R80"/>
    <mergeCell ref="Q84:R84"/>
    <mergeCell ref="T84:U84"/>
    <mergeCell ref="Q85:R85"/>
    <mergeCell ref="T85:U85"/>
    <mergeCell ref="Q86:R86"/>
    <mergeCell ref="T86:U86"/>
    <mergeCell ref="Q87:R87"/>
    <mergeCell ref="T87:U87"/>
    <mergeCell ref="Q17:R17"/>
    <mergeCell ref="Q18:R18"/>
    <mergeCell ref="W25:W46"/>
    <mergeCell ref="Q34:R34"/>
    <mergeCell ref="T34:U34"/>
    <mergeCell ref="W48:W69"/>
    <mergeCell ref="W71:W92"/>
    <mergeCell ref="T105:U105"/>
    <mergeCell ref="T106:U106"/>
    <mergeCell ref="Q107:R107"/>
    <mergeCell ref="T107:U107"/>
    <mergeCell ref="Q108:R108"/>
    <mergeCell ref="T108:U108"/>
    <mergeCell ref="Q109:R109"/>
    <mergeCell ref="T109:U109"/>
    <mergeCell ref="Q110:R110"/>
    <mergeCell ref="T110:U110"/>
    <mergeCell ref="T126:U126"/>
    <mergeCell ref="Q127:R127"/>
    <mergeCell ref="T127:U127"/>
    <mergeCell ref="Q128:R128"/>
    <mergeCell ref="T128:U128"/>
    <mergeCell ref="Q129:R129"/>
    <mergeCell ref="T129:U129"/>
    <mergeCell ref="Q106:R106"/>
    <mergeCell ref="Q126:R126"/>
    <mergeCell ref="Q130:R130"/>
    <mergeCell ref="T130:U130"/>
    <mergeCell ref="Q131:R131"/>
    <mergeCell ref="T131:U131"/>
    <mergeCell ref="Q132:R132"/>
    <mergeCell ref="T132:U132"/>
    <mergeCell ref="Q133:R133"/>
    <mergeCell ref="T133:U133"/>
    <mergeCell ref="T149:U149"/>
    <mergeCell ref="Q150:R150"/>
    <mergeCell ref="T150:U150"/>
    <mergeCell ref="Q151:R151"/>
    <mergeCell ref="T151:U151"/>
    <mergeCell ref="Q105:R105"/>
    <mergeCell ref="Q149:R149"/>
    <mergeCell ref="Q152:R152"/>
    <mergeCell ref="T152:U152"/>
    <mergeCell ref="Q153:R153"/>
    <mergeCell ref="T153:U153"/>
    <mergeCell ref="Q154:R154"/>
    <mergeCell ref="T154:U154"/>
    <mergeCell ref="Q155:R155"/>
    <mergeCell ref="T155:U155"/>
    <mergeCell ref="Q156:R156"/>
    <mergeCell ref="T156:U156"/>
    <mergeCell ref="W94:W115"/>
    <mergeCell ref="Q103:R103"/>
    <mergeCell ref="T103:U103"/>
    <mergeCell ref="Q104:R104"/>
    <mergeCell ref="T104:U104"/>
    <mergeCell ref="W117:W138"/>
    <mergeCell ref="W140:W161"/>
    <mergeCell ref="Q224:R224"/>
    <mergeCell ref="Q225:R225"/>
    <mergeCell ref="Q202:R202"/>
    <mergeCell ref="Q218:R218"/>
    <mergeCell ref="Q219:R219"/>
    <mergeCell ref="Q220:R220"/>
    <mergeCell ref="Q221:R221"/>
    <mergeCell ref="Q222:R222"/>
    <mergeCell ref="Q223:R223"/>
    <mergeCell ref="Q11:R11"/>
    <mergeCell ref="T11:U11"/>
    <mergeCell ref="E11:F11"/>
    <mergeCell ref="E12:F12"/>
    <mergeCell ref="K11:L11"/>
    <mergeCell ref="K12:L12"/>
    <mergeCell ref="N12:O12"/>
    <mergeCell ref="Q12:R12"/>
    <mergeCell ref="B12:C12"/>
    <mergeCell ref="B13:C13"/>
    <mergeCell ref="H12:I12"/>
    <mergeCell ref="H13:I13"/>
    <mergeCell ref="T12:U12"/>
    <mergeCell ref="T13:U13"/>
    <mergeCell ref="K13:L13"/>
    <mergeCell ref="N13:O13"/>
    <mergeCell ref="E13:F13"/>
    <mergeCell ref="E14:F14"/>
    <mergeCell ref="H14:I14"/>
    <mergeCell ref="K14:L14"/>
    <mergeCell ref="Q13:R13"/>
    <mergeCell ref="Q14:R14"/>
    <mergeCell ref="B14:C14"/>
    <mergeCell ref="B15:C15"/>
    <mergeCell ref="N14:O14"/>
    <mergeCell ref="N15:O15"/>
    <mergeCell ref="T14:U14"/>
    <mergeCell ref="T15:U15"/>
    <mergeCell ref="E15:F15"/>
    <mergeCell ref="H15:I15"/>
    <mergeCell ref="B16:C16"/>
    <mergeCell ref="E16:F16"/>
    <mergeCell ref="K15:L15"/>
    <mergeCell ref="K16:L16"/>
    <mergeCell ref="Q15:R15"/>
    <mergeCell ref="Q16:R16"/>
    <mergeCell ref="H16:I16"/>
    <mergeCell ref="H17:I17"/>
    <mergeCell ref="N16:O16"/>
    <mergeCell ref="N17:O17"/>
    <mergeCell ref="T16:U16"/>
    <mergeCell ref="T17:U17"/>
    <mergeCell ref="B11:C11"/>
    <mergeCell ref="B17:C17"/>
    <mergeCell ref="A1:W1"/>
    <mergeCell ref="W2:W23"/>
    <mergeCell ref="H11:I11"/>
    <mergeCell ref="N11:O11"/>
    <mergeCell ref="H18:I18"/>
    <mergeCell ref="N18:O18"/>
    <mergeCell ref="T18:U18"/>
    <mergeCell ref="A24:W24"/>
    <mergeCell ref="T35:U35"/>
    <mergeCell ref="T36:U36"/>
    <mergeCell ref="Q37:R37"/>
    <mergeCell ref="T37:U37"/>
    <mergeCell ref="Q38:R38"/>
    <mergeCell ref="T38:U38"/>
    <mergeCell ref="B18:C18"/>
    <mergeCell ref="B22:C22"/>
    <mergeCell ref="B34:C34"/>
    <mergeCell ref="B35:C35"/>
    <mergeCell ref="B36:C36"/>
    <mergeCell ref="B37:C37"/>
    <mergeCell ref="B38:C38"/>
    <mergeCell ref="B41:C41"/>
    <mergeCell ref="K40:L40"/>
    <mergeCell ref="K41:L41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26:L126"/>
    <mergeCell ref="N126:O126"/>
    <mergeCell ref="K127:L127"/>
    <mergeCell ref="N127:O127"/>
    <mergeCell ref="K128:L128"/>
    <mergeCell ref="K129:L129"/>
    <mergeCell ref="K130:L130"/>
    <mergeCell ref="N130:O130"/>
    <mergeCell ref="K131:L131"/>
    <mergeCell ref="N131:O131"/>
    <mergeCell ref="K132:L132"/>
    <mergeCell ref="N132:O132"/>
    <mergeCell ref="N133:O133"/>
    <mergeCell ref="N154:O154"/>
    <mergeCell ref="N155:O155"/>
    <mergeCell ref="N156:O156"/>
    <mergeCell ref="N128:O128"/>
    <mergeCell ref="N129:O129"/>
    <mergeCell ref="N149:O149"/>
    <mergeCell ref="N150:O150"/>
    <mergeCell ref="N151:O151"/>
    <mergeCell ref="N152:O152"/>
    <mergeCell ref="N153:O153"/>
    <mergeCell ref="K155:L155"/>
    <mergeCell ref="K156:L156"/>
    <mergeCell ref="K133:L133"/>
    <mergeCell ref="K149:L149"/>
    <mergeCell ref="K150:L150"/>
    <mergeCell ref="K151:L151"/>
    <mergeCell ref="K152:L152"/>
    <mergeCell ref="K153:L153"/>
    <mergeCell ref="K154:L154"/>
    <mergeCell ref="K17:L17"/>
    <mergeCell ref="K18:L18"/>
    <mergeCell ref="K34:L34"/>
    <mergeCell ref="N34:O34"/>
    <mergeCell ref="K35:L35"/>
    <mergeCell ref="N35:O35"/>
    <mergeCell ref="N36:O36"/>
    <mergeCell ref="N37:O37"/>
    <mergeCell ref="K36:L36"/>
    <mergeCell ref="K37:L37"/>
    <mergeCell ref="K57:L57"/>
    <mergeCell ref="N57:O57"/>
    <mergeCell ref="K58:L58"/>
    <mergeCell ref="N58:O58"/>
    <mergeCell ref="N59:O59"/>
    <mergeCell ref="K59:L59"/>
    <mergeCell ref="K60:L60"/>
    <mergeCell ref="K61:L61"/>
    <mergeCell ref="K62:L62"/>
    <mergeCell ref="K63:L63"/>
    <mergeCell ref="K64:L64"/>
    <mergeCell ref="K80:L80"/>
    <mergeCell ref="N60:O60"/>
    <mergeCell ref="N61:O61"/>
    <mergeCell ref="N62:O62"/>
    <mergeCell ref="N63:O63"/>
    <mergeCell ref="N64:O64"/>
    <mergeCell ref="N80:O80"/>
    <mergeCell ref="N81:O81"/>
    <mergeCell ref="K81:L81"/>
    <mergeCell ref="K82:L82"/>
    <mergeCell ref="K83:L83"/>
    <mergeCell ref="K84:L84"/>
    <mergeCell ref="K85:L85"/>
    <mergeCell ref="K86:L86"/>
    <mergeCell ref="K87:L87"/>
    <mergeCell ref="N104:O104"/>
    <mergeCell ref="N105:O105"/>
    <mergeCell ref="N106:O106"/>
    <mergeCell ref="N107:O107"/>
    <mergeCell ref="N108:O108"/>
    <mergeCell ref="N109:O109"/>
    <mergeCell ref="N110:O110"/>
    <mergeCell ref="N82:O82"/>
    <mergeCell ref="N83:O83"/>
    <mergeCell ref="N84:O84"/>
    <mergeCell ref="N85:O85"/>
    <mergeCell ref="N86:O86"/>
    <mergeCell ref="N87:O87"/>
    <mergeCell ref="N103:O103"/>
    <mergeCell ref="K178:L178"/>
    <mergeCell ref="K179:L179"/>
    <mergeCell ref="K195:L195"/>
    <mergeCell ref="N195:O195"/>
    <mergeCell ref="K196:L196"/>
    <mergeCell ref="N196:O196"/>
    <mergeCell ref="N197:O197"/>
    <mergeCell ref="K199:L199"/>
    <mergeCell ref="K200:L200"/>
    <mergeCell ref="K201:L201"/>
    <mergeCell ref="N201:O201"/>
    <mergeCell ref="K202:L202"/>
    <mergeCell ref="N202:O202"/>
    <mergeCell ref="K197:L197"/>
    <mergeCell ref="K198:L198"/>
    <mergeCell ref="B199:C199"/>
    <mergeCell ref="H199:I199"/>
    <mergeCell ref="N199:O199"/>
    <mergeCell ref="B200:C200"/>
    <mergeCell ref="H200:I200"/>
    <mergeCell ref="N200:O200"/>
    <mergeCell ref="B202:C202"/>
    <mergeCell ref="B206:C206"/>
    <mergeCell ref="A208:W208"/>
    <mergeCell ref="E199:F199"/>
    <mergeCell ref="E200:F200"/>
    <mergeCell ref="B201:C201"/>
    <mergeCell ref="E201:F201"/>
    <mergeCell ref="H201:I201"/>
    <mergeCell ref="E202:F202"/>
    <mergeCell ref="H202:I202"/>
    <mergeCell ref="K218:L218"/>
    <mergeCell ref="K219:L219"/>
    <mergeCell ref="K220:L220"/>
    <mergeCell ref="N220:O220"/>
    <mergeCell ref="K221:L221"/>
    <mergeCell ref="N221:O221"/>
    <mergeCell ref="B218:C218"/>
    <mergeCell ref="E218:F218"/>
    <mergeCell ref="H218:I218"/>
    <mergeCell ref="N218:O218"/>
    <mergeCell ref="E219:F219"/>
    <mergeCell ref="H219:I219"/>
    <mergeCell ref="N219:O219"/>
    <mergeCell ref="T383:U383"/>
    <mergeCell ref="T384:U384"/>
    <mergeCell ref="T360:U360"/>
    <mergeCell ref="T361:U361"/>
    <mergeCell ref="T362:U362"/>
    <mergeCell ref="T363:U363"/>
    <mergeCell ref="T379:U379"/>
    <mergeCell ref="T380:U380"/>
    <mergeCell ref="T381:U381"/>
    <mergeCell ref="T265:U265"/>
    <mergeCell ref="T266:U266"/>
    <mergeCell ref="T267:U267"/>
    <mergeCell ref="T268:U268"/>
    <mergeCell ref="W255:W276"/>
    <mergeCell ref="W278:W299"/>
    <mergeCell ref="W301:W322"/>
    <mergeCell ref="W324:W345"/>
    <mergeCell ref="W347:W368"/>
    <mergeCell ref="W370:W391"/>
    <mergeCell ref="W393:W414"/>
    <mergeCell ref="W416:W437"/>
    <mergeCell ref="W232:W253"/>
    <mergeCell ref="T245:U245"/>
    <mergeCell ref="T246:U246"/>
    <mergeCell ref="T247:U247"/>
    <mergeCell ref="T248:U248"/>
    <mergeCell ref="T264:U264"/>
    <mergeCell ref="T271:U271"/>
    <mergeCell ref="T269:U269"/>
    <mergeCell ref="T270:U270"/>
    <mergeCell ref="T287:U287"/>
    <mergeCell ref="T288:U288"/>
    <mergeCell ref="T289:U289"/>
    <mergeCell ref="T290:U290"/>
    <mergeCell ref="T291:U291"/>
    <mergeCell ref="T292:U292"/>
    <mergeCell ref="T293:U293"/>
    <mergeCell ref="T294:U294"/>
    <mergeCell ref="T310:U310"/>
    <mergeCell ref="T311:U311"/>
    <mergeCell ref="T312:U312"/>
    <mergeCell ref="T313:U313"/>
    <mergeCell ref="T314:U314"/>
    <mergeCell ref="T315:U315"/>
    <mergeCell ref="T316:U316"/>
    <mergeCell ref="T317:U317"/>
    <mergeCell ref="T333:U333"/>
    <mergeCell ref="T334:U334"/>
    <mergeCell ref="T335:U335"/>
    <mergeCell ref="Q176:R176"/>
    <mergeCell ref="T176:U176"/>
    <mergeCell ref="Q177:R177"/>
    <mergeCell ref="T177:U177"/>
    <mergeCell ref="Q178:R178"/>
    <mergeCell ref="T178:U178"/>
    <mergeCell ref="Q179:R179"/>
    <mergeCell ref="T179:U179"/>
    <mergeCell ref="W163:W184"/>
    <mergeCell ref="Q172:R172"/>
    <mergeCell ref="T172:U172"/>
    <mergeCell ref="Q173:R173"/>
    <mergeCell ref="T173:U173"/>
    <mergeCell ref="Q174:R174"/>
    <mergeCell ref="Q175:R175"/>
    <mergeCell ref="T199:U199"/>
    <mergeCell ref="T200:U200"/>
    <mergeCell ref="Q195:R195"/>
    <mergeCell ref="Q196:R196"/>
    <mergeCell ref="Q197:R197"/>
    <mergeCell ref="Q198:R198"/>
    <mergeCell ref="Q199:R199"/>
    <mergeCell ref="Q200:R200"/>
    <mergeCell ref="Q201:R201"/>
    <mergeCell ref="T201:U201"/>
    <mergeCell ref="T202:U202"/>
    <mergeCell ref="T198:U198"/>
    <mergeCell ref="T218:U218"/>
    <mergeCell ref="T219:U219"/>
    <mergeCell ref="T220:U220"/>
    <mergeCell ref="T221:U221"/>
    <mergeCell ref="T222:U222"/>
    <mergeCell ref="T223:U223"/>
    <mergeCell ref="T224:U224"/>
    <mergeCell ref="Q242:R242"/>
    <mergeCell ref="T242:U242"/>
    <mergeCell ref="Q243:R243"/>
    <mergeCell ref="T243:U243"/>
    <mergeCell ref="T244:U244"/>
    <mergeCell ref="T174:U174"/>
    <mergeCell ref="T175:U175"/>
    <mergeCell ref="W186:W207"/>
    <mergeCell ref="T195:U195"/>
    <mergeCell ref="T196:U196"/>
    <mergeCell ref="T197:U197"/>
    <mergeCell ref="W209:W230"/>
    <mergeCell ref="Q244:R244"/>
    <mergeCell ref="Q245:R245"/>
    <mergeCell ref="Q246:R246"/>
    <mergeCell ref="Q247:R247"/>
    <mergeCell ref="Q248:R248"/>
    <mergeCell ref="Q264:R264"/>
    <mergeCell ref="Q265:R265"/>
    <mergeCell ref="T358:U358"/>
    <mergeCell ref="T359:U359"/>
    <mergeCell ref="T336:U336"/>
    <mergeCell ref="T337:U337"/>
    <mergeCell ref="T338:U338"/>
    <mergeCell ref="T339:U339"/>
    <mergeCell ref="T340:U340"/>
    <mergeCell ref="T356:U356"/>
    <mergeCell ref="T357:U357"/>
    <mergeCell ref="T407:U407"/>
    <mergeCell ref="T408:U408"/>
    <mergeCell ref="T385:U385"/>
    <mergeCell ref="T386:U386"/>
    <mergeCell ref="T402:U402"/>
    <mergeCell ref="T403:U403"/>
    <mergeCell ref="T404:U404"/>
    <mergeCell ref="T405:U405"/>
    <mergeCell ref="T406:U406"/>
    <mergeCell ref="Q428:R428"/>
    <mergeCell ref="Q429:R429"/>
    <mergeCell ref="Q430:R430"/>
    <mergeCell ref="Q431:R431"/>
    <mergeCell ref="Q432:R432"/>
    <mergeCell ref="Q406:R406"/>
    <mergeCell ref="Q407:R407"/>
    <mergeCell ref="Q408:R408"/>
    <mergeCell ref="Q409:R409"/>
    <mergeCell ref="Q425:R425"/>
    <mergeCell ref="Q426:R426"/>
    <mergeCell ref="Q427:R427"/>
    <mergeCell ref="Q266:R266"/>
    <mergeCell ref="Q267:R267"/>
    <mergeCell ref="Q268:R268"/>
    <mergeCell ref="Q269:R269"/>
    <mergeCell ref="Q270:R270"/>
    <mergeCell ref="Q271:R271"/>
    <mergeCell ref="Q287:R287"/>
    <mergeCell ref="Q288:R288"/>
    <mergeCell ref="Q289:R289"/>
    <mergeCell ref="Q290:R290"/>
    <mergeCell ref="Q291:R291"/>
    <mergeCell ref="Q292:R292"/>
    <mergeCell ref="Q293:R293"/>
    <mergeCell ref="Q294:R294"/>
    <mergeCell ref="Q310:R310"/>
    <mergeCell ref="Q311:R311"/>
    <mergeCell ref="Q312:R312"/>
    <mergeCell ref="Q313:R313"/>
    <mergeCell ref="Q314:R314"/>
    <mergeCell ref="Q315:R315"/>
    <mergeCell ref="Q316:R316"/>
    <mergeCell ref="Q317:R317"/>
    <mergeCell ref="Q333:R333"/>
    <mergeCell ref="Q334:R334"/>
    <mergeCell ref="Q335:R335"/>
    <mergeCell ref="Q336:R336"/>
    <mergeCell ref="Q337:R337"/>
    <mergeCell ref="Q338:R338"/>
    <mergeCell ref="Q339:R339"/>
    <mergeCell ref="Q340:R340"/>
    <mergeCell ref="Q356:R356"/>
    <mergeCell ref="Q357:R357"/>
    <mergeCell ref="Q358:R358"/>
    <mergeCell ref="Q359:R359"/>
    <mergeCell ref="Q360:R360"/>
    <mergeCell ref="Q361:R361"/>
    <mergeCell ref="Q362:R362"/>
    <mergeCell ref="Q363:R363"/>
    <mergeCell ref="Q379:R379"/>
    <mergeCell ref="Q380:R380"/>
    <mergeCell ref="Q381:R381"/>
    <mergeCell ref="Q383:R383"/>
    <mergeCell ref="Q384:R384"/>
    <mergeCell ref="Q385:R385"/>
    <mergeCell ref="Q386:R386"/>
    <mergeCell ref="Q402:R402"/>
    <mergeCell ref="Q403:R403"/>
    <mergeCell ref="Q404:R404"/>
    <mergeCell ref="Q405:R405"/>
    <mergeCell ref="T431:U431"/>
    <mergeCell ref="T432:U432"/>
    <mergeCell ref="T409:U409"/>
    <mergeCell ref="T425:U425"/>
    <mergeCell ref="T426:U426"/>
    <mergeCell ref="T427:U427"/>
    <mergeCell ref="T428:U428"/>
    <mergeCell ref="T429:U429"/>
    <mergeCell ref="T430:U430"/>
  </mergeCells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1.29"/>
    <col customWidth="1" hidden="1" min="2" max="2" width="5.86"/>
    <col customWidth="1" min="3" max="3" width="17.71"/>
    <col customWidth="1" hidden="1" min="4" max="4" width="30.14"/>
    <col customWidth="1" min="5" max="5" width="29.29"/>
    <col customWidth="1" hidden="1" min="6" max="6" width="26.57"/>
    <col customWidth="1" min="7" max="7" width="27.0"/>
    <col customWidth="1" hidden="1" min="8" max="8" width="30.0"/>
    <col customWidth="1" min="9" max="9" width="35.14"/>
    <col customWidth="1" hidden="1" min="10" max="10" width="30.0"/>
    <col customWidth="1" min="11" max="11" width="33.0"/>
    <col customWidth="1" min="12" max="12" width="24.29"/>
    <col customWidth="1" min="13" max="13" width="1.86"/>
    <col customWidth="1" min="14" max="14" width="27.14"/>
    <col customWidth="1" min="15" max="15" width="12.57"/>
    <col customWidth="1" min="16" max="17" width="8.71"/>
    <col customWidth="1" min="18" max="18" width="10.43"/>
    <col customWidth="1" min="19" max="31" width="8.71"/>
  </cols>
  <sheetData>
    <row r="1" ht="14.25" customHeight="1">
      <c r="A1" s="243" t="s">
        <v>2947</v>
      </c>
      <c r="B1" s="243" t="s">
        <v>3101</v>
      </c>
      <c r="C1" s="243" t="s">
        <v>3101</v>
      </c>
      <c r="D1" s="243" t="s">
        <v>3102</v>
      </c>
      <c r="E1" s="243" t="s">
        <v>3102</v>
      </c>
      <c r="F1" s="244" t="s">
        <v>3103</v>
      </c>
      <c r="G1" s="244" t="s">
        <v>3103</v>
      </c>
      <c r="H1" s="244" t="s">
        <v>3104</v>
      </c>
      <c r="I1" s="244" t="s">
        <v>3104</v>
      </c>
      <c r="J1" s="244" t="s">
        <v>3105</v>
      </c>
      <c r="K1" s="244" t="s">
        <v>3105</v>
      </c>
      <c r="L1" s="245" t="s">
        <v>3106</v>
      </c>
    </row>
    <row r="2" ht="14.25" customHeight="1">
      <c r="A2" s="246" t="s">
        <v>2954</v>
      </c>
      <c r="B2" s="247">
        <f t="shared" ref="B2:B139" si="1">C2*$O$16</f>
        <v>0.1</v>
      </c>
      <c r="C2" s="247">
        <v>0.5</v>
      </c>
      <c r="D2" s="247">
        <f t="shared" ref="D2:D4" si="2">E2*$O$17</f>
        <v>0.15</v>
      </c>
      <c r="E2" s="247">
        <v>0.5</v>
      </c>
      <c r="F2" s="247">
        <f t="shared" ref="F2:F4" si="3">G2*$O$18</f>
        <v>0.1</v>
      </c>
      <c r="G2" s="247">
        <v>0.5</v>
      </c>
      <c r="H2" s="247">
        <f t="shared" ref="H2:H4" si="4">I2*$O$19</f>
        <v>0.05</v>
      </c>
      <c r="I2" s="247">
        <v>0.5</v>
      </c>
      <c r="J2" s="247">
        <f t="shared" ref="J2:J4" si="5">K2*$O$20</f>
        <v>0.1</v>
      </c>
      <c r="K2" s="247">
        <v>0.5</v>
      </c>
      <c r="L2" s="248">
        <f t="shared" ref="L2:L4" si="6">SUM(J2+H2+F2+D2+B2)</f>
        <v>0.5</v>
      </c>
      <c r="P2" s="249"/>
      <c r="Q2" s="249"/>
    </row>
    <row r="3" ht="14.25" customHeight="1">
      <c r="A3" s="250" t="s">
        <v>2956</v>
      </c>
      <c r="B3" s="247">
        <f t="shared" si="1"/>
        <v>0.2</v>
      </c>
      <c r="C3" s="247">
        <v>1.0</v>
      </c>
      <c r="D3" s="247">
        <f t="shared" si="2"/>
        <v>0.24</v>
      </c>
      <c r="E3" s="247">
        <v>0.8</v>
      </c>
      <c r="F3" s="247">
        <f t="shared" si="3"/>
        <v>0.14</v>
      </c>
      <c r="G3" s="247">
        <v>0.7</v>
      </c>
      <c r="H3" s="247">
        <f t="shared" si="4"/>
        <v>0.09</v>
      </c>
      <c r="I3" s="247">
        <v>0.9</v>
      </c>
      <c r="J3" s="247">
        <f t="shared" si="5"/>
        <v>0.16</v>
      </c>
      <c r="K3" s="247">
        <v>0.8</v>
      </c>
      <c r="L3" s="248">
        <f t="shared" si="6"/>
        <v>0.83</v>
      </c>
      <c r="P3" s="251"/>
      <c r="Q3" s="252"/>
    </row>
    <row r="4" ht="14.25" customHeight="1">
      <c r="A4" s="253" t="s">
        <v>2957</v>
      </c>
      <c r="B4" s="247">
        <f t="shared" si="1"/>
        <v>0.1</v>
      </c>
      <c r="C4" s="254">
        <v>0.5</v>
      </c>
      <c r="D4" s="247">
        <f t="shared" si="2"/>
        <v>0.15</v>
      </c>
      <c r="E4" s="255">
        <v>0.5</v>
      </c>
      <c r="F4" s="247">
        <f t="shared" si="3"/>
        <v>0.1</v>
      </c>
      <c r="G4" s="255">
        <v>0.5</v>
      </c>
      <c r="H4" s="247">
        <f t="shared" si="4"/>
        <v>0.05</v>
      </c>
      <c r="I4" s="255">
        <v>0.5</v>
      </c>
      <c r="J4" s="247">
        <f t="shared" si="5"/>
        <v>0.1</v>
      </c>
      <c r="K4" s="254">
        <v>0.5</v>
      </c>
      <c r="L4" s="248">
        <f t="shared" si="6"/>
        <v>0.5</v>
      </c>
      <c r="P4" s="251"/>
      <c r="Q4" s="252"/>
    </row>
    <row r="5" ht="14.25" customHeight="1">
      <c r="A5" s="256" t="s">
        <v>2958</v>
      </c>
      <c r="B5" s="247" t="str">
        <f t="shared" si="1"/>
        <v>#VALUE!</v>
      </c>
      <c r="C5" s="257" t="s">
        <v>3107</v>
      </c>
      <c r="D5" s="258"/>
      <c r="E5" s="258"/>
      <c r="F5" s="258"/>
      <c r="G5" s="258"/>
      <c r="H5" s="258"/>
      <c r="I5" s="258"/>
      <c r="J5" s="258"/>
      <c r="K5" s="259"/>
      <c r="L5" s="260"/>
      <c r="P5" s="251"/>
      <c r="Q5" s="252"/>
    </row>
    <row r="6" ht="14.25" customHeight="1">
      <c r="A6" s="253" t="s">
        <v>2959</v>
      </c>
      <c r="B6" s="247">
        <f t="shared" si="1"/>
        <v>0.16</v>
      </c>
      <c r="C6" s="254">
        <v>0.8</v>
      </c>
      <c r="D6" s="247">
        <f t="shared" ref="D6:D11" si="7">E6*$O$17</f>
        <v>0.27</v>
      </c>
      <c r="E6" s="254">
        <v>0.9</v>
      </c>
      <c r="F6" s="247">
        <f t="shared" ref="F6:F11" si="8">G6*$O$18</f>
        <v>0.2</v>
      </c>
      <c r="G6" s="254">
        <v>1.0</v>
      </c>
      <c r="H6" s="247">
        <f t="shared" ref="H6:H11" si="9">I6*$O$19</f>
        <v>0.09</v>
      </c>
      <c r="I6" s="254">
        <v>0.9</v>
      </c>
      <c r="J6" s="247">
        <f t="shared" ref="J6:J11" si="10">K6*$O$20</f>
        <v>0.18</v>
      </c>
      <c r="K6" s="254">
        <v>0.9</v>
      </c>
      <c r="L6" s="248">
        <f t="shared" ref="L6:L11" si="11">SUM(J6+H6+F6+D6+B6)</f>
        <v>0.9</v>
      </c>
      <c r="P6" s="251"/>
      <c r="Q6" s="252"/>
    </row>
    <row r="7" ht="14.25" customHeight="1">
      <c r="A7" s="261" t="s">
        <v>3108</v>
      </c>
      <c r="B7" s="247">
        <f t="shared" si="1"/>
        <v>0.18</v>
      </c>
      <c r="C7" s="247">
        <v>0.9</v>
      </c>
      <c r="D7" s="247">
        <f t="shared" si="7"/>
        <v>0.27</v>
      </c>
      <c r="E7" s="247">
        <v>0.9</v>
      </c>
      <c r="F7" s="247">
        <f t="shared" si="8"/>
        <v>0.19</v>
      </c>
      <c r="G7" s="247">
        <v>0.95</v>
      </c>
      <c r="H7" s="247">
        <f t="shared" si="9"/>
        <v>0.085</v>
      </c>
      <c r="I7" s="247">
        <v>0.85</v>
      </c>
      <c r="J7" s="247">
        <f t="shared" si="10"/>
        <v>0.19</v>
      </c>
      <c r="K7" s="247">
        <v>0.95</v>
      </c>
      <c r="L7" s="248">
        <f t="shared" si="11"/>
        <v>0.915</v>
      </c>
      <c r="P7" s="251"/>
      <c r="Q7" s="252"/>
    </row>
    <row r="8" ht="14.25" customHeight="1">
      <c r="A8" s="262" t="s">
        <v>59</v>
      </c>
      <c r="B8" s="247">
        <f t="shared" si="1"/>
        <v>0.17</v>
      </c>
      <c r="C8" s="254">
        <v>0.85</v>
      </c>
      <c r="D8" s="247">
        <f t="shared" si="7"/>
        <v>0.24</v>
      </c>
      <c r="E8" s="254">
        <v>0.8</v>
      </c>
      <c r="F8" s="247">
        <f t="shared" si="8"/>
        <v>0.17</v>
      </c>
      <c r="G8" s="254">
        <v>0.85</v>
      </c>
      <c r="H8" s="247">
        <f t="shared" si="9"/>
        <v>0.05</v>
      </c>
      <c r="I8" s="254">
        <v>0.5</v>
      </c>
      <c r="J8" s="247">
        <f t="shared" si="10"/>
        <v>0.18</v>
      </c>
      <c r="K8" s="254">
        <v>0.9</v>
      </c>
      <c r="L8" s="248">
        <f t="shared" si="11"/>
        <v>0.81</v>
      </c>
    </row>
    <row r="9" ht="14.25" customHeight="1">
      <c r="A9" s="246" t="s">
        <v>2960</v>
      </c>
      <c r="B9" s="247">
        <f t="shared" si="1"/>
        <v>0.12</v>
      </c>
      <c r="C9" s="247">
        <v>0.6</v>
      </c>
      <c r="D9" s="247">
        <f t="shared" si="7"/>
        <v>0.18</v>
      </c>
      <c r="E9" s="247">
        <v>0.6</v>
      </c>
      <c r="F9" s="247">
        <f t="shared" si="8"/>
        <v>0.12</v>
      </c>
      <c r="G9" s="247">
        <v>0.6</v>
      </c>
      <c r="H9" s="247">
        <f t="shared" si="9"/>
        <v>0.06</v>
      </c>
      <c r="I9" s="247">
        <v>0.6</v>
      </c>
      <c r="J9" s="247">
        <f t="shared" si="10"/>
        <v>0.11</v>
      </c>
      <c r="K9" s="247">
        <v>0.55</v>
      </c>
      <c r="L9" s="248">
        <f t="shared" si="11"/>
        <v>0.59</v>
      </c>
      <c r="P9" s="263"/>
      <c r="Q9" s="235"/>
    </row>
    <row r="10" ht="14.25" customHeight="1">
      <c r="A10" s="264" t="s">
        <v>54</v>
      </c>
      <c r="B10" s="247">
        <f t="shared" si="1"/>
        <v>0.18</v>
      </c>
      <c r="C10" s="254">
        <v>0.9</v>
      </c>
      <c r="D10" s="247">
        <f t="shared" si="7"/>
        <v>0.24</v>
      </c>
      <c r="E10" s="254">
        <v>0.8</v>
      </c>
      <c r="F10" s="247">
        <f t="shared" si="8"/>
        <v>0.12</v>
      </c>
      <c r="G10" s="254">
        <v>0.6</v>
      </c>
      <c r="H10" s="247">
        <f t="shared" si="9"/>
        <v>0.08</v>
      </c>
      <c r="I10" s="254">
        <v>0.8</v>
      </c>
      <c r="J10" s="247">
        <f t="shared" si="10"/>
        <v>0.18</v>
      </c>
      <c r="K10" s="254">
        <v>0.9</v>
      </c>
      <c r="L10" s="248">
        <f t="shared" si="11"/>
        <v>0.8</v>
      </c>
    </row>
    <row r="11" ht="14.25" customHeight="1">
      <c r="A11" s="246" t="s">
        <v>2961</v>
      </c>
      <c r="B11" s="247">
        <f t="shared" si="1"/>
        <v>0.1</v>
      </c>
      <c r="C11" s="247">
        <v>0.5</v>
      </c>
      <c r="D11" s="247">
        <f t="shared" si="7"/>
        <v>0.15</v>
      </c>
      <c r="E11" s="247">
        <v>0.5</v>
      </c>
      <c r="F11" s="247">
        <f t="shared" si="8"/>
        <v>0.1</v>
      </c>
      <c r="G11" s="247">
        <v>0.5</v>
      </c>
      <c r="H11" s="247">
        <f t="shared" si="9"/>
        <v>0.05</v>
      </c>
      <c r="I11" s="247">
        <v>0.5</v>
      </c>
      <c r="J11" s="247">
        <f t="shared" si="10"/>
        <v>0.1</v>
      </c>
      <c r="K11" s="247">
        <v>0.5</v>
      </c>
      <c r="L11" s="248">
        <f t="shared" si="11"/>
        <v>0.5</v>
      </c>
    </row>
    <row r="12" ht="14.25" customHeight="1">
      <c r="A12" s="265" t="s">
        <v>2962</v>
      </c>
      <c r="B12" s="247" t="str">
        <f t="shared" si="1"/>
        <v>#VALUE!</v>
      </c>
      <c r="C12" s="257" t="s">
        <v>3107</v>
      </c>
      <c r="D12" s="266"/>
      <c r="E12" s="266"/>
      <c r="F12" s="266"/>
      <c r="G12" s="266"/>
      <c r="H12" s="266"/>
      <c r="I12" s="266"/>
      <c r="J12" s="266"/>
      <c r="K12" s="267"/>
      <c r="L12" s="260"/>
    </row>
    <row r="13" ht="14.25" customHeight="1">
      <c r="A13" s="246" t="s">
        <v>3109</v>
      </c>
      <c r="B13" s="247">
        <f t="shared" si="1"/>
        <v>0</v>
      </c>
      <c r="C13" s="268"/>
      <c r="D13" s="268">
        <f t="shared" ref="D13:D16" si="12">E13*$O$17</f>
        <v>0</v>
      </c>
      <c r="E13" s="269"/>
      <c r="F13" s="268">
        <f t="shared" ref="F13:F16" si="13">G13*$O$18</f>
        <v>0</v>
      </c>
      <c r="G13" s="269"/>
      <c r="H13" s="268">
        <f t="shared" ref="H13:H16" si="14">I13*$O$19</f>
        <v>0</v>
      </c>
      <c r="I13" s="269"/>
      <c r="J13" s="268">
        <f t="shared" ref="J13:J16" si="15">K13*$O$20</f>
        <v>0</v>
      </c>
      <c r="K13" s="268"/>
      <c r="L13" s="248">
        <f t="shared" ref="L13:L16" si="16">SUM(J13+H13+F13+D13+B13)</f>
        <v>0</v>
      </c>
    </row>
    <row r="14" ht="14.25" customHeight="1">
      <c r="A14" s="262" t="s">
        <v>2964</v>
      </c>
      <c r="B14" s="247">
        <f t="shared" si="1"/>
        <v>0</v>
      </c>
      <c r="C14" s="255"/>
      <c r="D14" s="268">
        <f t="shared" si="12"/>
        <v>0</v>
      </c>
      <c r="E14" s="270"/>
      <c r="F14" s="268">
        <f t="shared" si="13"/>
        <v>0</v>
      </c>
      <c r="G14" s="270"/>
      <c r="H14" s="268">
        <f t="shared" si="14"/>
        <v>0</v>
      </c>
      <c r="I14" s="270"/>
      <c r="J14" s="268">
        <f t="shared" si="15"/>
        <v>0</v>
      </c>
      <c r="K14" s="255"/>
      <c r="L14" s="248">
        <f t="shared" si="16"/>
        <v>0</v>
      </c>
      <c r="N14" s="271" t="s">
        <v>3110</v>
      </c>
      <c r="O14" s="271" t="s">
        <v>3111</v>
      </c>
    </row>
    <row r="15" ht="14.25" customHeight="1">
      <c r="A15" s="246" t="s">
        <v>2966</v>
      </c>
      <c r="B15" s="247">
        <f t="shared" si="1"/>
        <v>0</v>
      </c>
      <c r="C15" s="268"/>
      <c r="D15" s="268">
        <f t="shared" si="12"/>
        <v>0</v>
      </c>
      <c r="E15" s="269"/>
      <c r="F15" s="268">
        <f t="shared" si="13"/>
        <v>0</v>
      </c>
      <c r="G15" s="269"/>
      <c r="H15" s="268">
        <f t="shared" si="14"/>
        <v>0</v>
      </c>
      <c r="I15" s="269"/>
      <c r="J15" s="268">
        <f t="shared" si="15"/>
        <v>0</v>
      </c>
      <c r="K15" s="268"/>
      <c r="L15" s="248">
        <f t="shared" si="16"/>
        <v>0</v>
      </c>
      <c r="N15" s="272"/>
      <c r="O15" s="272"/>
    </row>
    <row r="16" ht="14.25" customHeight="1">
      <c r="A16" s="262" t="s">
        <v>3112</v>
      </c>
      <c r="B16" s="247">
        <f t="shared" si="1"/>
        <v>0.15</v>
      </c>
      <c r="C16" s="255">
        <v>0.75</v>
      </c>
      <c r="D16" s="268">
        <f t="shared" si="12"/>
        <v>0.195</v>
      </c>
      <c r="E16" s="255">
        <v>0.65</v>
      </c>
      <c r="F16" s="268">
        <f t="shared" si="13"/>
        <v>0.14</v>
      </c>
      <c r="G16" s="255">
        <v>0.7</v>
      </c>
      <c r="H16" s="268">
        <f t="shared" si="14"/>
        <v>0.08</v>
      </c>
      <c r="I16" s="255">
        <v>0.8</v>
      </c>
      <c r="J16" s="268">
        <f t="shared" si="15"/>
        <v>0.16</v>
      </c>
      <c r="K16" s="255">
        <v>0.8</v>
      </c>
      <c r="L16" s="248">
        <f t="shared" si="16"/>
        <v>0.725</v>
      </c>
      <c r="N16" s="273" t="s">
        <v>3113</v>
      </c>
      <c r="O16" s="274">
        <v>0.2</v>
      </c>
    </row>
    <row r="17" ht="14.25" customHeight="1">
      <c r="A17" s="275" t="s">
        <v>2967</v>
      </c>
      <c r="B17" s="247" t="str">
        <f t="shared" si="1"/>
        <v>#VALUE!</v>
      </c>
      <c r="C17" s="276" t="s">
        <v>3114</v>
      </c>
      <c r="D17" s="258"/>
      <c r="E17" s="258"/>
      <c r="F17" s="258"/>
      <c r="G17" s="258"/>
      <c r="H17" s="258"/>
      <c r="I17" s="258"/>
      <c r="J17" s="258"/>
      <c r="K17" s="259"/>
      <c r="L17" s="277"/>
      <c r="N17" s="273" t="s">
        <v>3102</v>
      </c>
      <c r="O17" s="274">
        <v>0.3</v>
      </c>
    </row>
    <row r="18" ht="14.25" customHeight="1">
      <c r="A18" s="262" t="s">
        <v>2968</v>
      </c>
      <c r="B18" s="247">
        <f t="shared" si="1"/>
        <v>0.13</v>
      </c>
      <c r="C18" s="255">
        <v>0.65</v>
      </c>
      <c r="D18" s="268">
        <f t="shared" ref="D18:D26" si="17">E18*$O$17</f>
        <v>0.18</v>
      </c>
      <c r="E18" s="255">
        <v>0.6</v>
      </c>
      <c r="F18" s="268">
        <f t="shared" ref="F18:F26" si="18">G18*$O$18</f>
        <v>0.12</v>
      </c>
      <c r="G18" s="255">
        <v>0.6</v>
      </c>
      <c r="H18" s="268">
        <f t="shared" ref="H18:H26" si="19">I18*$O$19</f>
        <v>0.07</v>
      </c>
      <c r="I18" s="255">
        <v>0.7</v>
      </c>
      <c r="J18" s="268">
        <f t="shared" ref="J18:J26" si="20">K18*$O$20</f>
        <v>0.14</v>
      </c>
      <c r="K18" s="255">
        <v>0.7</v>
      </c>
      <c r="L18" s="248">
        <f t="shared" ref="L18:L26" si="21">SUM(J18+H18+F18+D18+B18)</f>
        <v>0.64</v>
      </c>
      <c r="N18" s="273" t="s">
        <v>3103</v>
      </c>
      <c r="O18" s="274">
        <v>0.2</v>
      </c>
    </row>
    <row r="19" ht="14.25" customHeight="1">
      <c r="A19" s="246" t="s">
        <v>2969</v>
      </c>
      <c r="B19" s="247">
        <f t="shared" si="1"/>
        <v>0</v>
      </c>
      <c r="C19" s="268"/>
      <c r="D19" s="268">
        <f t="shared" si="17"/>
        <v>0</v>
      </c>
      <c r="E19" s="269"/>
      <c r="F19" s="268">
        <f t="shared" si="18"/>
        <v>0</v>
      </c>
      <c r="G19" s="269"/>
      <c r="H19" s="268">
        <f t="shared" si="19"/>
        <v>0</v>
      </c>
      <c r="I19" s="269"/>
      <c r="J19" s="268">
        <f t="shared" si="20"/>
        <v>0</v>
      </c>
      <c r="K19" s="268"/>
      <c r="L19" s="248">
        <f t="shared" si="21"/>
        <v>0</v>
      </c>
      <c r="N19" s="273" t="s">
        <v>3115</v>
      </c>
      <c r="O19" s="274">
        <v>0.1</v>
      </c>
    </row>
    <row r="20" ht="14.25" customHeight="1">
      <c r="A20" s="262" t="s">
        <v>2970</v>
      </c>
      <c r="B20" s="247">
        <f t="shared" si="1"/>
        <v>0</v>
      </c>
      <c r="C20" s="255"/>
      <c r="D20" s="268">
        <f t="shared" si="17"/>
        <v>0</v>
      </c>
      <c r="E20" s="270"/>
      <c r="F20" s="268">
        <f t="shared" si="18"/>
        <v>0</v>
      </c>
      <c r="G20" s="270"/>
      <c r="H20" s="268">
        <f t="shared" si="19"/>
        <v>0</v>
      </c>
      <c r="I20" s="270"/>
      <c r="J20" s="268">
        <f t="shared" si="20"/>
        <v>0</v>
      </c>
      <c r="K20" s="255"/>
      <c r="L20" s="248">
        <f t="shared" si="21"/>
        <v>0</v>
      </c>
      <c r="N20" s="273" t="s">
        <v>3116</v>
      </c>
      <c r="O20" s="274">
        <v>0.2</v>
      </c>
    </row>
    <row r="21" ht="14.25" customHeight="1">
      <c r="A21" s="246" t="s">
        <v>2971</v>
      </c>
      <c r="B21" s="247">
        <f t="shared" si="1"/>
        <v>0</v>
      </c>
      <c r="C21" s="268"/>
      <c r="D21" s="268">
        <f t="shared" si="17"/>
        <v>0</v>
      </c>
      <c r="E21" s="269"/>
      <c r="F21" s="268">
        <f t="shared" si="18"/>
        <v>0</v>
      </c>
      <c r="G21" s="269"/>
      <c r="H21" s="268">
        <f t="shared" si="19"/>
        <v>0</v>
      </c>
      <c r="I21" s="269"/>
      <c r="J21" s="268">
        <f t="shared" si="20"/>
        <v>0</v>
      </c>
      <c r="K21" s="268"/>
      <c r="L21" s="248">
        <f t="shared" si="21"/>
        <v>0</v>
      </c>
    </row>
    <row r="22" ht="14.25" customHeight="1">
      <c r="A22" s="262" t="s">
        <v>2611</v>
      </c>
      <c r="B22" s="247">
        <f t="shared" si="1"/>
        <v>0</v>
      </c>
      <c r="C22" s="255"/>
      <c r="D22" s="268">
        <f t="shared" si="17"/>
        <v>0</v>
      </c>
      <c r="E22" s="270"/>
      <c r="F22" s="268">
        <f t="shared" si="18"/>
        <v>0</v>
      </c>
      <c r="G22" s="270"/>
      <c r="H22" s="268">
        <f t="shared" si="19"/>
        <v>0</v>
      </c>
      <c r="I22" s="270"/>
      <c r="J22" s="268">
        <f t="shared" si="20"/>
        <v>0</v>
      </c>
      <c r="K22" s="255"/>
      <c r="L22" s="248">
        <f t="shared" si="21"/>
        <v>0</v>
      </c>
    </row>
    <row r="23" ht="14.25" customHeight="1">
      <c r="A23" s="246" t="s">
        <v>2972</v>
      </c>
      <c r="B23" s="247">
        <f t="shared" si="1"/>
        <v>0</v>
      </c>
      <c r="C23" s="268"/>
      <c r="D23" s="268">
        <f t="shared" si="17"/>
        <v>0</v>
      </c>
      <c r="E23" s="269"/>
      <c r="F23" s="268">
        <f t="shared" si="18"/>
        <v>0</v>
      </c>
      <c r="G23" s="269"/>
      <c r="H23" s="268">
        <f t="shared" si="19"/>
        <v>0</v>
      </c>
      <c r="I23" s="269"/>
      <c r="J23" s="268">
        <f t="shared" si="20"/>
        <v>0</v>
      </c>
      <c r="K23" s="268"/>
      <c r="L23" s="248">
        <f t="shared" si="21"/>
        <v>0</v>
      </c>
    </row>
    <row r="24" ht="14.25" customHeight="1">
      <c r="A24" s="253" t="s">
        <v>2973</v>
      </c>
      <c r="B24" s="247">
        <f t="shared" si="1"/>
        <v>0.14</v>
      </c>
      <c r="C24" s="255">
        <v>0.7</v>
      </c>
      <c r="D24" s="268">
        <f t="shared" si="17"/>
        <v>0.21</v>
      </c>
      <c r="E24" s="255">
        <v>0.7</v>
      </c>
      <c r="F24" s="268">
        <f t="shared" si="18"/>
        <v>0.14</v>
      </c>
      <c r="G24" s="255">
        <v>0.7</v>
      </c>
      <c r="H24" s="268">
        <f t="shared" si="19"/>
        <v>0.065</v>
      </c>
      <c r="I24" s="255">
        <v>0.65</v>
      </c>
      <c r="J24" s="268">
        <f t="shared" si="20"/>
        <v>0.13</v>
      </c>
      <c r="K24" s="255">
        <v>0.65</v>
      </c>
      <c r="L24" s="248">
        <f t="shared" si="21"/>
        <v>0.685</v>
      </c>
    </row>
    <row r="25" ht="14.25" customHeight="1">
      <c r="A25" s="246" t="s">
        <v>2974</v>
      </c>
      <c r="B25" s="247">
        <f t="shared" si="1"/>
        <v>0</v>
      </c>
      <c r="C25" s="268"/>
      <c r="D25" s="268">
        <f t="shared" si="17"/>
        <v>0</v>
      </c>
      <c r="E25" s="269"/>
      <c r="F25" s="268">
        <f t="shared" si="18"/>
        <v>0</v>
      </c>
      <c r="G25" s="269"/>
      <c r="H25" s="268">
        <f t="shared" si="19"/>
        <v>0</v>
      </c>
      <c r="I25" s="269"/>
      <c r="J25" s="268">
        <f t="shared" si="20"/>
        <v>0</v>
      </c>
      <c r="K25" s="268"/>
      <c r="L25" s="248">
        <f t="shared" si="21"/>
        <v>0</v>
      </c>
    </row>
    <row r="26" ht="14.25" customHeight="1">
      <c r="A26" s="262" t="s">
        <v>3117</v>
      </c>
      <c r="B26" s="247">
        <f t="shared" si="1"/>
        <v>0</v>
      </c>
      <c r="C26" s="255"/>
      <c r="D26" s="268">
        <f t="shared" si="17"/>
        <v>0</v>
      </c>
      <c r="E26" s="270"/>
      <c r="F26" s="268">
        <f t="shared" si="18"/>
        <v>0</v>
      </c>
      <c r="G26" s="270"/>
      <c r="H26" s="268">
        <f t="shared" si="19"/>
        <v>0</v>
      </c>
      <c r="I26" s="270"/>
      <c r="J26" s="268">
        <f t="shared" si="20"/>
        <v>0</v>
      </c>
      <c r="K26" s="255"/>
      <c r="L26" s="248">
        <f t="shared" si="21"/>
        <v>0</v>
      </c>
    </row>
    <row r="27" ht="14.25" customHeight="1">
      <c r="A27" s="256" t="s">
        <v>2975</v>
      </c>
      <c r="B27" s="247" t="str">
        <f t="shared" si="1"/>
        <v>#VALUE!</v>
      </c>
      <c r="C27" s="257" t="s">
        <v>3107</v>
      </c>
      <c r="D27" s="258"/>
      <c r="E27" s="258"/>
      <c r="F27" s="258"/>
      <c r="G27" s="258"/>
      <c r="H27" s="258"/>
      <c r="I27" s="258"/>
      <c r="J27" s="258"/>
      <c r="K27" s="259"/>
      <c r="L27" s="260"/>
    </row>
    <row r="28" ht="14.25" customHeight="1">
      <c r="A28" s="262" t="s">
        <v>2976</v>
      </c>
      <c r="B28" s="247">
        <f t="shared" si="1"/>
        <v>0</v>
      </c>
      <c r="C28" s="255"/>
      <c r="D28" s="268">
        <f t="shared" ref="D28:D37" si="22">E28*$O$17</f>
        <v>0</v>
      </c>
      <c r="E28" s="270"/>
      <c r="F28" s="268">
        <f t="shared" ref="F28:F37" si="23">G28*$O$18</f>
        <v>0</v>
      </c>
      <c r="G28" s="270"/>
      <c r="H28" s="268">
        <f t="shared" ref="H28:H37" si="24">I28*$O$19</f>
        <v>0</v>
      </c>
      <c r="I28" s="270"/>
      <c r="J28" s="268">
        <f t="shared" ref="J28:J37" si="25">K28*$O$20</f>
        <v>0</v>
      </c>
      <c r="K28" s="255"/>
      <c r="L28" s="248">
        <f t="shared" ref="L28:L37" si="26">SUM(J28+H28+F28+D28+B28)</f>
        <v>0</v>
      </c>
    </row>
    <row r="29" ht="14.25" customHeight="1">
      <c r="A29" s="250" t="s">
        <v>2977</v>
      </c>
      <c r="B29" s="247">
        <f t="shared" si="1"/>
        <v>0</v>
      </c>
      <c r="C29" s="268"/>
      <c r="D29" s="268">
        <f t="shared" si="22"/>
        <v>0</v>
      </c>
      <c r="E29" s="269"/>
      <c r="F29" s="268">
        <f t="shared" si="23"/>
        <v>0</v>
      </c>
      <c r="G29" s="269"/>
      <c r="H29" s="268">
        <f t="shared" si="24"/>
        <v>0</v>
      </c>
      <c r="I29" s="269"/>
      <c r="J29" s="268">
        <f t="shared" si="25"/>
        <v>0</v>
      </c>
      <c r="K29" s="268"/>
      <c r="L29" s="248">
        <f t="shared" si="26"/>
        <v>0</v>
      </c>
    </row>
    <row r="30" ht="14.25" customHeight="1">
      <c r="A30" s="253" t="s">
        <v>2978</v>
      </c>
      <c r="B30" s="247">
        <f t="shared" si="1"/>
        <v>0</v>
      </c>
      <c r="C30" s="255"/>
      <c r="D30" s="268">
        <f t="shared" si="22"/>
        <v>0</v>
      </c>
      <c r="E30" s="270"/>
      <c r="F30" s="268">
        <f t="shared" si="23"/>
        <v>0</v>
      </c>
      <c r="G30" s="270"/>
      <c r="H30" s="268">
        <f t="shared" si="24"/>
        <v>0</v>
      </c>
      <c r="I30" s="270"/>
      <c r="J30" s="268">
        <f t="shared" si="25"/>
        <v>0</v>
      </c>
      <c r="K30" s="255"/>
      <c r="L30" s="248">
        <f t="shared" si="26"/>
        <v>0</v>
      </c>
    </row>
    <row r="31" ht="14.25" customHeight="1">
      <c r="A31" s="246" t="s">
        <v>3118</v>
      </c>
      <c r="B31" s="247">
        <f t="shared" si="1"/>
        <v>0.18</v>
      </c>
      <c r="C31" s="268">
        <v>0.9</v>
      </c>
      <c r="D31" s="268">
        <f t="shared" si="22"/>
        <v>0.195</v>
      </c>
      <c r="E31" s="268">
        <v>0.65</v>
      </c>
      <c r="F31" s="268">
        <f t="shared" si="23"/>
        <v>0.14</v>
      </c>
      <c r="G31" s="268">
        <v>0.7</v>
      </c>
      <c r="H31" s="268">
        <f t="shared" si="24"/>
        <v>0.08</v>
      </c>
      <c r="I31" s="268">
        <v>0.8</v>
      </c>
      <c r="J31" s="268">
        <f t="shared" si="25"/>
        <v>0.16</v>
      </c>
      <c r="K31" s="268">
        <v>0.8</v>
      </c>
      <c r="L31" s="248">
        <f t="shared" si="26"/>
        <v>0.755</v>
      </c>
    </row>
    <row r="32" ht="14.25" customHeight="1">
      <c r="A32" s="253" t="s">
        <v>2979</v>
      </c>
      <c r="B32" s="247">
        <f t="shared" si="1"/>
        <v>0</v>
      </c>
      <c r="C32" s="255"/>
      <c r="D32" s="268">
        <f t="shared" si="22"/>
        <v>0</v>
      </c>
      <c r="E32" s="270"/>
      <c r="F32" s="268">
        <f t="shared" si="23"/>
        <v>0</v>
      </c>
      <c r="G32" s="270"/>
      <c r="H32" s="268">
        <f t="shared" si="24"/>
        <v>0</v>
      </c>
      <c r="I32" s="270"/>
      <c r="J32" s="268">
        <f t="shared" si="25"/>
        <v>0</v>
      </c>
      <c r="K32" s="255"/>
      <c r="L32" s="248">
        <f t="shared" si="26"/>
        <v>0</v>
      </c>
    </row>
    <row r="33" ht="14.25" customHeight="1">
      <c r="A33" s="246" t="s">
        <v>2980</v>
      </c>
      <c r="B33" s="247">
        <f t="shared" si="1"/>
        <v>0.14</v>
      </c>
      <c r="C33" s="268">
        <v>0.7</v>
      </c>
      <c r="D33" s="268">
        <f t="shared" si="22"/>
        <v>0.21</v>
      </c>
      <c r="E33" s="268">
        <v>0.7</v>
      </c>
      <c r="F33" s="268">
        <f t="shared" si="23"/>
        <v>0.11</v>
      </c>
      <c r="G33" s="268">
        <v>0.55</v>
      </c>
      <c r="H33" s="268">
        <f t="shared" si="24"/>
        <v>0.07</v>
      </c>
      <c r="I33" s="268">
        <v>0.7</v>
      </c>
      <c r="J33" s="268">
        <f t="shared" si="25"/>
        <v>0.12</v>
      </c>
      <c r="K33" s="268">
        <v>0.6</v>
      </c>
      <c r="L33" s="248">
        <f t="shared" si="26"/>
        <v>0.65</v>
      </c>
    </row>
    <row r="34" ht="14.25" customHeight="1">
      <c r="A34" s="253" t="s">
        <v>2981</v>
      </c>
      <c r="B34" s="247">
        <f t="shared" si="1"/>
        <v>0</v>
      </c>
      <c r="C34" s="255"/>
      <c r="D34" s="268">
        <f t="shared" si="22"/>
        <v>0</v>
      </c>
      <c r="E34" s="270"/>
      <c r="F34" s="268">
        <f t="shared" si="23"/>
        <v>0</v>
      </c>
      <c r="G34" s="270"/>
      <c r="H34" s="268">
        <f t="shared" si="24"/>
        <v>0</v>
      </c>
      <c r="I34" s="270"/>
      <c r="J34" s="268">
        <f t="shared" si="25"/>
        <v>0</v>
      </c>
      <c r="K34" s="255"/>
      <c r="L34" s="248">
        <f t="shared" si="26"/>
        <v>0</v>
      </c>
    </row>
    <row r="35" ht="14.25" customHeight="1">
      <c r="A35" s="246" t="s">
        <v>2982</v>
      </c>
      <c r="B35" s="247">
        <f t="shared" si="1"/>
        <v>0</v>
      </c>
      <c r="C35" s="268"/>
      <c r="D35" s="268">
        <f t="shared" si="22"/>
        <v>0</v>
      </c>
      <c r="E35" s="269"/>
      <c r="F35" s="268">
        <f t="shared" si="23"/>
        <v>0</v>
      </c>
      <c r="G35" s="269"/>
      <c r="H35" s="268">
        <f t="shared" si="24"/>
        <v>0</v>
      </c>
      <c r="I35" s="269"/>
      <c r="J35" s="268">
        <f t="shared" si="25"/>
        <v>0</v>
      </c>
      <c r="K35" s="268"/>
      <c r="L35" s="248">
        <f t="shared" si="26"/>
        <v>0</v>
      </c>
    </row>
    <row r="36" ht="14.25" customHeight="1">
      <c r="A36" s="253" t="s">
        <v>2983</v>
      </c>
      <c r="B36" s="247">
        <f t="shared" si="1"/>
        <v>0.12</v>
      </c>
      <c r="C36" s="255">
        <v>0.6</v>
      </c>
      <c r="D36" s="268">
        <f t="shared" si="22"/>
        <v>0.18</v>
      </c>
      <c r="E36" s="255">
        <v>0.6</v>
      </c>
      <c r="F36" s="268">
        <f t="shared" si="23"/>
        <v>0.12</v>
      </c>
      <c r="G36" s="255">
        <v>0.6</v>
      </c>
      <c r="H36" s="268">
        <f t="shared" si="24"/>
        <v>0.06</v>
      </c>
      <c r="I36" s="255">
        <v>0.6</v>
      </c>
      <c r="J36" s="268">
        <f t="shared" si="25"/>
        <v>0.11</v>
      </c>
      <c r="K36" s="255">
        <v>0.55</v>
      </c>
      <c r="L36" s="248">
        <f t="shared" si="26"/>
        <v>0.59</v>
      </c>
    </row>
    <row r="37" ht="14.25" customHeight="1">
      <c r="A37" s="246" t="s">
        <v>2984</v>
      </c>
      <c r="B37" s="247">
        <f t="shared" si="1"/>
        <v>0.14</v>
      </c>
      <c r="C37" s="268">
        <v>0.7</v>
      </c>
      <c r="D37" s="268">
        <f t="shared" si="22"/>
        <v>0.18</v>
      </c>
      <c r="E37" s="268">
        <v>0.6</v>
      </c>
      <c r="F37" s="268">
        <f t="shared" si="23"/>
        <v>0.12</v>
      </c>
      <c r="G37" s="268">
        <v>0.6</v>
      </c>
      <c r="H37" s="268">
        <f t="shared" si="24"/>
        <v>0.06</v>
      </c>
      <c r="I37" s="268">
        <v>0.6</v>
      </c>
      <c r="J37" s="268">
        <f t="shared" si="25"/>
        <v>0.13</v>
      </c>
      <c r="K37" s="268">
        <v>0.65</v>
      </c>
      <c r="L37" s="248">
        <f t="shared" si="26"/>
        <v>0.63</v>
      </c>
    </row>
    <row r="38" ht="14.25" customHeight="1">
      <c r="A38" s="265" t="s">
        <v>2985</v>
      </c>
      <c r="B38" s="247" t="str">
        <f t="shared" si="1"/>
        <v>#VALUE!</v>
      </c>
      <c r="C38" s="257" t="s">
        <v>3107</v>
      </c>
      <c r="D38" s="266"/>
      <c r="E38" s="266"/>
      <c r="F38" s="266"/>
      <c r="G38" s="266"/>
      <c r="H38" s="266"/>
      <c r="I38" s="266"/>
      <c r="J38" s="266"/>
      <c r="K38" s="267"/>
      <c r="L38" s="260"/>
    </row>
    <row r="39" ht="14.25" customHeight="1">
      <c r="A39" s="246" t="s">
        <v>2986</v>
      </c>
      <c r="B39" s="247">
        <f t="shared" si="1"/>
        <v>0</v>
      </c>
      <c r="C39" s="268"/>
      <c r="D39" s="268">
        <f t="shared" ref="D39:D98" si="27">E39*$O$17</f>
        <v>0</v>
      </c>
      <c r="E39" s="269"/>
      <c r="F39" s="268">
        <f t="shared" ref="F39:F98" si="28">G39*$O$18</f>
        <v>0</v>
      </c>
      <c r="G39" s="269"/>
      <c r="H39" s="268">
        <f t="shared" ref="H39:H98" si="29">I39*$O$19</f>
        <v>0</v>
      </c>
      <c r="I39" s="269"/>
      <c r="J39" s="268">
        <f t="shared" ref="J39:J98" si="30">K39*$O$20</f>
        <v>0</v>
      </c>
      <c r="K39" s="268"/>
      <c r="L39" s="248">
        <f t="shared" ref="L39:L98" si="31">SUM(J39+H39+F39+D39+B39)</f>
        <v>0</v>
      </c>
    </row>
    <row r="40" ht="14.25" customHeight="1">
      <c r="A40" s="262" t="s">
        <v>3119</v>
      </c>
      <c r="B40" s="247">
        <f t="shared" si="1"/>
        <v>0.12</v>
      </c>
      <c r="C40" s="255">
        <v>0.6</v>
      </c>
      <c r="D40" s="268">
        <f t="shared" si="27"/>
        <v>0.18</v>
      </c>
      <c r="E40" s="255">
        <v>0.6</v>
      </c>
      <c r="F40" s="268">
        <f t="shared" si="28"/>
        <v>0.12</v>
      </c>
      <c r="G40" s="255">
        <v>0.6</v>
      </c>
      <c r="H40" s="268">
        <f t="shared" si="29"/>
        <v>0.06</v>
      </c>
      <c r="I40" s="255">
        <v>0.6</v>
      </c>
      <c r="J40" s="268">
        <f t="shared" si="30"/>
        <v>0.12</v>
      </c>
      <c r="K40" s="255">
        <v>0.6</v>
      </c>
      <c r="L40" s="248">
        <f t="shared" si="31"/>
        <v>0.6</v>
      </c>
    </row>
    <row r="41" ht="14.25" customHeight="1">
      <c r="A41" s="250" t="s">
        <v>192</v>
      </c>
      <c r="B41" s="247">
        <f t="shared" si="1"/>
        <v>0.14</v>
      </c>
      <c r="C41" s="268">
        <v>0.7</v>
      </c>
      <c r="D41" s="268">
        <f t="shared" si="27"/>
        <v>0.21</v>
      </c>
      <c r="E41" s="268">
        <v>0.7</v>
      </c>
      <c r="F41" s="268">
        <f t="shared" si="28"/>
        <v>0.14</v>
      </c>
      <c r="G41" s="268">
        <v>0.7</v>
      </c>
      <c r="H41" s="268">
        <f t="shared" si="29"/>
        <v>0.07</v>
      </c>
      <c r="I41" s="268">
        <v>0.7</v>
      </c>
      <c r="J41" s="268">
        <f t="shared" si="30"/>
        <v>0.14</v>
      </c>
      <c r="K41" s="268">
        <v>0.7</v>
      </c>
      <c r="L41" s="248">
        <f t="shared" si="31"/>
        <v>0.7</v>
      </c>
    </row>
    <row r="42" ht="14.25" customHeight="1">
      <c r="A42" s="253" t="s">
        <v>699</v>
      </c>
      <c r="B42" s="247">
        <f t="shared" si="1"/>
        <v>0.16</v>
      </c>
      <c r="C42" s="255">
        <v>0.8</v>
      </c>
      <c r="D42" s="268">
        <f t="shared" si="27"/>
        <v>0.225</v>
      </c>
      <c r="E42" s="255">
        <v>0.75</v>
      </c>
      <c r="F42" s="268">
        <f t="shared" si="28"/>
        <v>0.16</v>
      </c>
      <c r="G42" s="255">
        <v>0.8</v>
      </c>
      <c r="H42" s="268">
        <f t="shared" si="29"/>
        <v>0.07</v>
      </c>
      <c r="I42" s="255">
        <v>0.7</v>
      </c>
      <c r="J42" s="268">
        <f t="shared" si="30"/>
        <v>0.14</v>
      </c>
      <c r="K42" s="255">
        <v>0.7</v>
      </c>
      <c r="L42" s="248">
        <f t="shared" si="31"/>
        <v>0.755</v>
      </c>
    </row>
    <row r="43" ht="14.25" customHeight="1">
      <c r="A43" s="246" t="s">
        <v>2987</v>
      </c>
      <c r="B43" s="247">
        <f t="shared" si="1"/>
        <v>0</v>
      </c>
      <c r="C43" s="268"/>
      <c r="D43" s="268">
        <f t="shared" si="27"/>
        <v>0</v>
      </c>
      <c r="E43" s="269"/>
      <c r="F43" s="268">
        <f t="shared" si="28"/>
        <v>0</v>
      </c>
      <c r="G43" s="269"/>
      <c r="H43" s="268">
        <f t="shared" si="29"/>
        <v>0</v>
      </c>
      <c r="I43" s="269"/>
      <c r="J43" s="268">
        <f t="shared" si="30"/>
        <v>0</v>
      </c>
      <c r="K43" s="268"/>
      <c r="L43" s="248">
        <f t="shared" si="31"/>
        <v>0</v>
      </c>
    </row>
    <row r="44" ht="14.25" customHeight="1">
      <c r="A44" s="253" t="s">
        <v>2988</v>
      </c>
      <c r="B44" s="247">
        <f t="shared" si="1"/>
        <v>0</v>
      </c>
      <c r="C44" s="255"/>
      <c r="D44" s="268">
        <f t="shared" si="27"/>
        <v>0</v>
      </c>
      <c r="E44" s="270"/>
      <c r="F44" s="268">
        <f t="shared" si="28"/>
        <v>0</v>
      </c>
      <c r="G44" s="270"/>
      <c r="H44" s="268">
        <f t="shared" si="29"/>
        <v>0</v>
      </c>
      <c r="I44" s="270"/>
      <c r="J44" s="268">
        <f t="shared" si="30"/>
        <v>0</v>
      </c>
      <c r="K44" s="255"/>
      <c r="L44" s="248">
        <f t="shared" si="31"/>
        <v>0</v>
      </c>
    </row>
    <row r="45" ht="14.25" customHeight="1">
      <c r="A45" s="250" t="s">
        <v>3120</v>
      </c>
      <c r="B45" s="247">
        <f t="shared" si="1"/>
        <v>0.19</v>
      </c>
      <c r="C45" s="268">
        <v>0.95</v>
      </c>
      <c r="D45" s="268">
        <f t="shared" si="27"/>
        <v>0.285</v>
      </c>
      <c r="E45" s="268">
        <v>0.95</v>
      </c>
      <c r="F45" s="268">
        <f t="shared" si="28"/>
        <v>0.196</v>
      </c>
      <c r="G45" s="268">
        <v>0.98</v>
      </c>
      <c r="H45" s="268">
        <f t="shared" si="29"/>
        <v>0.085</v>
      </c>
      <c r="I45" s="268">
        <v>0.85</v>
      </c>
      <c r="J45" s="268">
        <f t="shared" si="30"/>
        <v>0.19</v>
      </c>
      <c r="K45" s="268">
        <v>0.95</v>
      </c>
      <c r="L45" s="248">
        <f t="shared" si="31"/>
        <v>0.946</v>
      </c>
    </row>
    <row r="46" ht="14.25" customHeight="1">
      <c r="A46" s="262" t="s">
        <v>2989</v>
      </c>
      <c r="B46" s="247">
        <f t="shared" si="1"/>
        <v>0</v>
      </c>
      <c r="C46" s="255"/>
      <c r="D46" s="268">
        <f t="shared" si="27"/>
        <v>0</v>
      </c>
      <c r="E46" s="270"/>
      <c r="F46" s="268">
        <f t="shared" si="28"/>
        <v>0</v>
      </c>
      <c r="G46" s="270"/>
      <c r="H46" s="268">
        <f t="shared" si="29"/>
        <v>0</v>
      </c>
      <c r="I46" s="270"/>
      <c r="J46" s="268">
        <f t="shared" si="30"/>
        <v>0</v>
      </c>
      <c r="K46" s="255"/>
      <c r="L46" s="248">
        <f t="shared" si="31"/>
        <v>0</v>
      </c>
    </row>
    <row r="47" ht="14.25" customHeight="1">
      <c r="A47" s="246" t="s">
        <v>2990</v>
      </c>
      <c r="B47" s="247">
        <f t="shared" si="1"/>
        <v>0</v>
      </c>
      <c r="C47" s="268"/>
      <c r="D47" s="268">
        <f t="shared" si="27"/>
        <v>0</v>
      </c>
      <c r="E47" s="269"/>
      <c r="F47" s="268">
        <f t="shared" si="28"/>
        <v>0</v>
      </c>
      <c r="G47" s="269"/>
      <c r="H47" s="268">
        <f t="shared" si="29"/>
        <v>0</v>
      </c>
      <c r="I47" s="269"/>
      <c r="J47" s="268">
        <f t="shared" si="30"/>
        <v>0</v>
      </c>
      <c r="K47" s="268"/>
      <c r="L47" s="248">
        <f t="shared" si="31"/>
        <v>0</v>
      </c>
    </row>
    <row r="48" ht="14.25" customHeight="1">
      <c r="A48" s="262" t="s">
        <v>3121</v>
      </c>
      <c r="B48" s="247">
        <f t="shared" si="1"/>
        <v>0.18</v>
      </c>
      <c r="C48" s="255">
        <v>0.9</v>
      </c>
      <c r="D48" s="268">
        <f t="shared" si="27"/>
        <v>0.195</v>
      </c>
      <c r="E48" s="255">
        <v>0.65</v>
      </c>
      <c r="F48" s="268">
        <f t="shared" si="28"/>
        <v>0.13</v>
      </c>
      <c r="G48" s="255">
        <v>0.65</v>
      </c>
      <c r="H48" s="268">
        <f t="shared" si="29"/>
        <v>0.085</v>
      </c>
      <c r="I48" s="255">
        <v>0.85</v>
      </c>
      <c r="J48" s="268">
        <f t="shared" si="30"/>
        <v>0.17</v>
      </c>
      <c r="K48" s="255">
        <v>0.85</v>
      </c>
      <c r="L48" s="248">
        <f t="shared" si="31"/>
        <v>0.76</v>
      </c>
    </row>
    <row r="49" ht="14.25" customHeight="1">
      <c r="A49" s="250" t="s">
        <v>2991</v>
      </c>
      <c r="B49" s="247">
        <f t="shared" si="1"/>
        <v>0</v>
      </c>
      <c r="C49" s="268"/>
      <c r="D49" s="268">
        <f t="shared" si="27"/>
        <v>0</v>
      </c>
      <c r="E49" s="269"/>
      <c r="F49" s="268">
        <f t="shared" si="28"/>
        <v>0</v>
      </c>
      <c r="G49" s="269"/>
      <c r="H49" s="268">
        <f t="shared" si="29"/>
        <v>0</v>
      </c>
      <c r="I49" s="269"/>
      <c r="J49" s="268">
        <f t="shared" si="30"/>
        <v>0</v>
      </c>
      <c r="K49" s="268"/>
      <c r="L49" s="248">
        <f t="shared" si="31"/>
        <v>0</v>
      </c>
    </row>
    <row r="50" ht="14.25" customHeight="1">
      <c r="A50" s="253" t="s">
        <v>2992</v>
      </c>
      <c r="B50" s="247">
        <f t="shared" si="1"/>
        <v>0.1</v>
      </c>
      <c r="C50" s="255">
        <v>0.5</v>
      </c>
      <c r="D50" s="268">
        <f t="shared" si="27"/>
        <v>0.15</v>
      </c>
      <c r="E50" s="255">
        <v>0.5</v>
      </c>
      <c r="F50" s="268">
        <f t="shared" si="28"/>
        <v>0.1</v>
      </c>
      <c r="G50" s="255">
        <v>0.5</v>
      </c>
      <c r="H50" s="268">
        <f t="shared" si="29"/>
        <v>0.05</v>
      </c>
      <c r="I50" s="255">
        <v>0.5</v>
      </c>
      <c r="J50" s="268">
        <f t="shared" si="30"/>
        <v>0.1</v>
      </c>
      <c r="K50" s="255">
        <v>0.5</v>
      </c>
      <c r="L50" s="248">
        <f t="shared" si="31"/>
        <v>0.5</v>
      </c>
    </row>
    <row r="51" ht="14.25" customHeight="1">
      <c r="A51" s="246" t="s">
        <v>3122</v>
      </c>
      <c r="B51" s="247">
        <f t="shared" si="1"/>
        <v>0.13</v>
      </c>
      <c r="C51" s="268">
        <v>0.65</v>
      </c>
      <c r="D51" s="268">
        <f t="shared" si="27"/>
        <v>0.165</v>
      </c>
      <c r="E51" s="268">
        <v>0.55</v>
      </c>
      <c r="F51" s="268">
        <f t="shared" si="28"/>
        <v>0.11</v>
      </c>
      <c r="G51" s="268">
        <v>0.55</v>
      </c>
      <c r="H51" s="268">
        <f t="shared" si="29"/>
        <v>0.075</v>
      </c>
      <c r="I51" s="268">
        <v>0.75</v>
      </c>
      <c r="J51" s="268">
        <f t="shared" si="30"/>
        <v>0.15</v>
      </c>
      <c r="K51" s="268">
        <v>0.75</v>
      </c>
      <c r="L51" s="248">
        <f t="shared" si="31"/>
        <v>0.63</v>
      </c>
    </row>
    <row r="52" ht="14.25" customHeight="1">
      <c r="A52" s="253" t="s">
        <v>2993</v>
      </c>
      <c r="B52" s="247">
        <f t="shared" si="1"/>
        <v>0</v>
      </c>
      <c r="C52" s="255"/>
      <c r="D52" s="268">
        <f t="shared" si="27"/>
        <v>0</v>
      </c>
      <c r="E52" s="270"/>
      <c r="F52" s="268">
        <f t="shared" si="28"/>
        <v>0</v>
      </c>
      <c r="G52" s="270"/>
      <c r="H52" s="268">
        <f t="shared" si="29"/>
        <v>0</v>
      </c>
      <c r="I52" s="270"/>
      <c r="J52" s="268">
        <f t="shared" si="30"/>
        <v>0</v>
      </c>
      <c r="K52" s="255"/>
      <c r="L52" s="248">
        <f t="shared" si="31"/>
        <v>0</v>
      </c>
    </row>
    <row r="53" ht="14.25" customHeight="1">
      <c r="A53" s="250" t="s">
        <v>2994</v>
      </c>
      <c r="B53" s="247">
        <f t="shared" si="1"/>
        <v>0</v>
      </c>
      <c r="C53" s="268"/>
      <c r="D53" s="268">
        <f t="shared" si="27"/>
        <v>0</v>
      </c>
      <c r="E53" s="269"/>
      <c r="F53" s="268">
        <f t="shared" si="28"/>
        <v>0</v>
      </c>
      <c r="G53" s="269"/>
      <c r="H53" s="268">
        <f t="shared" si="29"/>
        <v>0</v>
      </c>
      <c r="I53" s="269"/>
      <c r="J53" s="268">
        <f t="shared" si="30"/>
        <v>0</v>
      </c>
      <c r="K53" s="268"/>
      <c r="L53" s="248">
        <f t="shared" si="31"/>
        <v>0</v>
      </c>
    </row>
    <row r="54" ht="14.25" customHeight="1">
      <c r="A54" s="262" t="s">
        <v>2995</v>
      </c>
      <c r="B54" s="247">
        <f t="shared" si="1"/>
        <v>0</v>
      </c>
      <c r="C54" s="255"/>
      <c r="D54" s="268">
        <f t="shared" si="27"/>
        <v>0</v>
      </c>
      <c r="E54" s="270"/>
      <c r="F54" s="268">
        <f t="shared" si="28"/>
        <v>0</v>
      </c>
      <c r="G54" s="270"/>
      <c r="H54" s="268">
        <f t="shared" si="29"/>
        <v>0</v>
      </c>
      <c r="I54" s="270"/>
      <c r="J54" s="268">
        <f t="shared" si="30"/>
        <v>0</v>
      </c>
      <c r="K54" s="255"/>
      <c r="L54" s="248">
        <f t="shared" si="31"/>
        <v>0</v>
      </c>
    </row>
    <row r="55" ht="14.25" customHeight="1">
      <c r="A55" s="246" t="s">
        <v>3123</v>
      </c>
      <c r="B55" s="247">
        <f t="shared" si="1"/>
        <v>0.15</v>
      </c>
      <c r="C55" s="268">
        <v>0.75</v>
      </c>
      <c r="D55" s="268">
        <f t="shared" si="27"/>
        <v>0.225</v>
      </c>
      <c r="E55" s="268">
        <v>0.75</v>
      </c>
      <c r="F55" s="268">
        <f t="shared" si="28"/>
        <v>0.15</v>
      </c>
      <c r="G55" s="268">
        <v>0.75</v>
      </c>
      <c r="H55" s="268">
        <f t="shared" si="29"/>
        <v>0.075</v>
      </c>
      <c r="I55" s="268">
        <v>0.75</v>
      </c>
      <c r="J55" s="268">
        <f t="shared" si="30"/>
        <v>0.15</v>
      </c>
      <c r="K55" s="268">
        <v>0.75</v>
      </c>
      <c r="L55" s="248">
        <f t="shared" si="31"/>
        <v>0.75</v>
      </c>
    </row>
    <row r="56" ht="14.25" customHeight="1">
      <c r="A56" s="262" t="s">
        <v>3124</v>
      </c>
      <c r="B56" s="247">
        <f t="shared" si="1"/>
        <v>0.17</v>
      </c>
      <c r="C56" s="255">
        <v>0.85</v>
      </c>
      <c r="D56" s="268">
        <f t="shared" si="27"/>
        <v>0.225</v>
      </c>
      <c r="E56" s="255">
        <v>0.75</v>
      </c>
      <c r="F56" s="268">
        <f t="shared" si="28"/>
        <v>0.15</v>
      </c>
      <c r="G56" s="255">
        <v>0.75</v>
      </c>
      <c r="H56" s="268">
        <f t="shared" si="29"/>
        <v>0.085</v>
      </c>
      <c r="I56" s="255">
        <v>0.85</v>
      </c>
      <c r="J56" s="268">
        <f t="shared" si="30"/>
        <v>0.17</v>
      </c>
      <c r="K56" s="255">
        <v>0.85</v>
      </c>
      <c r="L56" s="248">
        <f t="shared" si="31"/>
        <v>0.8</v>
      </c>
    </row>
    <row r="57" ht="14.25" customHeight="1">
      <c r="A57" s="250" t="s">
        <v>2996</v>
      </c>
      <c r="B57" s="247">
        <f t="shared" si="1"/>
        <v>0</v>
      </c>
      <c r="C57" s="268"/>
      <c r="D57" s="268">
        <f t="shared" si="27"/>
        <v>0</v>
      </c>
      <c r="E57" s="269"/>
      <c r="F57" s="268">
        <f t="shared" si="28"/>
        <v>0</v>
      </c>
      <c r="G57" s="269"/>
      <c r="H57" s="268">
        <f t="shared" si="29"/>
        <v>0</v>
      </c>
      <c r="I57" s="269"/>
      <c r="J57" s="268">
        <f t="shared" si="30"/>
        <v>0</v>
      </c>
      <c r="K57" s="268"/>
      <c r="L57" s="248">
        <f t="shared" si="31"/>
        <v>0</v>
      </c>
    </row>
    <row r="58" ht="14.25" customHeight="1">
      <c r="A58" s="262" t="s">
        <v>3125</v>
      </c>
      <c r="B58" s="247">
        <f t="shared" si="1"/>
        <v>0.17</v>
      </c>
      <c r="C58" s="255">
        <v>0.85</v>
      </c>
      <c r="D58" s="268">
        <f t="shared" si="27"/>
        <v>0.21</v>
      </c>
      <c r="E58" s="255">
        <v>0.7</v>
      </c>
      <c r="F58" s="268">
        <f t="shared" si="28"/>
        <v>0.14</v>
      </c>
      <c r="G58" s="255">
        <v>0.7</v>
      </c>
      <c r="H58" s="268">
        <f t="shared" si="29"/>
        <v>0.085</v>
      </c>
      <c r="I58" s="255">
        <v>0.85</v>
      </c>
      <c r="J58" s="268">
        <f t="shared" si="30"/>
        <v>0.17</v>
      </c>
      <c r="K58" s="255">
        <v>0.85</v>
      </c>
      <c r="L58" s="248">
        <f t="shared" si="31"/>
        <v>0.775</v>
      </c>
    </row>
    <row r="59" ht="14.25" customHeight="1">
      <c r="A59" s="250" t="s">
        <v>2997</v>
      </c>
      <c r="B59" s="247">
        <f t="shared" si="1"/>
        <v>0</v>
      </c>
      <c r="C59" s="268"/>
      <c r="D59" s="268">
        <f t="shared" si="27"/>
        <v>0</v>
      </c>
      <c r="E59" s="269"/>
      <c r="F59" s="268">
        <f t="shared" si="28"/>
        <v>0</v>
      </c>
      <c r="G59" s="269"/>
      <c r="H59" s="268">
        <f t="shared" si="29"/>
        <v>0</v>
      </c>
      <c r="I59" s="269"/>
      <c r="J59" s="268">
        <f t="shared" si="30"/>
        <v>0</v>
      </c>
      <c r="K59" s="268"/>
      <c r="L59" s="248">
        <f t="shared" si="31"/>
        <v>0</v>
      </c>
    </row>
    <row r="60" ht="14.25" customHeight="1">
      <c r="A60" s="262" t="s">
        <v>2998</v>
      </c>
      <c r="B60" s="247">
        <f t="shared" si="1"/>
        <v>0.17</v>
      </c>
      <c r="C60" s="255">
        <v>0.85</v>
      </c>
      <c r="D60" s="268">
        <f t="shared" si="27"/>
        <v>0.234</v>
      </c>
      <c r="E60" s="255">
        <v>0.78</v>
      </c>
      <c r="F60" s="268">
        <f t="shared" si="28"/>
        <v>0.14</v>
      </c>
      <c r="G60" s="255">
        <v>0.7</v>
      </c>
      <c r="H60" s="268">
        <f t="shared" si="29"/>
        <v>0.085</v>
      </c>
      <c r="I60" s="255">
        <v>0.85</v>
      </c>
      <c r="J60" s="268">
        <f t="shared" si="30"/>
        <v>0.17</v>
      </c>
      <c r="K60" s="255">
        <v>0.85</v>
      </c>
      <c r="L60" s="248">
        <f t="shared" si="31"/>
        <v>0.799</v>
      </c>
    </row>
    <row r="61" ht="14.25" customHeight="1">
      <c r="A61" s="246" t="s">
        <v>3126</v>
      </c>
      <c r="B61" s="247">
        <f t="shared" si="1"/>
        <v>0.16</v>
      </c>
      <c r="C61" s="268">
        <v>0.8</v>
      </c>
      <c r="D61" s="268">
        <f t="shared" si="27"/>
        <v>0.18</v>
      </c>
      <c r="E61" s="268">
        <v>0.6</v>
      </c>
      <c r="F61" s="268">
        <f t="shared" si="28"/>
        <v>0.14</v>
      </c>
      <c r="G61" s="268">
        <v>0.7</v>
      </c>
      <c r="H61" s="268">
        <f t="shared" si="29"/>
        <v>0.08</v>
      </c>
      <c r="I61" s="268">
        <v>0.8</v>
      </c>
      <c r="J61" s="268">
        <f t="shared" si="30"/>
        <v>0.16</v>
      </c>
      <c r="K61" s="268">
        <v>0.8</v>
      </c>
      <c r="L61" s="248">
        <f t="shared" si="31"/>
        <v>0.72</v>
      </c>
    </row>
    <row r="62" ht="14.25" customHeight="1">
      <c r="A62" s="253" t="s">
        <v>3000</v>
      </c>
      <c r="B62" s="247">
        <f t="shared" si="1"/>
        <v>0</v>
      </c>
      <c r="C62" s="255"/>
      <c r="D62" s="268">
        <f t="shared" si="27"/>
        <v>0</v>
      </c>
      <c r="E62" s="270"/>
      <c r="F62" s="268">
        <f t="shared" si="28"/>
        <v>0</v>
      </c>
      <c r="G62" s="270"/>
      <c r="H62" s="268">
        <f t="shared" si="29"/>
        <v>0</v>
      </c>
      <c r="I62" s="270"/>
      <c r="J62" s="268">
        <f t="shared" si="30"/>
        <v>0</v>
      </c>
      <c r="K62" s="255"/>
      <c r="L62" s="248">
        <f t="shared" si="31"/>
        <v>0</v>
      </c>
    </row>
    <row r="63" ht="14.25" customHeight="1">
      <c r="A63" s="250" t="s">
        <v>3001</v>
      </c>
      <c r="B63" s="247">
        <f t="shared" si="1"/>
        <v>0</v>
      </c>
      <c r="C63" s="268"/>
      <c r="D63" s="268">
        <f t="shared" si="27"/>
        <v>0</v>
      </c>
      <c r="E63" s="269"/>
      <c r="F63" s="268">
        <f t="shared" si="28"/>
        <v>0</v>
      </c>
      <c r="G63" s="269"/>
      <c r="H63" s="268">
        <f t="shared" si="29"/>
        <v>0</v>
      </c>
      <c r="I63" s="269"/>
      <c r="J63" s="268">
        <f t="shared" si="30"/>
        <v>0</v>
      </c>
      <c r="K63" s="268"/>
      <c r="L63" s="248">
        <f t="shared" si="31"/>
        <v>0</v>
      </c>
    </row>
    <row r="64" ht="14.25" customHeight="1">
      <c r="A64" s="253" t="s">
        <v>3002</v>
      </c>
      <c r="B64" s="247">
        <f t="shared" si="1"/>
        <v>0.14</v>
      </c>
      <c r="C64" s="255">
        <v>0.7</v>
      </c>
      <c r="D64" s="268">
        <f t="shared" si="27"/>
        <v>0.21</v>
      </c>
      <c r="E64" s="255">
        <v>0.7</v>
      </c>
      <c r="F64" s="268">
        <f t="shared" si="28"/>
        <v>0.11</v>
      </c>
      <c r="G64" s="255">
        <v>0.55</v>
      </c>
      <c r="H64" s="268">
        <f t="shared" si="29"/>
        <v>0.06</v>
      </c>
      <c r="I64" s="255">
        <v>0.6</v>
      </c>
      <c r="J64" s="268">
        <f t="shared" si="30"/>
        <v>0.12</v>
      </c>
      <c r="K64" s="255">
        <v>0.6</v>
      </c>
      <c r="L64" s="248">
        <f t="shared" si="31"/>
        <v>0.64</v>
      </c>
    </row>
    <row r="65" ht="14.25" customHeight="1">
      <c r="A65" s="246" t="s">
        <v>372</v>
      </c>
      <c r="B65" s="247">
        <f t="shared" si="1"/>
        <v>0.16</v>
      </c>
      <c r="C65" s="268">
        <v>0.8</v>
      </c>
      <c r="D65" s="268">
        <f t="shared" si="27"/>
        <v>0.255</v>
      </c>
      <c r="E65" s="268">
        <v>0.85</v>
      </c>
      <c r="F65" s="268">
        <f t="shared" si="28"/>
        <v>0.17</v>
      </c>
      <c r="G65" s="268">
        <v>0.85</v>
      </c>
      <c r="H65" s="268">
        <f t="shared" si="29"/>
        <v>0.085</v>
      </c>
      <c r="I65" s="268">
        <v>0.85</v>
      </c>
      <c r="J65" s="268">
        <f t="shared" si="30"/>
        <v>0.17</v>
      </c>
      <c r="K65" s="268">
        <v>0.85</v>
      </c>
      <c r="L65" s="248">
        <f t="shared" si="31"/>
        <v>0.84</v>
      </c>
    </row>
    <row r="66" ht="14.25" customHeight="1">
      <c r="A66" s="278" t="s">
        <v>3127</v>
      </c>
      <c r="B66" s="247">
        <f t="shared" si="1"/>
        <v>0.15</v>
      </c>
      <c r="C66" s="255">
        <v>0.75</v>
      </c>
      <c r="D66" s="268">
        <f t="shared" si="27"/>
        <v>0.195</v>
      </c>
      <c r="E66" s="255">
        <v>0.65</v>
      </c>
      <c r="F66" s="268">
        <f t="shared" si="28"/>
        <v>0.14</v>
      </c>
      <c r="G66" s="255">
        <v>0.7</v>
      </c>
      <c r="H66" s="268">
        <f t="shared" si="29"/>
        <v>0.07</v>
      </c>
      <c r="I66" s="255">
        <v>0.7</v>
      </c>
      <c r="J66" s="268">
        <f t="shared" si="30"/>
        <v>0.13</v>
      </c>
      <c r="K66" s="255">
        <v>0.65</v>
      </c>
      <c r="L66" s="248">
        <f t="shared" si="31"/>
        <v>0.685</v>
      </c>
    </row>
    <row r="67" ht="14.25" customHeight="1">
      <c r="A67" s="250" t="s">
        <v>3003</v>
      </c>
      <c r="B67" s="247">
        <f t="shared" si="1"/>
        <v>0.18</v>
      </c>
      <c r="C67" s="268">
        <v>0.9</v>
      </c>
      <c r="D67" s="268">
        <f t="shared" si="27"/>
        <v>0.27</v>
      </c>
      <c r="E67" s="268">
        <v>0.9</v>
      </c>
      <c r="F67" s="268">
        <f t="shared" si="28"/>
        <v>0.18</v>
      </c>
      <c r="G67" s="268">
        <v>0.9</v>
      </c>
      <c r="H67" s="268">
        <f t="shared" si="29"/>
        <v>0.085</v>
      </c>
      <c r="I67" s="268">
        <v>0.85</v>
      </c>
      <c r="J67" s="268">
        <f t="shared" si="30"/>
        <v>0.17</v>
      </c>
      <c r="K67" s="268">
        <v>0.85</v>
      </c>
      <c r="L67" s="248">
        <f t="shared" si="31"/>
        <v>0.885</v>
      </c>
    </row>
    <row r="68" ht="14.25" customHeight="1">
      <c r="A68" s="262" t="s">
        <v>3128</v>
      </c>
      <c r="B68" s="247">
        <f t="shared" si="1"/>
        <v>0.17</v>
      </c>
      <c r="C68" s="255">
        <v>0.85</v>
      </c>
      <c r="D68" s="268">
        <f t="shared" si="27"/>
        <v>0.18</v>
      </c>
      <c r="E68" s="255">
        <v>0.6</v>
      </c>
      <c r="F68" s="268">
        <f t="shared" si="28"/>
        <v>0.16</v>
      </c>
      <c r="G68" s="255">
        <v>0.8</v>
      </c>
      <c r="H68" s="268">
        <f t="shared" si="29"/>
        <v>0.085</v>
      </c>
      <c r="I68" s="255">
        <v>0.85</v>
      </c>
      <c r="J68" s="268">
        <f t="shared" si="30"/>
        <v>0.17</v>
      </c>
      <c r="K68" s="255">
        <v>0.85</v>
      </c>
      <c r="L68" s="248">
        <f t="shared" si="31"/>
        <v>0.765</v>
      </c>
    </row>
    <row r="69" ht="14.25" customHeight="1">
      <c r="A69" s="246" t="s">
        <v>767</v>
      </c>
      <c r="B69" s="247">
        <f t="shared" si="1"/>
        <v>0</v>
      </c>
      <c r="C69" s="268"/>
      <c r="D69" s="268">
        <f t="shared" si="27"/>
        <v>0</v>
      </c>
      <c r="E69" s="269"/>
      <c r="F69" s="268">
        <f t="shared" si="28"/>
        <v>0</v>
      </c>
      <c r="G69" s="269"/>
      <c r="H69" s="268">
        <f t="shared" si="29"/>
        <v>0</v>
      </c>
      <c r="I69" s="269"/>
      <c r="J69" s="268">
        <f t="shared" si="30"/>
        <v>0</v>
      </c>
      <c r="K69" s="268"/>
      <c r="L69" s="248">
        <f t="shared" si="31"/>
        <v>0</v>
      </c>
    </row>
    <row r="70" ht="14.25" customHeight="1">
      <c r="A70" s="253" t="s">
        <v>3004</v>
      </c>
      <c r="B70" s="247">
        <f t="shared" si="1"/>
        <v>0</v>
      </c>
      <c r="C70" s="255"/>
      <c r="D70" s="268">
        <f t="shared" si="27"/>
        <v>0</v>
      </c>
      <c r="E70" s="270"/>
      <c r="F70" s="268">
        <f t="shared" si="28"/>
        <v>0</v>
      </c>
      <c r="G70" s="270"/>
      <c r="H70" s="268">
        <f t="shared" si="29"/>
        <v>0</v>
      </c>
      <c r="I70" s="270"/>
      <c r="J70" s="268">
        <f t="shared" si="30"/>
        <v>0</v>
      </c>
      <c r="K70" s="255"/>
      <c r="L70" s="248">
        <f t="shared" si="31"/>
        <v>0</v>
      </c>
    </row>
    <row r="71" ht="14.25" customHeight="1">
      <c r="A71" s="246" t="s">
        <v>3005</v>
      </c>
      <c r="B71" s="247">
        <f t="shared" si="1"/>
        <v>0</v>
      </c>
      <c r="C71" s="268"/>
      <c r="D71" s="268">
        <f t="shared" si="27"/>
        <v>0</v>
      </c>
      <c r="E71" s="269"/>
      <c r="F71" s="268">
        <f t="shared" si="28"/>
        <v>0</v>
      </c>
      <c r="G71" s="269"/>
      <c r="H71" s="268">
        <f t="shared" si="29"/>
        <v>0</v>
      </c>
      <c r="I71" s="269"/>
      <c r="J71" s="268">
        <f t="shared" si="30"/>
        <v>0</v>
      </c>
      <c r="K71" s="268"/>
      <c r="L71" s="248">
        <f t="shared" si="31"/>
        <v>0</v>
      </c>
    </row>
    <row r="72" ht="14.25" customHeight="1">
      <c r="A72" s="262" t="s">
        <v>3129</v>
      </c>
      <c r="B72" s="247">
        <f t="shared" si="1"/>
        <v>0.18</v>
      </c>
      <c r="C72" s="255">
        <v>0.9</v>
      </c>
      <c r="D72" s="268">
        <f t="shared" si="27"/>
        <v>0.24</v>
      </c>
      <c r="E72" s="255">
        <v>0.8</v>
      </c>
      <c r="F72" s="268">
        <f t="shared" si="28"/>
        <v>0.13</v>
      </c>
      <c r="G72" s="255">
        <v>0.65</v>
      </c>
      <c r="H72" s="268">
        <f t="shared" si="29"/>
        <v>0.085</v>
      </c>
      <c r="I72" s="255">
        <v>0.85</v>
      </c>
      <c r="J72" s="268">
        <f t="shared" si="30"/>
        <v>0.17</v>
      </c>
      <c r="K72" s="255">
        <v>0.85</v>
      </c>
      <c r="L72" s="248">
        <f t="shared" si="31"/>
        <v>0.805</v>
      </c>
    </row>
    <row r="73" ht="14.25" customHeight="1">
      <c r="A73" s="250" t="s">
        <v>3006</v>
      </c>
      <c r="B73" s="247">
        <f t="shared" si="1"/>
        <v>0</v>
      </c>
      <c r="C73" s="268"/>
      <c r="D73" s="268">
        <f t="shared" si="27"/>
        <v>0</v>
      </c>
      <c r="E73" s="269"/>
      <c r="F73" s="268">
        <f t="shared" si="28"/>
        <v>0</v>
      </c>
      <c r="G73" s="269"/>
      <c r="H73" s="268">
        <f t="shared" si="29"/>
        <v>0</v>
      </c>
      <c r="I73" s="269"/>
      <c r="J73" s="268">
        <f t="shared" si="30"/>
        <v>0</v>
      </c>
      <c r="K73" s="268"/>
      <c r="L73" s="248">
        <f t="shared" si="31"/>
        <v>0</v>
      </c>
    </row>
    <row r="74" ht="14.25" customHeight="1">
      <c r="A74" s="253" t="s">
        <v>3007</v>
      </c>
      <c r="B74" s="247">
        <f t="shared" si="1"/>
        <v>0</v>
      </c>
      <c r="C74" s="255"/>
      <c r="D74" s="268">
        <f t="shared" si="27"/>
        <v>0</v>
      </c>
      <c r="E74" s="270"/>
      <c r="F74" s="268">
        <f t="shared" si="28"/>
        <v>0</v>
      </c>
      <c r="G74" s="270"/>
      <c r="H74" s="268">
        <f t="shared" si="29"/>
        <v>0</v>
      </c>
      <c r="I74" s="270"/>
      <c r="J74" s="268">
        <f t="shared" si="30"/>
        <v>0</v>
      </c>
      <c r="K74" s="255"/>
      <c r="L74" s="248">
        <f t="shared" si="31"/>
        <v>0</v>
      </c>
    </row>
    <row r="75" ht="14.25" customHeight="1">
      <c r="A75" s="246" t="s">
        <v>3008</v>
      </c>
      <c r="B75" s="247">
        <f t="shared" si="1"/>
        <v>0.18</v>
      </c>
      <c r="C75" s="268">
        <v>0.9</v>
      </c>
      <c r="D75" s="268">
        <f t="shared" si="27"/>
        <v>0.27</v>
      </c>
      <c r="E75" s="268">
        <v>0.9</v>
      </c>
      <c r="F75" s="268">
        <f t="shared" si="28"/>
        <v>0.18</v>
      </c>
      <c r="G75" s="268">
        <v>0.9</v>
      </c>
      <c r="H75" s="268">
        <f t="shared" si="29"/>
        <v>0.09</v>
      </c>
      <c r="I75" s="268">
        <v>0.9</v>
      </c>
      <c r="J75" s="268">
        <f t="shared" si="30"/>
        <v>0.18</v>
      </c>
      <c r="K75" s="268">
        <v>0.9</v>
      </c>
      <c r="L75" s="248">
        <f t="shared" si="31"/>
        <v>0.9</v>
      </c>
    </row>
    <row r="76" ht="14.25" customHeight="1">
      <c r="A76" s="253" t="s">
        <v>3009</v>
      </c>
      <c r="B76" s="247">
        <f t="shared" si="1"/>
        <v>0</v>
      </c>
      <c r="C76" s="255"/>
      <c r="D76" s="268">
        <f t="shared" si="27"/>
        <v>0</v>
      </c>
      <c r="E76" s="270"/>
      <c r="F76" s="268">
        <f t="shared" si="28"/>
        <v>0</v>
      </c>
      <c r="G76" s="270"/>
      <c r="H76" s="268">
        <f t="shared" si="29"/>
        <v>0</v>
      </c>
      <c r="I76" s="270"/>
      <c r="J76" s="268">
        <f t="shared" si="30"/>
        <v>0</v>
      </c>
      <c r="K76" s="255"/>
      <c r="L76" s="248">
        <f t="shared" si="31"/>
        <v>0</v>
      </c>
    </row>
    <row r="77" ht="14.25" customHeight="1">
      <c r="A77" s="246" t="s">
        <v>3010</v>
      </c>
      <c r="B77" s="247">
        <f t="shared" si="1"/>
        <v>0</v>
      </c>
      <c r="C77" s="268"/>
      <c r="D77" s="268">
        <f t="shared" si="27"/>
        <v>0</v>
      </c>
      <c r="E77" s="269"/>
      <c r="F77" s="268">
        <f t="shared" si="28"/>
        <v>0</v>
      </c>
      <c r="G77" s="269"/>
      <c r="H77" s="268">
        <f t="shared" si="29"/>
        <v>0</v>
      </c>
      <c r="I77" s="269"/>
      <c r="J77" s="268">
        <f t="shared" si="30"/>
        <v>0</v>
      </c>
      <c r="K77" s="268"/>
      <c r="L77" s="248">
        <f t="shared" si="31"/>
        <v>0</v>
      </c>
    </row>
    <row r="78" ht="14.25" customHeight="1">
      <c r="A78" s="262" t="s">
        <v>3011</v>
      </c>
      <c r="B78" s="247">
        <f t="shared" si="1"/>
        <v>0.13</v>
      </c>
      <c r="C78" s="255">
        <v>0.65</v>
      </c>
      <c r="D78" s="268">
        <f t="shared" si="27"/>
        <v>0.195</v>
      </c>
      <c r="E78" s="255">
        <v>0.65</v>
      </c>
      <c r="F78" s="268">
        <f t="shared" si="28"/>
        <v>0.12</v>
      </c>
      <c r="G78" s="255">
        <v>0.6</v>
      </c>
      <c r="H78" s="268">
        <f t="shared" si="29"/>
        <v>0.075</v>
      </c>
      <c r="I78" s="255">
        <v>0.75</v>
      </c>
      <c r="J78" s="268">
        <f t="shared" si="30"/>
        <v>0.15</v>
      </c>
      <c r="K78" s="255">
        <v>0.75</v>
      </c>
      <c r="L78" s="248">
        <f t="shared" si="31"/>
        <v>0.67</v>
      </c>
    </row>
    <row r="79" ht="14.25" customHeight="1">
      <c r="A79" s="250" t="s">
        <v>3012</v>
      </c>
      <c r="B79" s="247">
        <f t="shared" si="1"/>
        <v>0</v>
      </c>
      <c r="C79" s="268"/>
      <c r="D79" s="268">
        <f t="shared" si="27"/>
        <v>0</v>
      </c>
      <c r="E79" s="269"/>
      <c r="F79" s="268">
        <f t="shared" si="28"/>
        <v>0</v>
      </c>
      <c r="G79" s="269"/>
      <c r="H79" s="268">
        <f t="shared" si="29"/>
        <v>0</v>
      </c>
      <c r="I79" s="269"/>
      <c r="J79" s="268">
        <f t="shared" si="30"/>
        <v>0</v>
      </c>
      <c r="K79" s="268"/>
      <c r="L79" s="248">
        <f t="shared" si="31"/>
        <v>0</v>
      </c>
    </row>
    <row r="80" ht="14.25" customHeight="1">
      <c r="A80" s="253" t="s">
        <v>3013</v>
      </c>
      <c r="B80" s="247">
        <f t="shared" si="1"/>
        <v>0</v>
      </c>
      <c r="C80" s="255"/>
      <c r="D80" s="268">
        <f t="shared" si="27"/>
        <v>0</v>
      </c>
      <c r="E80" s="270"/>
      <c r="F80" s="268">
        <f t="shared" si="28"/>
        <v>0</v>
      </c>
      <c r="G80" s="270"/>
      <c r="H80" s="268">
        <f t="shared" si="29"/>
        <v>0</v>
      </c>
      <c r="I80" s="270"/>
      <c r="J80" s="268">
        <f t="shared" si="30"/>
        <v>0</v>
      </c>
      <c r="K80" s="255"/>
      <c r="L80" s="248">
        <f t="shared" si="31"/>
        <v>0</v>
      </c>
    </row>
    <row r="81" ht="14.25" customHeight="1">
      <c r="A81" s="250" t="s">
        <v>3014</v>
      </c>
      <c r="B81" s="247">
        <f t="shared" si="1"/>
        <v>0</v>
      </c>
      <c r="C81" s="268"/>
      <c r="D81" s="268">
        <f t="shared" si="27"/>
        <v>0</v>
      </c>
      <c r="E81" s="269"/>
      <c r="F81" s="268">
        <f t="shared" si="28"/>
        <v>0</v>
      </c>
      <c r="G81" s="269"/>
      <c r="H81" s="268">
        <f t="shared" si="29"/>
        <v>0</v>
      </c>
      <c r="I81" s="269"/>
      <c r="J81" s="268">
        <f t="shared" si="30"/>
        <v>0</v>
      </c>
      <c r="K81" s="268"/>
      <c r="L81" s="248">
        <f t="shared" si="31"/>
        <v>0</v>
      </c>
    </row>
    <row r="82" ht="14.25" customHeight="1">
      <c r="A82" s="253" t="s">
        <v>3015</v>
      </c>
      <c r="B82" s="247">
        <f t="shared" si="1"/>
        <v>0</v>
      </c>
      <c r="C82" s="255"/>
      <c r="D82" s="268">
        <f t="shared" si="27"/>
        <v>0</v>
      </c>
      <c r="E82" s="270"/>
      <c r="F82" s="268">
        <f t="shared" si="28"/>
        <v>0</v>
      </c>
      <c r="G82" s="270"/>
      <c r="H82" s="268">
        <f t="shared" si="29"/>
        <v>0</v>
      </c>
      <c r="I82" s="270"/>
      <c r="J82" s="268">
        <f t="shared" si="30"/>
        <v>0</v>
      </c>
      <c r="K82" s="255"/>
      <c r="L82" s="248">
        <f t="shared" si="31"/>
        <v>0</v>
      </c>
    </row>
    <row r="83" ht="14.25" customHeight="1">
      <c r="A83" s="250" t="s">
        <v>3016</v>
      </c>
      <c r="B83" s="247">
        <f t="shared" si="1"/>
        <v>0</v>
      </c>
      <c r="C83" s="268"/>
      <c r="D83" s="268">
        <f t="shared" si="27"/>
        <v>0</v>
      </c>
      <c r="E83" s="269"/>
      <c r="F83" s="268">
        <f t="shared" si="28"/>
        <v>0</v>
      </c>
      <c r="G83" s="269"/>
      <c r="H83" s="268">
        <f t="shared" si="29"/>
        <v>0</v>
      </c>
      <c r="I83" s="269"/>
      <c r="J83" s="268">
        <f t="shared" si="30"/>
        <v>0</v>
      </c>
      <c r="K83" s="268"/>
      <c r="L83" s="248">
        <f t="shared" si="31"/>
        <v>0</v>
      </c>
    </row>
    <row r="84" ht="14.25" customHeight="1">
      <c r="A84" s="262" t="s">
        <v>3017</v>
      </c>
      <c r="B84" s="247">
        <f t="shared" si="1"/>
        <v>0</v>
      </c>
      <c r="C84" s="255"/>
      <c r="D84" s="268">
        <f t="shared" si="27"/>
        <v>0</v>
      </c>
      <c r="E84" s="270"/>
      <c r="F84" s="268">
        <f t="shared" si="28"/>
        <v>0</v>
      </c>
      <c r="G84" s="270"/>
      <c r="H84" s="268">
        <f t="shared" si="29"/>
        <v>0</v>
      </c>
      <c r="I84" s="270"/>
      <c r="J84" s="268">
        <f t="shared" si="30"/>
        <v>0</v>
      </c>
      <c r="K84" s="255"/>
      <c r="L84" s="248">
        <f t="shared" si="31"/>
        <v>0</v>
      </c>
    </row>
    <row r="85" ht="14.25" customHeight="1">
      <c r="A85" s="246" t="s">
        <v>3018</v>
      </c>
      <c r="B85" s="247">
        <f t="shared" si="1"/>
        <v>0</v>
      </c>
      <c r="C85" s="268"/>
      <c r="D85" s="268">
        <f t="shared" si="27"/>
        <v>0</v>
      </c>
      <c r="E85" s="269"/>
      <c r="F85" s="268">
        <f t="shared" si="28"/>
        <v>0</v>
      </c>
      <c r="G85" s="269"/>
      <c r="H85" s="268">
        <f t="shared" si="29"/>
        <v>0</v>
      </c>
      <c r="I85" s="269"/>
      <c r="J85" s="268">
        <f t="shared" si="30"/>
        <v>0</v>
      </c>
      <c r="K85" s="268"/>
      <c r="L85" s="248">
        <f t="shared" si="31"/>
        <v>0</v>
      </c>
    </row>
    <row r="86" ht="14.25" customHeight="1">
      <c r="A86" s="262" t="s">
        <v>3019</v>
      </c>
      <c r="B86" s="247">
        <f t="shared" si="1"/>
        <v>0.13</v>
      </c>
      <c r="C86" s="255">
        <v>0.65</v>
      </c>
      <c r="D86" s="268">
        <f t="shared" si="27"/>
        <v>0.12</v>
      </c>
      <c r="E86" s="255">
        <v>0.4</v>
      </c>
      <c r="F86" s="268">
        <f t="shared" si="28"/>
        <v>0.1</v>
      </c>
      <c r="G86" s="255">
        <v>0.5</v>
      </c>
      <c r="H86" s="268">
        <f t="shared" si="29"/>
        <v>0.07</v>
      </c>
      <c r="I86" s="255">
        <v>0.7</v>
      </c>
      <c r="J86" s="268">
        <f t="shared" si="30"/>
        <v>0.14</v>
      </c>
      <c r="K86" s="255">
        <v>0.7</v>
      </c>
      <c r="L86" s="248">
        <f t="shared" si="31"/>
        <v>0.56</v>
      </c>
    </row>
    <row r="87" ht="14.25" customHeight="1">
      <c r="A87" s="250" t="s">
        <v>3020</v>
      </c>
      <c r="B87" s="247">
        <f t="shared" si="1"/>
        <v>0</v>
      </c>
      <c r="C87" s="268"/>
      <c r="D87" s="268">
        <f t="shared" si="27"/>
        <v>0</v>
      </c>
      <c r="E87" s="269"/>
      <c r="F87" s="268">
        <f t="shared" si="28"/>
        <v>0</v>
      </c>
      <c r="G87" s="269"/>
      <c r="H87" s="268">
        <f t="shared" si="29"/>
        <v>0</v>
      </c>
      <c r="I87" s="269"/>
      <c r="J87" s="268">
        <f t="shared" si="30"/>
        <v>0</v>
      </c>
      <c r="K87" s="268"/>
      <c r="L87" s="248">
        <f t="shared" si="31"/>
        <v>0</v>
      </c>
    </row>
    <row r="88" ht="14.25" customHeight="1">
      <c r="A88" s="262" t="s">
        <v>90</v>
      </c>
      <c r="B88" s="247">
        <f t="shared" si="1"/>
        <v>0.14</v>
      </c>
      <c r="C88" s="255">
        <v>0.7</v>
      </c>
      <c r="D88" s="268">
        <f t="shared" si="27"/>
        <v>0.195</v>
      </c>
      <c r="E88" s="255">
        <v>0.65</v>
      </c>
      <c r="F88" s="268">
        <f t="shared" si="28"/>
        <v>0.14</v>
      </c>
      <c r="G88" s="255">
        <v>0.7</v>
      </c>
      <c r="H88" s="268">
        <f t="shared" si="29"/>
        <v>0.07</v>
      </c>
      <c r="I88" s="255">
        <v>0.7</v>
      </c>
      <c r="J88" s="268">
        <f t="shared" si="30"/>
        <v>0.14</v>
      </c>
      <c r="K88" s="255">
        <v>0.7</v>
      </c>
      <c r="L88" s="248">
        <f t="shared" si="31"/>
        <v>0.685</v>
      </c>
    </row>
    <row r="89" ht="14.25" customHeight="1">
      <c r="A89" s="246" t="s">
        <v>3021</v>
      </c>
      <c r="B89" s="247">
        <f t="shared" si="1"/>
        <v>0.14</v>
      </c>
      <c r="C89" s="268">
        <v>0.7</v>
      </c>
      <c r="D89" s="268">
        <f t="shared" si="27"/>
        <v>0.225</v>
      </c>
      <c r="E89" s="268">
        <v>0.75</v>
      </c>
      <c r="F89" s="268">
        <f t="shared" si="28"/>
        <v>0.14</v>
      </c>
      <c r="G89" s="268">
        <v>0.7</v>
      </c>
      <c r="H89" s="268">
        <f t="shared" si="29"/>
        <v>0.07</v>
      </c>
      <c r="I89" s="268">
        <v>0.7</v>
      </c>
      <c r="J89" s="268">
        <f t="shared" si="30"/>
        <v>0.14</v>
      </c>
      <c r="K89" s="268">
        <v>0.7</v>
      </c>
      <c r="L89" s="248">
        <f t="shared" si="31"/>
        <v>0.715</v>
      </c>
    </row>
    <row r="90" ht="14.25" customHeight="1">
      <c r="A90" s="253" t="s">
        <v>3022</v>
      </c>
      <c r="B90" s="247">
        <f t="shared" si="1"/>
        <v>0.15</v>
      </c>
      <c r="C90" s="255">
        <v>0.75</v>
      </c>
      <c r="D90" s="268">
        <f t="shared" si="27"/>
        <v>0.195</v>
      </c>
      <c r="E90" s="255">
        <v>0.65</v>
      </c>
      <c r="F90" s="268">
        <f t="shared" si="28"/>
        <v>0.14</v>
      </c>
      <c r="G90" s="255">
        <v>0.7</v>
      </c>
      <c r="H90" s="268">
        <f t="shared" si="29"/>
        <v>0.07</v>
      </c>
      <c r="I90" s="255">
        <v>0.7</v>
      </c>
      <c r="J90" s="268">
        <f t="shared" si="30"/>
        <v>0.14</v>
      </c>
      <c r="K90" s="255">
        <v>0.7</v>
      </c>
      <c r="L90" s="248">
        <f t="shared" si="31"/>
        <v>0.695</v>
      </c>
    </row>
    <row r="91" ht="14.25" customHeight="1">
      <c r="A91" s="246" t="s">
        <v>113</v>
      </c>
      <c r="B91" s="247">
        <f t="shared" si="1"/>
        <v>0.18</v>
      </c>
      <c r="C91" s="268">
        <v>0.9</v>
      </c>
      <c r="D91" s="268">
        <f t="shared" si="27"/>
        <v>0.255</v>
      </c>
      <c r="E91" s="268">
        <v>0.85</v>
      </c>
      <c r="F91" s="268">
        <f t="shared" si="28"/>
        <v>0.12</v>
      </c>
      <c r="G91" s="268">
        <v>0.6</v>
      </c>
      <c r="H91" s="268">
        <f t="shared" si="29"/>
        <v>0.085</v>
      </c>
      <c r="I91" s="268">
        <v>0.85</v>
      </c>
      <c r="J91" s="268">
        <f t="shared" si="30"/>
        <v>0.17</v>
      </c>
      <c r="K91" s="268">
        <v>0.85</v>
      </c>
      <c r="L91" s="248">
        <f t="shared" si="31"/>
        <v>0.81</v>
      </c>
    </row>
    <row r="92" ht="14.25" customHeight="1">
      <c r="A92" s="262" t="s">
        <v>3130</v>
      </c>
      <c r="B92" s="247">
        <f t="shared" si="1"/>
        <v>0.14</v>
      </c>
      <c r="C92" s="255">
        <v>0.7</v>
      </c>
      <c r="D92" s="268">
        <f t="shared" si="27"/>
        <v>0.21</v>
      </c>
      <c r="E92" s="255">
        <v>0.7</v>
      </c>
      <c r="F92" s="268">
        <f t="shared" si="28"/>
        <v>0.13</v>
      </c>
      <c r="G92" s="255">
        <v>0.65</v>
      </c>
      <c r="H92" s="268">
        <f t="shared" si="29"/>
        <v>0.07</v>
      </c>
      <c r="I92" s="255">
        <v>0.7</v>
      </c>
      <c r="J92" s="268">
        <f t="shared" si="30"/>
        <v>0.14</v>
      </c>
      <c r="K92" s="255">
        <v>0.7</v>
      </c>
      <c r="L92" s="248">
        <f t="shared" si="31"/>
        <v>0.69</v>
      </c>
    </row>
    <row r="93" ht="14.25" customHeight="1">
      <c r="A93" s="250" t="s">
        <v>249</v>
      </c>
      <c r="B93" s="247">
        <f t="shared" si="1"/>
        <v>0.16</v>
      </c>
      <c r="C93" s="268">
        <v>0.8</v>
      </c>
      <c r="D93" s="268">
        <f t="shared" si="27"/>
        <v>0.18</v>
      </c>
      <c r="E93" s="268">
        <v>0.6</v>
      </c>
      <c r="F93" s="268">
        <f t="shared" si="28"/>
        <v>0.13</v>
      </c>
      <c r="G93" s="268">
        <v>0.65</v>
      </c>
      <c r="H93" s="268">
        <f t="shared" si="29"/>
        <v>0.07</v>
      </c>
      <c r="I93" s="268">
        <v>0.7</v>
      </c>
      <c r="J93" s="268">
        <f t="shared" si="30"/>
        <v>0.14</v>
      </c>
      <c r="K93" s="268">
        <v>0.7</v>
      </c>
      <c r="L93" s="248">
        <f t="shared" si="31"/>
        <v>0.68</v>
      </c>
    </row>
    <row r="94" ht="14.25" customHeight="1">
      <c r="A94" s="253" t="s">
        <v>1123</v>
      </c>
      <c r="B94" s="247">
        <f t="shared" si="1"/>
        <v>0</v>
      </c>
      <c r="C94" s="255"/>
      <c r="D94" s="268">
        <f t="shared" si="27"/>
        <v>0</v>
      </c>
      <c r="E94" s="270"/>
      <c r="F94" s="268">
        <f t="shared" si="28"/>
        <v>0</v>
      </c>
      <c r="G94" s="270"/>
      <c r="H94" s="268">
        <f t="shared" si="29"/>
        <v>0</v>
      </c>
      <c r="I94" s="270"/>
      <c r="J94" s="268">
        <f t="shared" si="30"/>
        <v>0</v>
      </c>
      <c r="K94" s="255"/>
      <c r="L94" s="248">
        <f t="shared" si="31"/>
        <v>0</v>
      </c>
    </row>
    <row r="95" ht="14.25" customHeight="1">
      <c r="A95" s="246" t="s">
        <v>3131</v>
      </c>
      <c r="B95" s="247">
        <f t="shared" si="1"/>
        <v>0.16</v>
      </c>
      <c r="C95" s="268">
        <v>0.8</v>
      </c>
      <c r="D95" s="268">
        <f t="shared" si="27"/>
        <v>0.24</v>
      </c>
      <c r="E95" s="268">
        <v>0.8</v>
      </c>
      <c r="F95" s="268">
        <f t="shared" si="28"/>
        <v>0.15</v>
      </c>
      <c r="G95" s="268">
        <v>0.75</v>
      </c>
      <c r="H95" s="268">
        <f t="shared" si="29"/>
        <v>0.07</v>
      </c>
      <c r="I95" s="268">
        <v>0.7</v>
      </c>
      <c r="J95" s="268">
        <f t="shared" si="30"/>
        <v>0.14</v>
      </c>
      <c r="K95" s="268">
        <v>0.7</v>
      </c>
      <c r="L95" s="248">
        <f t="shared" si="31"/>
        <v>0.76</v>
      </c>
    </row>
    <row r="96" ht="14.25" customHeight="1">
      <c r="A96" s="253" t="s">
        <v>3023</v>
      </c>
      <c r="B96" s="247">
        <f t="shared" si="1"/>
        <v>0.08</v>
      </c>
      <c r="C96" s="255">
        <v>0.4</v>
      </c>
      <c r="D96" s="268">
        <f t="shared" si="27"/>
        <v>0.09</v>
      </c>
      <c r="E96" s="255">
        <v>0.3</v>
      </c>
      <c r="F96" s="268">
        <f t="shared" si="28"/>
        <v>0.08</v>
      </c>
      <c r="G96" s="255">
        <v>0.4</v>
      </c>
      <c r="H96" s="268">
        <f t="shared" si="29"/>
        <v>0.05</v>
      </c>
      <c r="I96" s="255">
        <v>0.5</v>
      </c>
      <c r="J96" s="268">
        <f t="shared" si="30"/>
        <v>0.1</v>
      </c>
      <c r="K96" s="255">
        <v>0.5</v>
      </c>
      <c r="L96" s="248">
        <f t="shared" si="31"/>
        <v>0.4</v>
      </c>
    </row>
    <row r="97" ht="14.25" customHeight="1">
      <c r="A97" s="246" t="s">
        <v>3132</v>
      </c>
      <c r="B97" s="247">
        <f t="shared" si="1"/>
        <v>0.14</v>
      </c>
      <c r="C97" s="268">
        <v>0.7</v>
      </c>
      <c r="D97" s="268">
        <f t="shared" si="27"/>
        <v>0.12</v>
      </c>
      <c r="E97" s="268">
        <v>0.4</v>
      </c>
      <c r="F97" s="268">
        <f t="shared" si="28"/>
        <v>0.12</v>
      </c>
      <c r="G97" s="268">
        <v>0.6</v>
      </c>
      <c r="H97" s="268">
        <f t="shared" si="29"/>
        <v>0.06</v>
      </c>
      <c r="I97" s="268">
        <v>0.6</v>
      </c>
      <c r="J97" s="268">
        <f t="shared" si="30"/>
        <v>0.12</v>
      </c>
      <c r="K97" s="268">
        <v>0.6</v>
      </c>
      <c r="L97" s="248">
        <f t="shared" si="31"/>
        <v>0.56</v>
      </c>
    </row>
    <row r="98" ht="14.25" customHeight="1">
      <c r="A98" s="262" t="s">
        <v>3024</v>
      </c>
      <c r="B98" s="247">
        <f t="shared" si="1"/>
        <v>0</v>
      </c>
      <c r="C98" s="255"/>
      <c r="D98" s="268">
        <f t="shared" si="27"/>
        <v>0</v>
      </c>
      <c r="E98" s="270"/>
      <c r="F98" s="268">
        <f t="shared" si="28"/>
        <v>0</v>
      </c>
      <c r="G98" s="270"/>
      <c r="H98" s="268">
        <f t="shared" si="29"/>
        <v>0</v>
      </c>
      <c r="I98" s="270"/>
      <c r="J98" s="268">
        <f t="shared" si="30"/>
        <v>0</v>
      </c>
      <c r="K98" s="255"/>
      <c r="L98" s="248">
        <f t="shared" si="31"/>
        <v>0</v>
      </c>
    </row>
    <row r="99" ht="14.25" customHeight="1">
      <c r="A99" s="250" t="s">
        <v>3025</v>
      </c>
      <c r="B99" s="247" t="str">
        <f t="shared" si="1"/>
        <v>#VALUE!</v>
      </c>
      <c r="C99" s="279" t="s">
        <v>3133</v>
      </c>
      <c r="D99" s="279" t="s">
        <v>3133</v>
      </c>
      <c r="E99" s="279" t="s">
        <v>3133</v>
      </c>
      <c r="F99" s="279" t="s">
        <v>3133</v>
      </c>
      <c r="G99" s="279" t="s">
        <v>3133</v>
      </c>
      <c r="H99" s="279" t="s">
        <v>3133</v>
      </c>
      <c r="I99" s="279" t="s">
        <v>3133</v>
      </c>
      <c r="J99" s="279" t="s">
        <v>3133</v>
      </c>
      <c r="K99" s="279" t="s">
        <v>3133</v>
      </c>
      <c r="L99" s="279" t="s">
        <v>3133</v>
      </c>
    </row>
    <row r="100" ht="14.25" customHeight="1">
      <c r="A100" s="262" t="s">
        <v>3026</v>
      </c>
      <c r="B100" s="247">
        <f t="shared" si="1"/>
        <v>0</v>
      </c>
      <c r="C100" s="255"/>
      <c r="D100" s="268">
        <f t="shared" ref="D100:D106" si="32">E100*$O$17</f>
        <v>0</v>
      </c>
      <c r="E100" s="270"/>
      <c r="F100" s="268">
        <f t="shared" ref="F100:F106" si="33">G100*$O$18</f>
        <v>0</v>
      </c>
      <c r="G100" s="270"/>
      <c r="H100" s="268">
        <f t="shared" ref="H100:H106" si="34">I100*$O$19</f>
        <v>0</v>
      </c>
      <c r="I100" s="270"/>
      <c r="J100" s="268">
        <f t="shared" ref="J100:J106" si="35">K100*$O$20</f>
        <v>0</v>
      </c>
      <c r="K100" s="255"/>
      <c r="L100" s="248">
        <f t="shared" ref="L100:L106" si="36">SUM(J100+H100+F100+D100+B100)</f>
        <v>0</v>
      </c>
    </row>
    <row r="101" ht="14.25" customHeight="1">
      <c r="A101" s="246" t="s">
        <v>3134</v>
      </c>
      <c r="B101" s="247">
        <f t="shared" si="1"/>
        <v>0.17</v>
      </c>
      <c r="C101" s="268">
        <v>0.85</v>
      </c>
      <c r="D101" s="268">
        <f t="shared" si="32"/>
        <v>0.18</v>
      </c>
      <c r="E101" s="268">
        <v>0.6</v>
      </c>
      <c r="F101" s="268">
        <f t="shared" si="33"/>
        <v>0.12</v>
      </c>
      <c r="G101" s="268">
        <v>0.6</v>
      </c>
      <c r="H101" s="268">
        <f t="shared" si="34"/>
        <v>0.075</v>
      </c>
      <c r="I101" s="268">
        <v>0.75</v>
      </c>
      <c r="J101" s="268">
        <f t="shared" si="35"/>
        <v>0.15</v>
      </c>
      <c r="K101" s="268">
        <v>0.75</v>
      </c>
      <c r="L101" s="248">
        <f t="shared" si="36"/>
        <v>0.695</v>
      </c>
    </row>
    <row r="102" ht="14.25" customHeight="1">
      <c r="A102" s="253" t="s">
        <v>3027</v>
      </c>
      <c r="B102" s="247">
        <f t="shared" si="1"/>
        <v>0</v>
      </c>
      <c r="C102" s="255"/>
      <c r="D102" s="268">
        <f t="shared" si="32"/>
        <v>0</v>
      </c>
      <c r="E102" s="270"/>
      <c r="F102" s="268">
        <f t="shared" si="33"/>
        <v>0</v>
      </c>
      <c r="G102" s="270"/>
      <c r="H102" s="268">
        <f t="shared" si="34"/>
        <v>0</v>
      </c>
      <c r="I102" s="270"/>
      <c r="J102" s="268">
        <f t="shared" si="35"/>
        <v>0</v>
      </c>
      <c r="K102" s="255"/>
      <c r="L102" s="248">
        <f t="shared" si="36"/>
        <v>0</v>
      </c>
    </row>
    <row r="103" ht="14.25" customHeight="1">
      <c r="A103" s="246" t="s">
        <v>3028</v>
      </c>
      <c r="B103" s="247">
        <f t="shared" si="1"/>
        <v>0</v>
      </c>
      <c r="C103" s="268"/>
      <c r="D103" s="268">
        <f t="shared" si="32"/>
        <v>0</v>
      </c>
      <c r="E103" s="269"/>
      <c r="F103" s="268">
        <f t="shared" si="33"/>
        <v>0</v>
      </c>
      <c r="G103" s="269"/>
      <c r="H103" s="268">
        <f t="shared" si="34"/>
        <v>0</v>
      </c>
      <c r="I103" s="269"/>
      <c r="J103" s="268">
        <f t="shared" si="35"/>
        <v>0</v>
      </c>
      <c r="K103" s="268"/>
      <c r="L103" s="248">
        <f t="shared" si="36"/>
        <v>0</v>
      </c>
    </row>
    <row r="104" ht="14.25" customHeight="1">
      <c r="A104" s="262" t="s">
        <v>3031</v>
      </c>
      <c r="B104" s="247">
        <f t="shared" si="1"/>
        <v>0</v>
      </c>
      <c r="C104" s="255"/>
      <c r="D104" s="268">
        <f t="shared" si="32"/>
        <v>0</v>
      </c>
      <c r="E104" s="270"/>
      <c r="F104" s="268">
        <f t="shared" si="33"/>
        <v>0</v>
      </c>
      <c r="G104" s="270"/>
      <c r="H104" s="268">
        <f t="shared" si="34"/>
        <v>0</v>
      </c>
      <c r="I104" s="270"/>
      <c r="J104" s="268">
        <f t="shared" si="35"/>
        <v>0</v>
      </c>
      <c r="K104" s="255"/>
      <c r="L104" s="248">
        <f t="shared" si="36"/>
        <v>0</v>
      </c>
    </row>
    <row r="105" ht="14.25" customHeight="1">
      <c r="A105" s="246" t="s">
        <v>3135</v>
      </c>
      <c r="B105" s="247">
        <f t="shared" si="1"/>
        <v>0.16</v>
      </c>
      <c r="C105" s="268">
        <v>0.8</v>
      </c>
      <c r="D105" s="268">
        <f t="shared" si="32"/>
        <v>0.18</v>
      </c>
      <c r="E105" s="268">
        <v>0.6</v>
      </c>
      <c r="F105" s="268">
        <f t="shared" si="33"/>
        <v>0.12</v>
      </c>
      <c r="G105" s="268">
        <v>0.6</v>
      </c>
      <c r="H105" s="268">
        <f t="shared" si="34"/>
        <v>0.08</v>
      </c>
      <c r="I105" s="268">
        <v>0.8</v>
      </c>
      <c r="J105" s="268">
        <f t="shared" si="35"/>
        <v>0.16</v>
      </c>
      <c r="K105" s="268">
        <v>0.8</v>
      </c>
      <c r="L105" s="248">
        <f t="shared" si="36"/>
        <v>0.7</v>
      </c>
    </row>
    <row r="106" ht="14.25" customHeight="1">
      <c r="A106" s="262" t="s">
        <v>3136</v>
      </c>
      <c r="B106" s="247">
        <f t="shared" si="1"/>
        <v>0</v>
      </c>
      <c r="C106" s="255"/>
      <c r="D106" s="268">
        <f t="shared" si="32"/>
        <v>0</v>
      </c>
      <c r="E106" s="270"/>
      <c r="F106" s="268">
        <f t="shared" si="33"/>
        <v>0</v>
      </c>
      <c r="G106" s="270"/>
      <c r="H106" s="268">
        <f t="shared" si="34"/>
        <v>0</v>
      </c>
      <c r="I106" s="270"/>
      <c r="J106" s="268">
        <f t="shared" si="35"/>
        <v>0</v>
      </c>
      <c r="K106" s="255"/>
      <c r="L106" s="248">
        <f t="shared" si="36"/>
        <v>0</v>
      </c>
    </row>
    <row r="107" ht="14.25" customHeight="1">
      <c r="A107" s="256" t="s">
        <v>3032</v>
      </c>
      <c r="B107" s="247" t="str">
        <f t="shared" si="1"/>
        <v>#VALUE!</v>
      </c>
      <c r="C107" s="257" t="s">
        <v>3107</v>
      </c>
      <c r="D107" s="258"/>
      <c r="E107" s="258"/>
      <c r="F107" s="258"/>
      <c r="G107" s="258"/>
      <c r="H107" s="258"/>
      <c r="I107" s="258"/>
      <c r="J107" s="258"/>
      <c r="K107" s="259"/>
      <c r="L107" s="260"/>
    </row>
    <row r="108" ht="14.25" customHeight="1">
      <c r="A108" s="253" t="s">
        <v>3033</v>
      </c>
      <c r="B108" s="247">
        <f t="shared" si="1"/>
        <v>0</v>
      </c>
      <c r="C108" s="255"/>
      <c r="D108" s="268">
        <f t="shared" ref="D108:D110" si="37">E108*$O$17</f>
        <v>0</v>
      </c>
      <c r="E108" s="270"/>
      <c r="F108" s="268">
        <f t="shared" ref="F108:F110" si="38">G108*$O$18</f>
        <v>0</v>
      </c>
      <c r="G108" s="270"/>
      <c r="H108" s="268">
        <f t="shared" ref="H108:H110" si="39">I108*$O$19</f>
        <v>0</v>
      </c>
      <c r="I108" s="270"/>
      <c r="J108" s="268">
        <f t="shared" ref="J108:J110" si="40">K108*$O$20</f>
        <v>0</v>
      </c>
      <c r="K108" s="255"/>
      <c r="L108" s="248">
        <f t="shared" ref="L108:L110" si="41">SUM(J108+H108+F108+D108+B108)</f>
        <v>0</v>
      </c>
    </row>
    <row r="109" ht="14.25" customHeight="1">
      <c r="A109" s="250" t="s">
        <v>3034</v>
      </c>
      <c r="B109" s="247">
        <f t="shared" si="1"/>
        <v>0</v>
      </c>
      <c r="C109" s="268"/>
      <c r="D109" s="268">
        <f t="shared" si="37"/>
        <v>0</v>
      </c>
      <c r="E109" s="269"/>
      <c r="F109" s="268">
        <f t="shared" si="38"/>
        <v>0</v>
      </c>
      <c r="G109" s="269"/>
      <c r="H109" s="268">
        <f t="shared" si="39"/>
        <v>0</v>
      </c>
      <c r="I109" s="269"/>
      <c r="J109" s="268">
        <f t="shared" si="40"/>
        <v>0</v>
      </c>
      <c r="K109" s="268"/>
      <c r="L109" s="248">
        <f t="shared" si="41"/>
        <v>0</v>
      </c>
    </row>
    <row r="110" ht="14.25" customHeight="1">
      <c r="A110" s="262" t="s">
        <v>431</v>
      </c>
      <c r="B110" s="247">
        <f t="shared" si="1"/>
        <v>0.1</v>
      </c>
      <c r="C110" s="255">
        <v>0.5</v>
      </c>
      <c r="D110" s="268">
        <f t="shared" si="37"/>
        <v>0.03</v>
      </c>
      <c r="E110" s="255">
        <v>0.1</v>
      </c>
      <c r="F110" s="268">
        <f t="shared" si="38"/>
        <v>0.02</v>
      </c>
      <c r="G110" s="255">
        <v>0.1</v>
      </c>
      <c r="H110" s="268">
        <f t="shared" si="39"/>
        <v>0.05</v>
      </c>
      <c r="I110" s="255">
        <v>0.5</v>
      </c>
      <c r="J110" s="268">
        <f t="shared" si="40"/>
        <v>0.1</v>
      </c>
      <c r="K110" s="255">
        <v>0.5</v>
      </c>
      <c r="L110" s="248">
        <f t="shared" si="41"/>
        <v>0.3</v>
      </c>
    </row>
    <row r="111" ht="14.25" customHeight="1">
      <c r="A111" s="250" t="s">
        <v>3036</v>
      </c>
      <c r="B111" s="247" t="str">
        <f t="shared" si="1"/>
        <v>#VALUE!</v>
      </c>
      <c r="C111" s="279" t="s">
        <v>3133</v>
      </c>
      <c r="D111" s="279" t="s">
        <v>3133</v>
      </c>
      <c r="E111" s="279" t="s">
        <v>3133</v>
      </c>
      <c r="F111" s="279" t="s">
        <v>3133</v>
      </c>
      <c r="G111" s="279" t="s">
        <v>3133</v>
      </c>
      <c r="H111" s="279" t="s">
        <v>3133</v>
      </c>
      <c r="I111" s="279" t="s">
        <v>3133</v>
      </c>
      <c r="J111" s="279" t="s">
        <v>3133</v>
      </c>
      <c r="K111" s="279" t="s">
        <v>3133</v>
      </c>
      <c r="L111" s="279" t="s">
        <v>3133</v>
      </c>
    </row>
    <row r="112" ht="14.25" customHeight="1">
      <c r="A112" s="253" t="s">
        <v>3037</v>
      </c>
      <c r="B112" s="247">
        <f t="shared" si="1"/>
        <v>0</v>
      </c>
      <c r="C112" s="255"/>
      <c r="D112" s="268">
        <f t="shared" ref="D112:D139" si="42">E112*$O$17</f>
        <v>0</v>
      </c>
      <c r="E112" s="270"/>
      <c r="F112" s="268">
        <f t="shared" ref="F112:F139" si="43">G112*$O$18</f>
        <v>0</v>
      </c>
      <c r="G112" s="270"/>
      <c r="H112" s="268">
        <f t="shared" ref="H112:H139" si="44">I112*$O$19</f>
        <v>0</v>
      </c>
      <c r="I112" s="270"/>
      <c r="J112" s="268">
        <f t="shared" ref="J112:J139" si="45">K112*$O$20</f>
        <v>0</v>
      </c>
      <c r="K112" s="255"/>
      <c r="L112" s="248">
        <f t="shared" ref="L112:L139" si="46">SUM(J112+H112+F112+D112+B112)</f>
        <v>0</v>
      </c>
    </row>
    <row r="113" ht="14.25" customHeight="1">
      <c r="A113" s="246" t="s">
        <v>3038</v>
      </c>
      <c r="B113" s="247">
        <f t="shared" si="1"/>
        <v>0</v>
      </c>
      <c r="C113" s="268"/>
      <c r="D113" s="268">
        <f t="shared" si="42"/>
        <v>0</v>
      </c>
      <c r="E113" s="269"/>
      <c r="F113" s="268">
        <f t="shared" si="43"/>
        <v>0</v>
      </c>
      <c r="G113" s="269"/>
      <c r="H113" s="268">
        <f t="shared" si="44"/>
        <v>0</v>
      </c>
      <c r="I113" s="269"/>
      <c r="J113" s="268">
        <f t="shared" si="45"/>
        <v>0</v>
      </c>
      <c r="K113" s="268"/>
      <c r="L113" s="248">
        <f t="shared" si="46"/>
        <v>0</v>
      </c>
    </row>
    <row r="114" ht="14.25" customHeight="1">
      <c r="A114" s="253" t="s">
        <v>3039</v>
      </c>
      <c r="B114" s="247">
        <f t="shared" si="1"/>
        <v>0</v>
      </c>
      <c r="C114" s="255"/>
      <c r="D114" s="268">
        <f t="shared" si="42"/>
        <v>0</v>
      </c>
      <c r="E114" s="270"/>
      <c r="F114" s="268">
        <f t="shared" si="43"/>
        <v>0</v>
      </c>
      <c r="G114" s="270"/>
      <c r="H114" s="268">
        <f t="shared" si="44"/>
        <v>0</v>
      </c>
      <c r="I114" s="270"/>
      <c r="J114" s="268">
        <f t="shared" si="45"/>
        <v>0</v>
      </c>
      <c r="K114" s="255"/>
      <c r="L114" s="248">
        <f t="shared" si="46"/>
        <v>0</v>
      </c>
    </row>
    <row r="115" ht="14.25" customHeight="1">
      <c r="A115" s="250" t="s">
        <v>3137</v>
      </c>
      <c r="B115" s="247">
        <f t="shared" si="1"/>
        <v>0.16</v>
      </c>
      <c r="C115" s="268">
        <v>0.8</v>
      </c>
      <c r="D115" s="268">
        <f t="shared" si="42"/>
        <v>0.195</v>
      </c>
      <c r="E115" s="268">
        <v>0.65</v>
      </c>
      <c r="F115" s="268">
        <f t="shared" si="43"/>
        <v>0.16</v>
      </c>
      <c r="G115" s="268">
        <v>0.8</v>
      </c>
      <c r="H115" s="268">
        <f t="shared" si="44"/>
        <v>0.07</v>
      </c>
      <c r="I115" s="268">
        <v>0.7</v>
      </c>
      <c r="J115" s="268">
        <f t="shared" si="45"/>
        <v>0.14</v>
      </c>
      <c r="K115" s="268">
        <v>0.7</v>
      </c>
      <c r="L115" s="248">
        <f t="shared" si="46"/>
        <v>0.725</v>
      </c>
    </row>
    <row r="116" ht="14.25" customHeight="1">
      <c r="A116" s="253" t="s">
        <v>3040</v>
      </c>
      <c r="B116" s="247">
        <f t="shared" si="1"/>
        <v>0</v>
      </c>
      <c r="C116" s="255"/>
      <c r="D116" s="268">
        <f t="shared" si="42"/>
        <v>0</v>
      </c>
      <c r="E116" s="270"/>
      <c r="F116" s="268">
        <f t="shared" si="43"/>
        <v>0</v>
      </c>
      <c r="G116" s="270"/>
      <c r="H116" s="268">
        <f t="shared" si="44"/>
        <v>0</v>
      </c>
      <c r="I116" s="270"/>
      <c r="J116" s="268">
        <f t="shared" si="45"/>
        <v>0</v>
      </c>
      <c r="K116" s="255"/>
      <c r="L116" s="248">
        <f t="shared" si="46"/>
        <v>0</v>
      </c>
    </row>
    <row r="117" ht="14.25" customHeight="1">
      <c r="A117" s="250" t="s">
        <v>3041</v>
      </c>
      <c r="B117" s="247">
        <f t="shared" si="1"/>
        <v>0</v>
      </c>
      <c r="C117" s="268"/>
      <c r="D117" s="268">
        <f t="shared" si="42"/>
        <v>0</v>
      </c>
      <c r="E117" s="269"/>
      <c r="F117" s="268">
        <f t="shared" si="43"/>
        <v>0</v>
      </c>
      <c r="G117" s="269"/>
      <c r="H117" s="268">
        <f t="shared" si="44"/>
        <v>0</v>
      </c>
      <c r="I117" s="269"/>
      <c r="J117" s="268">
        <f t="shared" si="45"/>
        <v>0</v>
      </c>
      <c r="K117" s="268"/>
      <c r="L117" s="248">
        <f t="shared" si="46"/>
        <v>0</v>
      </c>
    </row>
    <row r="118" ht="14.25" customHeight="1">
      <c r="A118" s="262" t="s">
        <v>3042</v>
      </c>
      <c r="B118" s="247">
        <f t="shared" si="1"/>
        <v>0.14</v>
      </c>
      <c r="C118" s="255">
        <v>0.7</v>
      </c>
      <c r="D118" s="268">
        <f t="shared" si="42"/>
        <v>0.18</v>
      </c>
      <c r="E118" s="255">
        <v>0.6</v>
      </c>
      <c r="F118" s="268">
        <f t="shared" si="43"/>
        <v>0.1</v>
      </c>
      <c r="G118" s="255">
        <v>0.5</v>
      </c>
      <c r="H118" s="268">
        <f t="shared" si="44"/>
        <v>0.075</v>
      </c>
      <c r="I118" s="255">
        <v>0.75</v>
      </c>
      <c r="J118" s="268">
        <f t="shared" si="45"/>
        <v>0.15</v>
      </c>
      <c r="K118" s="255">
        <v>0.75</v>
      </c>
      <c r="L118" s="248">
        <f t="shared" si="46"/>
        <v>0.645</v>
      </c>
    </row>
    <row r="119" ht="14.25" customHeight="1">
      <c r="A119" s="250" t="s">
        <v>3043</v>
      </c>
      <c r="B119" s="247">
        <f t="shared" si="1"/>
        <v>0</v>
      </c>
      <c r="C119" s="268"/>
      <c r="D119" s="268">
        <f t="shared" si="42"/>
        <v>0</v>
      </c>
      <c r="E119" s="269"/>
      <c r="F119" s="268">
        <f t="shared" si="43"/>
        <v>0</v>
      </c>
      <c r="G119" s="269"/>
      <c r="H119" s="268">
        <f t="shared" si="44"/>
        <v>0</v>
      </c>
      <c r="I119" s="269"/>
      <c r="J119" s="268">
        <f t="shared" si="45"/>
        <v>0</v>
      </c>
      <c r="K119" s="268"/>
      <c r="L119" s="248">
        <f t="shared" si="46"/>
        <v>0</v>
      </c>
    </row>
    <row r="120" ht="14.25" customHeight="1">
      <c r="A120" s="262" t="s">
        <v>3044</v>
      </c>
      <c r="B120" s="247">
        <f t="shared" si="1"/>
        <v>0</v>
      </c>
      <c r="C120" s="255"/>
      <c r="D120" s="268">
        <f t="shared" si="42"/>
        <v>0</v>
      </c>
      <c r="E120" s="270"/>
      <c r="F120" s="268">
        <f t="shared" si="43"/>
        <v>0</v>
      </c>
      <c r="G120" s="270"/>
      <c r="H120" s="268">
        <f t="shared" si="44"/>
        <v>0</v>
      </c>
      <c r="I120" s="270"/>
      <c r="J120" s="268">
        <f t="shared" si="45"/>
        <v>0</v>
      </c>
      <c r="K120" s="255"/>
      <c r="L120" s="248">
        <f t="shared" si="46"/>
        <v>0</v>
      </c>
    </row>
    <row r="121" ht="14.25" customHeight="1">
      <c r="A121" s="246" t="s">
        <v>3045</v>
      </c>
      <c r="B121" s="247">
        <f t="shared" si="1"/>
        <v>0</v>
      </c>
      <c r="C121" s="268"/>
      <c r="D121" s="268">
        <f t="shared" si="42"/>
        <v>0</v>
      </c>
      <c r="E121" s="269"/>
      <c r="F121" s="268">
        <f t="shared" si="43"/>
        <v>0</v>
      </c>
      <c r="G121" s="269"/>
      <c r="H121" s="268">
        <f t="shared" si="44"/>
        <v>0</v>
      </c>
      <c r="I121" s="269"/>
      <c r="J121" s="268">
        <f t="shared" si="45"/>
        <v>0</v>
      </c>
      <c r="K121" s="268"/>
      <c r="L121" s="248">
        <f t="shared" si="46"/>
        <v>0</v>
      </c>
    </row>
    <row r="122" ht="14.25" customHeight="1">
      <c r="A122" s="262" t="s">
        <v>3046</v>
      </c>
      <c r="B122" s="247">
        <f t="shared" si="1"/>
        <v>0</v>
      </c>
      <c r="C122" s="255"/>
      <c r="D122" s="268">
        <f t="shared" si="42"/>
        <v>0</v>
      </c>
      <c r="E122" s="270"/>
      <c r="F122" s="268">
        <f t="shared" si="43"/>
        <v>0</v>
      </c>
      <c r="G122" s="270"/>
      <c r="H122" s="268">
        <f t="shared" si="44"/>
        <v>0</v>
      </c>
      <c r="I122" s="270"/>
      <c r="J122" s="268">
        <f t="shared" si="45"/>
        <v>0</v>
      </c>
      <c r="K122" s="255"/>
      <c r="L122" s="248">
        <f t="shared" si="46"/>
        <v>0</v>
      </c>
    </row>
    <row r="123" ht="14.25" customHeight="1">
      <c r="A123" s="250" t="s">
        <v>3047</v>
      </c>
      <c r="B123" s="247">
        <f t="shared" si="1"/>
        <v>0</v>
      </c>
      <c r="C123" s="268"/>
      <c r="D123" s="268">
        <f t="shared" si="42"/>
        <v>0</v>
      </c>
      <c r="E123" s="269"/>
      <c r="F123" s="268">
        <f t="shared" si="43"/>
        <v>0</v>
      </c>
      <c r="G123" s="269"/>
      <c r="H123" s="268">
        <f t="shared" si="44"/>
        <v>0</v>
      </c>
      <c r="I123" s="269"/>
      <c r="J123" s="268">
        <f t="shared" si="45"/>
        <v>0</v>
      </c>
      <c r="K123" s="268"/>
      <c r="L123" s="248">
        <f t="shared" si="46"/>
        <v>0</v>
      </c>
    </row>
    <row r="124" ht="14.25" customHeight="1">
      <c r="A124" s="262" t="s">
        <v>3048</v>
      </c>
      <c r="B124" s="247">
        <f t="shared" si="1"/>
        <v>0</v>
      </c>
      <c r="C124" s="255"/>
      <c r="D124" s="268">
        <f t="shared" si="42"/>
        <v>0</v>
      </c>
      <c r="E124" s="270"/>
      <c r="F124" s="268">
        <f t="shared" si="43"/>
        <v>0</v>
      </c>
      <c r="G124" s="270"/>
      <c r="H124" s="268">
        <f t="shared" si="44"/>
        <v>0</v>
      </c>
      <c r="I124" s="270"/>
      <c r="J124" s="268">
        <f t="shared" si="45"/>
        <v>0</v>
      </c>
      <c r="K124" s="255"/>
      <c r="L124" s="248">
        <f t="shared" si="46"/>
        <v>0</v>
      </c>
    </row>
    <row r="125" ht="14.25" customHeight="1">
      <c r="A125" s="246" t="s">
        <v>3049</v>
      </c>
      <c r="B125" s="247">
        <f t="shared" si="1"/>
        <v>0</v>
      </c>
      <c r="C125" s="268"/>
      <c r="D125" s="268">
        <f t="shared" si="42"/>
        <v>0</v>
      </c>
      <c r="E125" s="269"/>
      <c r="F125" s="268">
        <f t="shared" si="43"/>
        <v>0</v>
      </c>
      <c r="G125" s="269"/>
      <c r="H125" s="268">
        <f t="shared" si="44"/>
        <v>0</v>
      </c>
      <c r="I125" s="269"/>
      <c r="J125" s="268">
        <f t="shared" si="45"/>
        <v>0</v>
      </c>
      <c r="K125" s="268"/>
      <c r="L125" s="248">
        <f t="shared" si="46"/>
        <v>0</v>
      </c>
    </row>
    <row r="126" ht="14.25" customHeight="1">
      <c r="A126" s="253" t="s">
        <v>3050</v>
      </c>
      <c r="B126" s="247">
        <f t="shared" si="1"/>
        <v>0</v>
      </c>
      <c r="C126" s="255"/>
      <c r="D126" s="268">
        <f t="shared" si="42"/>
        <v>0</v>
      </c>
      <c r="E126" s="270"/>
      <c r="F126" s="268">
        <f t="shared" si="43"/>
        <v>0</v>
      </c>
      <c r="G126" s="270"/>
      <c r="H126" s="268">
        <f t="shared" si="44"/>
        <v>0</v>
      </c>
      <c r="I126" s="270"/>
      <c r="J126" s="268">
        <f t="shared" si="45"/>
        <v>0</v>
      </c>
      <c r="K126" s="255"/>
      <c r="L126" s="248">
        <f t="shared" si="46"/>
        <v>0</v>
      </c>
    </row>
    <row r="127" ht="14.25" customHeight="1">
      <c r="A127" s="250" t="s">
        <v>3051</v>
      </c>
      <c r="B127" s="247">
        <f t="shared" si="1"/>
        <v>0</v>
      </c>
      <c r="C127" s="268"/>
      <c r="D127" s="268">
        <f t="shared" si="42"/>
        <v>0</v>
      </c>
      <c r="E127" s="269"/>
      <c r="F127" s="268">
        <f t="shared" si="43"/>
        <v>0</v>
      </c>
      <c r="G127" s="269"/>
      <c r="H127" s="268">
        <f t="shared" si="44"/>
        <v>0</v>
      </c>
      <c r="I127" s="269"/>
      <c r="J127" s="268">
        <f t="shared" si="45"/>
        <v>0</v>
      </c>
      <c r="K127" s="268"/>
      <c r="L127" s="248">
        <f t="shared" si="46"/>
        <v>0</v>
      </c>
    </row>
    <row r="128" ht="14.25" customHeight="1">
      <c r="A128" s="262" t="s">
        <v>3052</v>
      </c>
      <c r="B128" s="247">
        <f t="shared" si="1"/>
        <v>0</v>
      </c>
      <c r="C128" s="255"/>
      <c r="D128" s="268">
        <f t="shared" si="42"/>
        <v>0</v>
      </c>
      <c r="E128" s="270"/>
      <c r="F128" s="268">
        <f t="shared" si="43"/>
        <v>0</v>
      </c>
      <c r="G128" s="270"/>
      <c r="H128" s="268">
        <f t="shared" si="44"/>
        <v>0</v>
      </c>
      <c r="I128" s="270"/>
      <c r="J128" s="268">
        <f t="shared" si="45"/>
        <v>0</v>
      </c>
      <c r="K128" s="255"/>
      <c r="L128" s="248">
        <f t="shared" si="46"/>
        <v>0</v>
      </c>
    </row>
    <row r="129" ht="14.25" customHeight="1">
      <c r="A129" s="250" t="s">
        <v>2494</v>
      </c>
      <c r="B129" s="247">
        <f t="shared" si="1"/>
        <v>0</v>
      </c>
      <c r="C129" s="268"/>
      <c r="D129" s="268">
        <f t="shared" si="42"/>
        <v>0</v>
      </c>
      <c r="E129" s="269"/>
      <c r="F129" s="268">
        <f t="shared" si="43"/>
        <v>0</v>
      </c>
      <c r="G129" s="269"/>
      <c r="H129" s="268">
        <f t="shared" si="44"/>
        <v>0</v>
      </c>
      <c r="I129" s="269"/>
      <c r="J129" s="268">
        <f t="shared" si="45"/>
        <v>0</v>
      </c>
      <c r="K129" s="268"/>
      <c r="L129" s="248">
        <f t="shared" si="46"/>
        <v>0</v>
      </c>
    </row>
    <row r="130" ht="14.25" customHeight="1">
      <c r="A130" s="262" t="s">
        <v>3053</v>
      </c>
      <c r="B130" s="247">
        <f t="shared" si="1"/>
        <v>0</v>
      </c>
      <c r="C130" s="255"/>
      <c r="D130" s="268">
        <f t="shared" si="42"/>
        <v>0</v>
      </c>
      <c r="E130" s="270"/>
      <c r="F130" s="268">
        <f t="shared" si="43"/>
        <v>0</v>
      </c>
      <c r="G130" s="270"/>
      <c r="H130" s="268">
        <f t="shared" si="44"/>
        <v>0</v>
      </c>
      <c r="I130" s="270"/>
      <c r="J130" s="268">
        <f t="shared" si="45"/>
        <v>0</v>
      </c>
      <c r="K130" s="255"/>
      <c r="L130" s="248">
        <f t="shared" si="46"/>
        <v>0</v>
      </c>
    </row>
    <row r="131" ht="14.25" customHeight="1">
      <c r="A131" s="246" t="s">
        <v>3054</v>
      </c>
      <c r="B131" s="247">
        <f t="shared" si="1"/>
        <v>0.15</v>
      </c>
      <c r="C131" s="268">
        <v>0.75</v>
      </c>
      <c r="D131" s="268">
        <f t="shared" si="42"/>
        <v>0.195</v>
      </c>
      <c r="E131" s="268">
        <v>0.65</v>
      </c>
      <c r="F131" s="268">
        <f t="shared" si="43"/>
        <v>0.14</v>
      </c>
      <c r="G131" s="268">
        <v>0.7</v>
      </c>
      <c r="H131" s="268">
        <f t="shared" si="44"/>
        <v>0.075</v>
      </c>
      <c r="I131" s="268">
        <v>0.75</v>
      </c>
      <c r="J131" s="268">
        <f t="shared" si="45"/>
        <v>0.15</v>
      </c>
      <c r="K131" s="268">
        <v>0.75</v>
      </c>
      <c r="L131" s="248">
        <f t="shared" si="46"/>
        <v>0.71</v>
      </c>
    </row>
    <row r="132" ht="14.25" customHeight="1">
      <c r="A132" s="262" t="s">
        <v>3055</v>
      </c>
      <c r="B132" s="247">
        <f t="shared" si="1"/>
        <v>0</v>
      </c>
      <c r="C132" s="255"/>
      <c r="D132" s="268">
        <f t="shared" si="42"/>
        <v>0</v>
      </c>
      <c r="E132" s="270"/>
      <c r="F132" s="268">
        <f t="shared" si="43"/>
        <v>0</v>
      </c>
      <c r="G132" s="270"/>
      <c r="H132" s="268">
        <f t="shared" si="44"/>
        <v>0</v>
      </c>
      <c r="I132" s="270"/>
      <c r="J132" s="268">
        <f t="shared" si="45"/>
        <v>0</v>
      </c>
      <c r="K132" s="255"/>
      <c r="L132" s="248">
        <f t="shared" si="46"/>
        <v>0</v>
      </c>
    </row>
    <row r="133" ht="14.25" customHeight="1">
      <c r="A133" s="246" t="s">
        <v>3056</v>
      </c>
      <c r="B133" s="247">
        <f t="shared" si="1"/>
        <v>0</v>
      </c>
      <c r="C133" s="268"/>
      <c r="D133" s="268">
        <f t="shared" si="42"/>
        <v>0</v>
      </c>
      <c r="E133" s="269"/>
      <c r="F133" s="268">
        <f t="shared" si="43"/>
        <v>0</v>
      </c>
      <c r="G133" s="269"/>
      <c r="H133" s="268">
        <f t="shared" si="44"/>
        <v>0</v>
      </c>
      <c r="I133" s="269"/>
      <c r="J133" s="268">
        <f t="shared" si="45"/>
        <v>0</v>
      </c>
      <c r="K133" s="268"/>
      <c r="L133" s="248">
        <f t="shared" si="46"/>
        <v>0</v>
      </c>
    </row>
    <row r="134" ht="14.25" customHeight="1">
      <c r="A134" s="262" t="s">
        <v>3057</v>
      </c>
      <c r="B134" s="247">
        <f t="shared" si="1"/>
        <v>0</v>
      </c>
      <c r="C134" s="255"/>
      <c r="D134" s="268">
        <f t="shared" si="42"/>
        <v>0</v>
      </c>
      <c r="E134" s="270"/>
      <c r="F134" s="268">
        <f t="shared" si="43"/>
        <v>0</v>
      </c>
      <c r="G134" s="270"/>
      <c r="H134" s="268">
        <f t="shared" si="44"/>
        <v>0</v>
      </c>
      <c r="I134" s="270"/>
      <c r="J134" s="268">
        <f t="shared" si="45"/>
        <v>0</v>
      </c>
      <c r="K134" s="255"/>
      <c r="L134" s="248">
        <f t="shared" si="46"/>
        <v>0</v>
      </c>
    </row>
    <row r="135" ht="14.25" customHeight="1">
      <c r="A135" s="250" t="s">
        <v>3058</v>
      </c>
      <c r="B135" s="247">
        <f t="shared" si="1"/>
        <v>0</v>
      </c>
      <c r="C135" s="268"/>
      <c r="D135" s="268">
        <f t="shared" si="42"/>
        <v>0</v>
      </c>
      <c r="E135" s="269"/>
      <c r="F135" s="268">
        <f t="shared" si="43"/>
        <v>0</v>
      </c>
      <c r="G135" s="269"/>
      <c r="H135" s="268">
        <f t="shared" si="44"/>
        <v>0</v>
      </c>
      <c r="I135" s="269"/>
      <c r="J135" s="268">
        <f t="shared" si="45"/>
        <v>0</v>
      </c>
      <c r="K135" s="268"/>
      <c r="L135" s="248">
        <f t="shared" si="46"/>
        <v>0</v>
      </c>
    </row>
    <row r="136" ht="14.25" customHeight="1">
      <c r="A136" s="262" t="s">
        <v>3138</v>
      </c>
      <c r="B136" s="247">
        <f t="shared" si="1"/>
        <v>0.15</v>
      </c>
      <c r="C136" s="255">
        <v>0.75</v>
      </c>
      <c r="D136" s="268">
        <f t="shared" si="42"/>
        <v>0.21</v>
      </c>
      <c r="E136" s="255">
        <v>0.7</v>
      </c>
      <c r="F136" s="268">
        <f t="shared" si="43"/>
        <v>0.16</v>
      </c>
      <c r="G136" s="255">
        <v>0.8</v>
      </c>
      <c r="H136" s="268">
        <f t="shared" si="44"/>
        <v>0.08</v>
      </c>
      <c r="I136" s="255">
        <v>0.8</v>
      </c>
      <c r="J136" s="268">
        <f t="shared" si="45"/>
        <v>0.16</v>
      </c>
      <c r="K136" s="255">
        <v>0.8</v>
      </c>
      <c r="L136" s="248">
        <f t="shared" si="46"/>
        <v>0.76</v>
      </c>
    </row>
    <row r="137" ht="14.25" customHeight="1">
      <c r="A137" s="250" t="s">
        <v>3059</v>
      </c>
      <c r="B137" s="247">
        <f t="shared" si="1"/>
        <v>0</v>
      </c>
      <c r="C137" s="268"/>
      <c r="D137" s="268">
        <f t="shared" si="42"/>
        <v>0</v>
      </c>
      <c r="E137" s="269"/>
      <c r="F137" s="268">
        <f t="shared" si="43"/>
        <v>0</v>
      </c>
      <c r="G137" s="269"/>
      <c r="H137" s="268">
        <f t="shared" si="44"/>
        <v>0</v>
      </c>
      <c r="I137" s="269"/>
      <c r="J137" s="268">
        <f t="shared" si="45"/>
        <v>0</v>
      </c>
      <c r="K137" s="268"/>
      <c r="L137" s="248">
        <f t="shared" si="46"/>
        <v>0</v>
      </c>
    </row>
    <row r="138" ht="14.25" customHeight="1">
      <c r="A138" s="262" t="s">
        <v>3060</v>
      </c>
      <c r="B138" s="247">
        <f t="shared" si="1"/>
        <v>0</v>
      </c>
      <c r="C138" s="255"/>
      <c r="D138" s="268">
        <f t="shared" si="42"/>
        <v>0</v>
      </c>
      <c r="E138" s="270"/>
      <c r="F138" s="268">
        <f t="shared" si="43"/>
        <v>0</v>
      </c>
      <c r="G138" s="270"/>
      <c r="H138" s="268">
        <f t="shared" si="44"/>
        <v>0</v>
      </c>
      <c r="I138" s="270"/>
      <c r="J138" s="268">
        <f t="shared" si="45"/>
        <v>0</v>
      </c>
      <c r="K138" s="255"/>
      <c r="L138" s="280">
        <f t="shared" si="46"/>
        <v>0</v>
      </c>
    </row>
    <row r="139" ht="14.25" customHeight="1">
      <c r="A139" s="250" t="s">
        <v>3061</v>
      </c>
      <c r="B139" s="247">
        <f t="shared" si="1"/>
        <v>0</v>
      </c>
      <c r="C139" s="268"/>
      <c r="D139" s="268">
        <f t="shared" si="42"/>
        <v>0</v>
      </c>
      <c r="E139" s="269"/>
      <c r="F139" s="268">
        <f t="shared" si="43"/>
        <v>0</v>
      </c>
      <c r="G139" s="269"/>
      <c r="H139" s="268">
        <f t="shared" si="44"/>
        <v>0</v>
      </c>
      <c r="I139" s="269"/>
      <c r="J139" s="268">
        <f t="shared" si="45"/>
        <v>0</v>
      </c>
      <c r="K139" s="268"/>
      <c r="L139" s="269">
        <f t="shared" si="46"/>
        <v>0</v>
      </c>
    </row>
    <row r="140" ht="14.25" customHeight="1">
      <c r="A140" s="281" t="s">
        <v>1830</v>
      </c>
      <c r="B140" s="282"/>
      <c r="C140" s="279" t="s">
        <v>3139</v>
      </c>
      <c r="D140" s="279" t="s">
        <v>3139</v>
      </c>
      <c r="E140" s="279" t="s">
        <v>3139</v>
      </c>
      <c r="F140" s="279" t="s">
        <v>3139</v>
      </c>
      <c r="G140" s="279" t="s">
        <v>3139</v>
      </c>
      <c r="H140" s="279" t="s">
        <v>3139</v>
      </c>
      <c r="I140" s="279" t="s">
        <v>3139</v>
      </c>
      <c r="J140" s="279" t="s">
        <v>3139</v>
      </c>
      <c r="K140" s="279" t="s">
        <v>3139</v>
      </c>
      <c r="L140" s="279" t="s">
        <v>3139</v>
      </c>
    </row>
    <row r="141" ht="14.25" customHeight="1">
      <c r="A141" s="283" t="s">
        <v>3140</v>
      </c>
      <c r="B141" s="284"/>
      <c r="C141" s="279" t="s">
        <v>3139</v>
      </c>
      <c r="D141" s="279" t="s">
        <v>3139</v>
      </c>
      <c r="E141" s="279" t="s">
        <v>3139</v>
      </c>
      <c r="F141" s="279" t="s">
        <v>3139</v>
      </c>
      <c r="G141" s="279" t="s">
        <v>3139</v>
      </c>
      <c r="H141" s="279" t="s">
        <v>3139</v>
      </c>
      <c r="I141" s="279" t="s">
        <v>3139</v>
      </c>
      <c r="J141" s="279" t="s">
        <v>3139</v>
      </c>
      <c r="K141" s="279" t="s">
        <v>3139</v>
      </c>
      <c r="L141" s="279" t="s">
        <v>3139</v>
      </c>
    </row>
    <row r="142" ht="14.25" customHeight="1">
      <c r="A142" s="281" t="s">
        <v>3141</v>
      </c>
      <c r="B142" s="282"/>
      <c r="C142" s="279" t="s">
        <v>3139</v>
      </c>
      <c r="D142" s="279" t="s">
        <v>3139</v>
      </c>
      <c r="E142" s="279" t="s">
        <v>3139</v>
      </c>
      <c r="F142" s="279" t="s">
        <v>3139</v>
      </c>
      <c r="G142" s="279" t="s">
        <v>3139</v>
      </c>
      <c r="H142" s="279" t="s">
        <v>3139</v>
      </c>
      <c r="I142" s="279" t="s">
        <v>3139</v>
      </c>
      <c r="J142" s="279" t="s">
        <v>3139</v>
      </c>
      <c r="K142" s="279" t="s">
        <v>3139</v>
      </c>
      <c r="L142" s="279" t="s">
        <v>3139</v>
      </c>
    </row>
    <row r="143" ht="14.25" customHeight="1">
      <c r="A143" s="285" t="s">
        <v>3142</v>
      </c>
      <c r="B143" s="284"/>
      <c r="C143" s="286" t="s">
        <v>3143</v>
      </c>
      <c r="D143" s="286" t="s">
        <v>3143</v>
      </c>
      <c r="E143" s="286" t="s">
        <v>3143</v>
      </c>
      <c r="F143" s="286" t="s">
        <v>3143</v>
      </c>
      <c r="G143" s="286" t="s">
        <v>3143</v>
      </c>
      <c r="H143" s="286" t="s">
        <v>3143</v>
      </c>
      <c r="I143" s="286" t="s">
        <v>3143</v>
      </c>
      <c r="J143" s="286" t="s">
        <v>3143</v>
      </c>
      <c r="K143" s="286" t="s">
        <v>3143</v>
      </c>
      <c r="L143" s="268">
        <v>0.0</v>
      </c>
    </row>
    <row r="144" ht="14.25" customHeight="1">
      <c r="A144" s="278" t="s">
        <v>3144</v>
      </c>
      <c r="B144" s="282"/>
      <c r="C144" s="287" t="s">
        <v>3143</v>
      </c>
      <c r="D144" s="287" t="s">
        <v>3143</v>
      </c>
      <c r="E144" s="287" t="s">
        <v>3143</v>
      </c>
      <c r="F144" s="287" t="s">
        <v>3143</v>
      </c>
      <c r="G144" s="287" t="s">
        <v>3143</v>
      </c>
      <c r="H144" s="287" t="s">
        <v>3143</v>
      </c>
      <c r="I144" s="287" t="s">
        <v>3143</v>
      </c>
      <c r="J144" s="287" t="s">
        <v>3143</v>
      </c>
      <c r="K144" s="287" t="s">
        <v>3143</v>
      </c>
      <c r="L144" s="268">
        <v>0.0</v>
      </c>
    </row>
    <row r="145" ht="14.25" customHeight="1">
      <c r="A145" s="285" t="s">
        <v>3145</v>
      </c>
      <c r="B145" s="284"/>
      <c r="C145" s="286" t="s">
        <v>3143</v>
      </c>
      <c r="D145" s="286" t="s">
        <v>3143</v>
      </c>
      <c r="E145" s="286" t="s">
        <v>3143</v>
      </c>
      <c r="F145" s="286" t="s">
        <v>3143</v>
      </c>
      <c r="G145" s="286" t="s">
        <v>3143</v>
      </c>
      <c r="H145" s="286" t="s">
        <v>3143</v>
      </c>
      <c r="I145" s="286" t="s">
        <v>3143</v>
      </c>
      <c r="J145" s="286" t="s">
        <v>3143</v>
      </c>
      <c r="K145" s="286" t="s">
        <v>3143</v>
      </c>
      <c r="L145" s="268">
        <v>0.0</v>
      </c>
    </row>
    <row r="146" ht="14.25" customHeight="1">
      <c r="A146" s="278" t="s">
        <v>3146</v>
      </c>
      <c r="B146" s="282"/>
      <c r="C146" s="287" t="s">
        <v>3143</v>
      </c>
      <c r="D146" s="287" t="s">
        <v>3143</v>
      </c>
      <c r="E146" s="287" t="s">
        <v>3143</v>
      </c>
      <c r="F146" s="287" t="s">
        <v>3143</v>
      </c>
      <c r="G146" s="287" t="s">
        <v>3143</v>
      </c>
      <c r="H146" s="287" t="s">
        <v>3143</v>
      </c>
      <c r="I146" s="287" t="s">
        <v>3143</v>
      </c>
      <c r="J146" s="287" t="s">
        <v>3143</v>
      </c>
      <c r="K146" s="287" t="s">
        <v>3143</v>
      </c>
      <c r="L146" s="268">
        <v>0.0</v>
      </c>
    </row>
    <row r="147" ht="14.25" customHeight="1">
      <c r="B147" s="210"/>
      <c r="C147" s="288"/>
      <c r="D147" s="210"/>
      <c r="E147" s="210"/>
      <c r="F147" s="210"/>
      <c r="G147" s="210"/>
      <c r="H147" s="210"/>
      <c r="I147" s="210"/>
      <c r="J147" s="210"/>
      <c r="K147" s="210"/>
    </row>
    <row r="148" ht="14.25" customHeight="1">
      <c r="B148" s="210"/>
      <c r="C148" s="288"/>
      <c r="D148" s="210"/>
      <c r="E148" s="210"/>
      <c r="F148" s="210"/>
      <c r="G148" s="210"/>
      <c r="H148" s="210"/>
      <c r="I148" s="210"/>
      <c r="J148" s="210"/>
      <c r="K148" s="210"/>
    </row>
    <row r="149" ht="14.25" customHeight="1">
      <c r="B149" s="210"/>
      <c r="C149" s="288"/>
      <c r="D149" s="210"/>
      <c r="E149" s="210"/>
      <c r="F149" s="210"/>
      <c r="G149" s="210"/>
      <c r="H149" s="210"/>
      <c r="I149" s="210"/>
      <c r="J149" s="210"/>
      <c r="K149" s="210"/>
    </row>
    <row r="150" ht="14.25" customHeight="1">
      <c r="B150" s="210"/>
      <c r="C150" s="288"/>
      <c r="D150" s="210"/>
      <c r="E150" s="210"/>
      <c r="F150" s="210"/>
      <c r="G150" s="210"/>
      <c r="H150" s="210"/>
      <c r="I150" s="210"/>
      <c r="J150" s="210"/>
      <c r="K150" s="210"/>
    </row>
    <row r="151" ht="14.25" customHeight="1">
      <c r="B151" s="210"/>
      <c r="C151" s="288"/>
      <c r="D151" s="210"/>
      <c r="E151" s="210"/>
      <c r="F151" s="210"/>
      <c r="G151" s="210"/>
      <c r="H151" s="210"/>
      <c r="I151" s="210"/>
      <c r="J151" s="210"/>
      <c r="K151" s="210"/>
    </row>
    <row r="152" ht="14.25" customHeight="1">
      <c r="B152" s="210"/>
      <c r="C152" s="288"/>
      <c r="D152" s="210"/>
      <c r="E152" s="210"/>
      <c r="F152" s="210"/>
      <c r="G152" s="210"/>
      <c r="H152" s="210"/>
      <c r="I152" s="210"/>
      <c r="J152" s="210"/>
      <c r="K152" s="210"/>
    </row>
    <row r="153" ht="14.25" customHeight="1">
      <c r="B153" s="210"/>
      <c r="C153" s="288"/>
      <c r="D153" s="210"/>
      <c r="E153" s="210"/>
      <c r="F153" s="210"/>
      <c r="G153" s="210"/>
      <c r="H153" s="210"/>
      <c r="I153" s="210"/>
      <c r="J153" s="210"/>
      <c r="K153" s="210"/>
    </row>
    <row r="154" ht="14.25" customHeight="1">
      <c r="B154" s="210"/>
      <c r="C154" s="288"/>
      <c r="D154" s="210"/>
      <c r="E154" s="210"/>
      <c r="F154" s="210"/>
      <c r="G154" s="210"/>
      <c r="H154" s="210"/>
      <c r="I154" s="210"/>
      <c r="J154" s="210"/>
      <c r="K154" s="210"/>
    </row>
    <row r="155" ht="14.25" customHeight="1">
      <c r="B155" s="210"/>
      <c r="C155" s="288"/>
      <c r="D155" s="210"/>
      <c r="E155" s="210"/>
      <c r="F155" s="210"/>
      <c r="G155" s="210"/>
      <c r="H155" s="210"/>
      <c r="I155" s="210"/>
      <c r="J155" s="210"/>
      <c r="K155" s="210"/>
    </row>
    <row r="156" ht="14.25" customHeight="1">
      <c r="B156" s="210"/>
      <c r="C156" s="288"/>
      <c r="D156" s="210"/>
      <c r="E156" s="210"/>
      <c r="F156" s="210"/>
      <c r="G156" s="210"/>
      <c r="H156" s="210"/>
      <c r="I156" s="210"/>
      <c r="J156" s="210"/>
      <c r="K156" s="210"/>
    </row>
    <row r="157" ht="14.25" customHeight="1">
      <c r="B157" s="210"/>
      <c r="C157" s="288"/>
      <c r="D157" s="210"/>
      <c r="E157" s="210"/>
      <c r="F157" s="210"/>
      <c r="G157" s="210"/>
      <c r="H157" s="210"/>
      <c r="I157" s="210"/>
      <c r="J157" s="210"/>
      <c r="K157" s="210"/>
    </row>
    <row r="158" ht="14.25" customHeight="1">
      <c r="B158" s="210"/>
      <c r="C158" s="288"/>
      <c r="D158" s="210"/>
      <c r="E158" s="210"/>
      <c r="F158" s="210"/>
      <c r="G158" s="210"/>
      <c r="H158" s="210"/>
      <c r="I158" s="210"/>
      <c r="J158" s="210"/>
      <c r="K158" s="210"/>
    </row>
    <row r="159" ht="14.25" customHeight="1">
      <c r="B159" s="210"/>
      <c r="C159" s="288"/>
      <c r="D159" s="210"/>
      <c r="E159" s="210"/>
      <c r="F159" s="210"/>
      <c r="G159" s="210"/>
      <c r="H159" s="210"/>
      <c r="I159" s="210"/>
      <c r="J159" s="210"/>
      <c r="K159" s="210"/>
    </row>
    <row r="160" ht="14.25" customHeight="1">
      <c r="B160" s="210"/>
      <c r="C160" s="288"/>
      <c r="D160" s="210"/>
      <c r="E160" s="210"/>
      <c r="F160" s="210"/>
      <c r="G160" s="210"/>
      <c r="H160" s="210"/>
      <c r="I160" s="210"/>
      <c r="J160" s="210"/>
      <c r="K160" s="210"/>
    </row>
    <row r="161" ht="14.25" customHeight="1">
      <c r="B161" s="210"/>
      <c r="C161" s="288"/>
      <c r="D161" s="210"/>
      <c r="E161" s="210"/>
      <c r="F161" s="210"/>
      <c r="G161" s="210"/>
      <c r="H161" s="210"/>
      <c r="I161" s="210"/>
      <c r="J161" s="210"/>
      <c r="K161" s="210"/>
    </row>
    <row r="162" ht="14.25" customHeight="1">
      <c r="B162" s="210"/>
      <c r="C162" s="288"/>
      <c r="D162" s="210"/>
      <c r="E162" s="210"/>
      <c r="F162" s="210"/>
      <c r="G162" s="210"/>
      <c r="H162" s="210"/>
      <c r="I162" s="210"/>
      <c r="J162" s="210"/>
      <c r="K162" s="210"/>
    </row>
    <row r="163" ht="14.25" customHeight="1">
      <c r="B163" s="210"/>
      <c r="C163" s="288"/>
      <c r="D163" s="210"/>
      <c r="E163" s="210"/>
      <c r="F163" s="210"/>
      <c r="G163" s="210"/>
      <c r="H163" s="210"/>
      <c r="I163" s="210"/>
      <c r="J163" s="210"/>
      <c r="K163" s="210"/>
    </row>
    <row r="164" ht="14.25" customHeight="1">
      <c r="B164" s="210"/>
      <c r="C164" s="288"/>
      <c r="D164" s="210"/>
      <c r="E164" s="210"/>
      <c r="F164" s="210"/>
      <c r="G164" s="210"/>
      <c r="H164" s="210"/>
      <c r="I164" s="210"/>
      <c r="J164" s="210"/>
      <c r="K164" s="210"/>
    </row>
    <row r="165" ht="14.25" customHeight="1">
      <c r="B165" s="210"/>
      <c r="C165" s="288"/>
      <c r="D165" s="210"/>
      <c r="E165" s="210"/>
      <c r="F165" s="210"/>
      <c r="G165" s="210"/>
      <c r="H165" s="210"/>
      <c r="I165" s="210"/>
      <c r="J165" s="210"/>
      <c r="K165" s="210"/>
    </row>
    <row r="166" ht="14.25" customHeight="1">
      <c r="B166" s="210"/>
      <c r="C166" s="288"/>
      <c r="D166" s="210"/>
      <c r="E166" s="210"/>
      <c r="F166" s="210"/>
      <c r="G166" s="210"/>
      <c r="H166" s="210"/>
      <c r="I166" s="210"/>
      <c r="J166" s="210"/>
      <c r="K166" s="210"/>
    </row>
    <row r="167" ht="14.25" customHeight="1">
      <c r="B167" s="210"/>
      <c r="C167" s="288"/>
      <c r="D167" s="210"/>
      <c r="E167" s="210"/>
      <c r="F167" s="210"/>
      <c r="G167" s="210"/>
      <c r="H167" s="210"/>
      <c r="I167" s="210"/>
      <c r="J167" s="210"/>
      <c r="K167" s="210"/>
    </row>
    <row r="168" ht="14.25" customHeight="1">
      <c r="B168" s="210"/>
      <c r="C168" s="288"/>
      <c r="D168" s="210"/>
      <c r="E168" s="210"/>
      <c r="F168" s="210"/>
      <c r="G168" s="210"/>
      <c r="H168" s="210"/>
      <c r="I168" s="210"/>
      <c r="J168" s="210"/>
      <c r="K168" s="210"/>
    </row>
    <row r="169" ht="14.25" customHeight="1">
      <c r="B169" s="210"/>
      <c r="C169" s="288"/>
      <c r="D169" s="210"/>
      <c r="E169" s="210"/>
      <c r="F169" s="210"/>
      <c r="G169" s="210"/>
      <c r="H169" s="210"/>
      <c r="I169" s="210"/>
      <c r="J169" s="210"/>
      <c r="K169" s="210"/>
    </row>
    <row r="170" ht="14.25" customHeight="1">
      <c r="B170" s="210"/>
      <c r="C170" s="288"/>
      <c r="D170" s="210"/>
      <c r="E170" s="210"/>
      <c r="F170" s="210"/>
      <c r="G170" s="210"/>
      <c r="H170" s="210"/>
      <c r="I170" s="210"/>
      <c r="J170" s="210"/>
      <c r="K170" s="210"/>
    </row>
    <row r="171" ht="14.25" customHeight="1">
      <c r="B171" s="210"/>
      <c r="C171" s="288"/>
      <c r="D171" s="210"/>
      <c r="E171" s="210"/>
      <c r="F171" s="210"/>
      <c r="G171" s="210"/>
      <c r="H171" s="210"/>
      <c r="I171" s="210"/>
      <c r="J171" s="210"/>
      <c r="K171" s="210"/>
    </row>
    <row r="172" ht="14.25" customHeight="1">
      <c r="B172" s="210"/>
      <c r="C172" s="288"/>
      <c r="D172" s="210"/>
      <c r="E172" s="210"/>
      <c r="F172" s="210"/>
      <c r="G172" s="210"/>
      <c r="H172" s="210"/>
      <c r="I172" s="210"/>
      <c r="J172" s="210"/>
      <c r="K172" s="210"/>
    </row>
    <row r="173" ht="14.25" customHeight="1">
      <c r="B173" s="210"/>
      <c r="C173" s="288"/>
      <c r="D173" s="210"/>
      <c r="E173" s="210"/>
      <c r="F173" s="210"/>
      <c r="G173" s="210"/>
      <c r="H173" s="210"/>
      <c r="I173" s="210"/>
      <c r="J173" s="210"/>
      <c r="K173" s="210"/>
    </row>
    <row r="174" ht="14.25" customHeight="1">
      <c r="B174" s="210"/>
      <c r="C174" s="288"/>
      <c r="D174" s="210"/>
      <c r="E174" s="210"/>
      <c r="F174" s="210"/>
      <c r="G174" s="210"/>
      <c r="H174" s="210"/>
      <c r="I174" s="210"/>
      <c r="J174" s="210"/>
      <c r="K174" s="210"/>
    </row>
    <row r="175" ht="14.25" customHeight="1">
      <c r="B175" s="210"/>
      <c r="C175" s="288"/>
      <c r="D175" s="210"/>
      <c r="E175" s="210"/>
      <c r="F175" s="210"/>
      <c r="G175" s="210"/>
      <c r="H175" s="210"/>
      <c r="I175" s="210"/>
      <c r="J175" s="210"/>
      <c r="K175" s="210"/>
    </row>
    <row r="176" ht="14.25" customHeight="1">
      <c r="B176" s="210"/>
      <c r="C176" s="288"/>
      <c r="D176" s="210"/>
      <c r="E176" s="210"/>
      <c r="F176" s="210"/>
      <c r="G176" s="210"/>
      <c r="H176" s="210"/>
      <c r="I176" s="210"/>
      <c r="J176" s="210"/>
      <c r="K176" s="210"/>
    </row>
    <row r="177" ht="14.25" customHeight="1">
      <c r="B177" s="210"/>
      <c r="C177" s="288"/>
      <c r="D177" s="210"/>
      <c r="E177" s="210"/>
      <c r="F177" s="210"/>
      <c r="G177" s="210"/>
      <c r="H177" s="210"/>
      <c r="I177" s="210"/>
      <c r="J177" s="210"/>
      <c r="K177" s="210"/>
    </row>
    <row r="178" ht="14.25" customHeight="1">
      <c r="B178" s="210"/>
      <c r="C178" s="288"/>
      <c r="D178" s="210"/>
      <c r="E178" s="210"/>
      <c r="F178" s="210"/>
      <c r="G178" s="210"/>
      <c r="H178" s="210"/>
      <c r="I178" s="210"/>
      <c r="J178" s="210"/>
      <c r="K178" s="210"/>
    </row>
    <row r="179" ht="14.25" customHeight="1">
      <c r="B179" s="210"/>
      <c r="C179" s="288"/>
      <c r="D179" s="210"/>
      <c r="E179" s="210"/>
      <c r="F179" s="210"/>
      <c r="G179" s="210"/>
      <c r="H179" s="210"/>
      <c r="I179" s="210"/>
      <c r="J179" s="210"/>
      <c r="K179" s="210"/>
    </row>
    <row r="180" ht="14.25" customHeight="1">
      <c r="B180" s="210"/>
      <c r="C180" s="288"/>
      <c r="D180" s="210"/>
      <c r="E180" s="210"/>
      <c r="F180" s="210"/>
      <c r="G180" s="210"/>
      <c r="H180" s="210"/>
      <c r="I180" s="210"/>
      <c r="J180" s="210"/>
      <c r="K180" s="210"/>
    </row>
    <row r="181" ht="14.25" customHeight="1">
      <c r="B181" s="210"/>
      <c r="C181" s="288"/>
      <c r="D181" s="210"/>
      <c r="E181" s="210"/>
      <c r="F181" s="210"/>
      <c r="G181" s="210"/>
      <c r="H181" s="210"/>
      <c r="I181" s="210"/>
      <c r="J181" s="210"/>
      <c r="K181" s="210"/>
    </row>
    <row r="182" ht="14.25" customHeight="1">
      <c r="B182" s="210"/>
      <c r="C182" s="288"/>
      <c r="D182" s="210"/>
      <c r="E182" s="210"/>
      <c r="F182" s="210"/>
      <c r="G182" s="210"/>
      <c r="H182" s="210"/>
      <c r="I182" s="210"/>
      <c r="J182" s="210"/>
      <c r="K182" s="210"/>
    </row>
    <row r="183" ht="14.25" customHeight="1">
      <c r="B183" s="210"/>
      <c r="C183" s="288"/>
      <c r="D183" s="210"/>
      <c r="E183" s="210"/>
      <c r="F183" s="210"/>
      <c r="G183" s="210"/>
      <c r="H183" s="210"/>
      <c r="I183" s="210"/>
      <c r="J183" s="210"/>
      <c r="K183" s="210"/>
    </row>
    <row r="184" ht="14.25" customHeight="1">
      <c r="B184" s="210"/>
      <c r="C184" s="288"/>
      <c r="D184" s="210"/>
      <c r="E184" s="210"/>
      <c r="F184" s="210"/>
      <c r="G184" s="210"/>
      <c r="H184" s="210"/>
      <c r="I184" s="210"/>
      <c r="J184" s="210"/>
      <c r="K184" s="210"/>
    </row>
    <row r="185" ht="14.25" customHeight="1">
      <c r="B185" s="210"/>
      <c r="C185" s="288"/>
      <c r="D185" s="210"/>
      <c r="E185" s="210"/>
      <c r="F185" s="210"/>
      <c r="G185" s="210"/>
      <c r="H185" s="210"/>
      <c r="I185" s="210"/>
      <c r="J185" s="210"/>
      <c r="K185" s="210"/>
    </row>
    <row r="186" ht="14.25" customHeight="1">
      <c r="B186" s="210"/>
      <c r="C186" s="288"/>
      <c r="D186" s="210"/>
      <c r="E186" s="210"/>
      <c r="F186" s="210"/>
      <c r="G186" s="210"/>
      <c r="H186" s="210"/>
      <c r="I186" s="210"/>
      <c r="J186" s="210"/>
      <c r="K186" s="210"/>
    </row>
    <row r="187" ht="14.25" customHeight="1">
      <c r="B187" s="210"/>
      <c r="C187" s="288"/>
      <c r="D187" s="210"/>
      <c r="E187" s="210"/>
      <c r="F187" s="210"/>
      <c r="G187" s="210"/>
      <c r="H187" s="210"/>
      <c r="I187" s="210"/>
      <c r="J187" s="210"/>
      <c r="K187" s="210"/>
    </row>
    <row r="188" ht="14.25" customHeight="1">
      <c r="B188" s="210"/>
      <c r="C188" s="288"/>
      <c r="D188" s="210"/>
      <c r="E188" s="210"/>
      <c r="F188" s="210"/>
      <c r="G188" s="210"/>
      <c r="H188" s="210"/>
      <c r="I188" s="210"/>
      <c r="J188" s="210"/>
      <c r="K188" s="210"/>
    </row>
    <row r="189" ht="14.25" customHeight="1">
      <c r="B189" s="210"/>
      <c r="C189" s="288"/>
      <c r="D189" s="210"/>
      <c r="E189" s="210"/>
      <c r="F189" s="210"/>
      <c r="G189" s="210"/>
      <c r="H189" s="210"/>
      <c r="I189" s="210"/>
      <c r="J189" s="210"/>
      <c r="K189" s="210"/>
    </row>
    <row r="190" ht="14.25" customHeight="1">
      <c r="B190" s="210"/>
      <c r="C190" s="288"/>
      <c r="D190" s="210"/>
      <c r="E190" s="210"/>
      <c r="F190" s="210"/>
      <c r="G190" s="210"/>
      <c r="H190" s="210"/>
      <c r="I190" s="210"/>
      <c r="J190" s="210"/>
      <c r="K190" s="210"/>
    </row>
    <row r="191" ht="14.25" customHeight="1">
      <c r="B191" s="210"/>
      <c r="C191" s="288"/>
      <c r="D191" s="210"/>
      <c r="E191" s="210"/>
      <c r="F191" s="210"/>
      <c r="G191" s="210"/>
      <c r="H191" s="210"/>
      <c r="I191" s="210"/>
      <c r="J191" s="210"/>
      <c r="K191" s="210"/>
    </row>
    <row r="192" ht="14.25" customHeight="1">
      <c r="B192" s="210"/>
      <c r="C192" s="288"/>
      <c r="D192" s="210"/>
      <c r="E192" s="210"/>
      <c r="F192" s="210"/>
      <c r="G192" s="210"/>
      <c r="H192" s="210"/>
      <c r="I192" s="210"/>
      <c r="J192" s="210"/>
      <c r="K192" s="210"/>
    </row>
    <row r="193" ht="14.25" customHeight="1">
      <c r="B193" s="210"/>
      <c r="C193" s="288"/>
      <c r="D193" s="210"/>
      <c r="E193" s="210"/>
      <c r="F193" s="210"/>
      <c r="G193" s="210"/>
      <c r="H193" s="210"/>
      <c r="I193" s="210"/>
      <c r="J193" s="210"/>
      <c r="K193" s="210"/>
    </row>
    <row r="194" ht="14.25" customHeight="1">
      <c r="B194" s="210"/>
      <c r="C194" s="288"/>
      <c r="D194" s="210"/>
      <c r="E194" s="210"/>
      <c r="F194" s="210"/>
      <c r="G194" s="210"/>
      <c r="H194" s="210"/>
      <c r="I194" s="210"/>
      <c r="J194" s="210"/>
      <c r="K194" s="210"/>
    </row>
    <row r="195" ht="14.25" customHeight="1">
      <c r="B195" s="210"/>
      <c r="C195" s="288"/>
      <c r="D195" s="210"/>
      <c r="E195" s="210"/>
      <c r="F195" s="210"/>
      <c r="G195" s="210"/>
      <c r="H195" s="210"/>
      <c r="I195" s="210"/>
      <c r="J195" s="210"/>
      <c r="K195" s="210"/>
    </row>
    <row r="196" ht="14.25" customHeight="1">
      <c r="B196" s="210"/>
      <c r="C196" s="288"/>
      <c r="D196" s="210"/>
      <c r="E196" s="210"/>
      <c r="F196" s="210"/>
      <c r="G196" s="210"/>
      <c r="H196" s="210"/>
      <c r="I196" s="210"/>
      <c r="J196" s="210"/>
      <c r="K196" s="210"/>
    </row>
    <row r="197" ht="14.25" customHeight="1">
      <c r="B197" s="210"/>
      <c r="C197" s="288"/>
      <c r="D197" s="210"/>
      <c r="E197" s="210"/>
      <c r="F197" s="210"/>
      <c r="G197" s="210"/>
      <c r="H197" s="210"/>
      <c r="I197" s="210"/>
      <c r="J197" s="210"/>
      <c r="K197" s="210"/>
    </row>
    <row r="198" ht="14.25" customHeight="1">
      <c r="B198" s="210"/>
      <c r="C198" s="288"/>
      <c r="D198" s="210"/>
      <c r="E198" s="210"/>
      <c r="F198" s="210"/>
      <c r="G198" s="210"/>
      <c r="H198" s="210"/>
      <c r="I198" s="210"/>
      <c r="J198" s="210"/>
      <c r="K198" s="210"/>
    </row>
    <row r="199" ht="14.25" customHeight="1">
      <c r="B199" s="210"/>
      <c r="C199" s="288"/>
      <c r="D199" s="210"/>
      <c r="E199" s="210"/>
      <c r="F199" s="210"/>
      <c r="G199" s="210"/>
      <c r="H199" s="210"/>
      <c r="I199" s="210"/>
      <c r="J199" s="210"/>
      <c r="K199" s="210"/>
    </row>
    <row r="200" ht="14.25" customHeight="1">
      <c r="B200" s="210"/>
      <c r="C200" s="288"/>
      <c r="D200" s="210"/>
      <c r="E200" s="210"/>
      <c r="F200" s="210"/>
      <c r="G200" s="210"/>
      <c r="H200" s="210"/>
      <c r="I200" s="210"/>
      <c r="J200" s="210"/>
      <c r="K200" s="210"/>
    </row>
    <row r="201" ht="14.25" customHeight="1">
      <c r="B201" s="210"/>
      <c r="C201" s="288"/>
      <c r="D201" s="210"/>
      <c r="E201" s="210"/>
      <c r="F201" s="210"/>
      <c r="G201" s="210"/>
      <c r="H201" s="210"/>
      <c r="I201" s="210"/>
      <c r="J201" s="210"/>
      <c r="K201" s="210"/>
    </row>
    <row r="202" ht="14.25" customHeight="1">
      <c r="B202" s="210"/>
      <c r="C202" s="288"/>
      <c r="D202" s="210"/>
      <c r="E202" s="210"/>
      <c r="F202" s="210"/>
      <c r="G202" s="210"/>
      <c r="H202" s="210"/>
      <c r="I202" s="210"/>
      <c r="J202" s="210"/>
      <c r="K202" s="210"/>
    </row>
    <row r="203" ht="14.25" customHeight="1">
      <c r="B203" s="210"/>
      <c r="C203" s="288"/>
      <c r="D203" s="210"/>
      <c r="E203" s="210"/>
      <c r="F203" s="210"/>
      <c r="G203" s="210"/>
      <c r="H203" s="210"/>
      <c r="I203" s="210"/>
      <c r="J203" s="210"/>
      <c r="K203" s="210"/>
    </row>
    <row r="204" ht="14.25" customHeight="1">
      <c r="B204" s="210"/>
      <c r="C204" s="288"/>
      <c r="D204" s="210"/>
      <c r="E204" s="210"/>
      <c r="F204" s="210"/>
      <c r="G204" s="210"/>
      <c r="H204" s="210"/>
      <c r="I204" s="210"/>
      <c r="J204" s="210"/>
      <c r="K204" s="210"/>
    </row>
    <row r="205" ht="14.25" customHeight="1">
      <c r="B205" s="210"/>
      <c r="C205" s="288"/>
      <c r="D205" s="210"/>
      <c r="E205" s="210"/>
      <c r="F205" s="210"/>
      <c r="G205" s="210"/>
      <c r="H205" s="210"/>
      <c r="I205" s="210"/>
      <c r="J205" s="210"/>
      <c r="K205" s="210"/>
    </row>
    <row r="206" ht="14.25" customHeight="1">
      <c r="B206" s="210"/>
      <c r="C206" s="288"/>
      <c r="D206" s="210"/>
      <c r="E206" s="210"/>
      <c r="F206" s="210"/>
      <c r="G206" s="210"/>
      <c r="H206" s="210"/>
      <c r="I206" s="210"/>
      <c r="J206" s="210"/>
      <c r="K206" s="210"/>
    </row>
    <row r="207" ht="14.25" customHeight="1">
      <c r="B207" s="210"/>
      <c r="C207" s="288"/>
      <c r="D207" s="210"/>
      <c r="E207" s="210"/>
      <c r="F207" s="210"/>
      <c r="G207" s="210"/>
      <c r="H207" s="210"/>
      <c r="I207" s="210"/>
      <c r="J207" s="210"/>
      <c r="K207" s="210"/>
    </row>
    <row r="208" ht="14.25" customHeight="1">
      <c r="B208" s="210"/>
      <c r="C208" s="288"/>
      <c r="D208" s="210"/>
      <c r="E208" s="210"/>
      <c r="F208" s="210"/>
      <c r="G208" s="210"/>
      <c r="H208" s="210"/>
      <c r="I208" s="210"/>
      <c r="J208" s="210"/>
      <c r="K208" s="210"/>
    </row>
    <row r="209" ht="14.25" customHeight="1">
      <c r="B209" s="210"/>
      <c r="C209" s="288"/>
      <c r="D209" s="210"/>
      <c r="E209" s="210"/>
      <c r="F209" s="210"/>
      <c r="G209" s="210"/>
      <c r="H209" s="210"/>
      <c r="I209" s="210"/>
      <c r="J209" s="210"/>
      <c r="K209" s="210"/>
    </row>
    <row r="210" ht="14.25" customHeight="1">
      <c r="B210" s="210"/>
      <c r="C210" s="288"/>
      <c r="D210" s="210"/>
      <c r="E210" s="210"/>
      <c r="F210" s="210"/>
      <c r="G210" s="210"/>
      <c r="H210" s="210"/>
      <c r="I210" s="210"/>
      <c r="J210" s="210"/>
      <c r="K210" s="210"/>
    </row>
    <row r="211" ht="14.25" customHeight="1">
      <c r="B211" s="210"/>
      <c r="C211" s="288"/>
      <c r="D211" s="210"/>
      <c r="E211" s="210"/>
      <c r="F211" s="210"/>
      <c r="G211" s="210"/>
      <c r="H211" s="210"/>
      <c r="I211" s="210"/>
      <c r="J211" s="210"/>
      <c r="K211" s="210"/>
    </row>
    <row r="212" ht="14.25" customHeight="1">
      <c r="B212" s="210"/>
      <c r="C212" s="288"/>
      <c r="D212" s="210"/>
      <c r="E212" s="210"/>
      <c r="F212" s="210"/>
      <c r="G212" s="210"/>
      <c r="H212" s="210"/>
      <c r="I212" s="210"/>
      <c r="J212" s="210"/>
      <c r="K212" s="210"/>
    </row>
    <row r="213" ht="14.25" customHeight="1">
      <c r="B213" s="210"/>
      <c r="C213" s="288"/>
      <c r="D213" s="210"/>
      <c r="E213" s="210"/>
      <c r="F213" s="210"/>
      <c r="G213" s="210"/>
      <c r="H213" s="210"/>
      <c r="I213" s="210"/>
      <c r="J213" s="210"/>
      <c r="K213" s="210"/>
    </row>
    <row r="214" ht="14.25" customHeight="1">
      <c r="B214" s="210"/>
      <c r="C214" s="288"/>
      <c r="D214" s="210"/>
      <c r="E214" s="210"/>
      <c r="F214" s="210"/>
      <c r="G214" s="210"/>
      <c r="H214" s="210"/>
      <c r="I214" s="210"/>
      <c r="J214" s="210"/>
      <c r="K214" s="210"/>
    </row>
    <row r="215" ht="14.25" customHeight="1">
      <c r="B215" s="210"/>
      <c r="C215" s="288"/>
      <c r="D215" s="210"/>
      <c r="E215" s="210"/>
      <c r="F215" s="210"/>
      <c r="G215" s="210"/>
      <c r="H215" s="210"/>
      <c r="I215" s="210"/>
      <c r="J215" s="210"/>
      <c r="K215" s="210"/>
    </row>
    <row r="216" ht="14.25" customHeight="1">
      <c r="B216" s="210"/>
      <c r="C216" s="288"/>
      <c r="D216" s="210"/>
      <c r="E216" s="210"/>
      <c r="F216" s="210"/>
      <c r="G216" s="210"/>
      <c r="H216" s="210"/>
      <c r="I216" s="210"/>
      <c r="J216" s="210"/>
      <c r="K216" s="210"/>
    </row>
    <row r="217" ht="14.25" customHeight="1">
      <c r="B217" s="210"/>
      <c r="C217" s="288"/>
      <c r="D217" s="210"/>
      <c r="E217" s="210"/>
      <c r="F217" s="210"/>
      <c r="G217" s="210"/>
      <c r="H217" s="210"/>
      <c r="I217" s="210"/>
      <c r="J217" s="210"/>
      <c r="K217" s="210"/>
    </row>
    <row r="218" ht="14.25" customHeight="1">
      <c r="B218" s="210"/>
      <c r="C218" s="288"/>
      <c r="D218" s="210"/>
      <c r="E218" s="210"/>
      <c r="F218" s="210"/>
      <c r="G218" s="210"/>
      <c r="H218" s="210"/>
      <c r="I218" s="210"/>
      <c r="J218" s="210"/>
      <c r="K218" s="210"/>
    </row>
    <row r="219" ht="14.25" customHeight="1">
      <c r="B219" s="210"/>
      <c r="C219" s="288"/>
      <c r="D219" s="210"/>
      <c r="E219" s="210"/>
      <c r="F219" s="210"/>
      <c r="G219" s="210"/>
      <c r="H219" s="210"/>
      <c r="I219" s="210"/>
      <c r="J219" s="210"/>
      <c r="K219" s="210"/>
    </row>
    <row r="220" ht="14.25" customHeight="1">
      <c r="B220" s="210"/>
      <c r="C220" s="288"/>
      <c r="D220" s="210"/>
      <c r="E220" s="210"/>
      <c r="F220" s="210"/>
      <c r="G220" s="210"/>
      <c r="H220" s="210"/>
      <c r="I220" s="210"/>
      <c r="J220" s="210"/>
      <c r="K220" s="210"/>
    </row>
    <row r="221" ht="14.25" customHeight="1">
      <c r="B221" s="210"/>
      <c r="C221" s="288"/>
      <c r="D221" s="210"/>
      <c r="E221" s="210"/>
      <c r="F221" s="210"/>
      <c r="G221" s="210"/>
      <c r="H221" s="210"/>
      <c r="I221" s="210"/>
      <c r="J221" s="210"/>
      <c r="K221" s="210"/>
    </row>
    <row r="222" ht="14.25" customHeight="1">
      <c r="B222" s="210"/>
      <c r="C222" s="288"/>
      <c r="D222" s="210"/>
      <c r="E222" s="210"/>
      <c r="F222" s="210"/>
      <c r="G222" s="210"/>
      <c r="H222" s="210"/>
      <c r="I222" s="210"/>
      <c r="J222" s="210"/>
      <c r="K222" s="210"/>
    </row>
    <row r="223" ht="14.25" customHeight="1">
      <c r="B223" s="210"/>
      <c r="C223" s="288"/>
      <c r="D223" s="210"/>
      <c r="E223" s="210"/>
      <c r="F223" s="210"/>
      <c r="G223" s="210"/>
      <c r="H223" s="210"/>
      <c r="I223" s="210"/>
      <c r="J223" s="210"/>
      <c r="K223" s="210"/>
    </row>
    <row r="224" ht="14.25" customHeight="1">
      <c r="B224" s="210"/>
      <c r="C224" s="288"/>
      <c r="D224" s="210"/>
      <c r="E224" s="210"/>
      <c r="F224" s="210"/>
      <c r="G224" s="210"/>
      <c r="H224" s="210"/>
      <c r="I224" s="210"/>
      <c r="J224" s="210"/>
      <c r="K224" s="210"/>
    </row>
    <row r="225" ht="14.25" customHeight="1">
      <c r="B225" s="210"/>
      <c r="C225" s="288"/>
      <c r="D225" s="210"/>
      <c r="E225" s="210"/>
      <c r="F225" s="210"/>
      <c r="G225" s="210"/>
      <c r="H225" s="210"/>
      <c r="I225" s="210"/>
      <c r="J225" s="210"/>
      <c r="K225" s="210"/>
    </row>
    <row r="226" ht="14.25" customHeight="1">
      <c r="B226" s="210"/>
      <c r="C226" s="288"/>
      <c r="D226" s="210"/>
      <c r="E226" s="210"/>
      <c r="F226" s="210"/>
      <c r="G226" s="210"/>
      <c r="H226" s="210"/>
      <c r="I226" s="210"/>
      <c r="J226" s="210"/>
      <c r="K226" s="210"/>
    </row>
    <row r="227" ht="14.25" customHeight="1">
      <c r="B227" s="210"/>
      <c r="C227" s="288"/>
      <c r="D227" s="210"/>
      <c r="E227" s="210"/>
      <c r="F227" s="210"/>
      <c r="G227" s="210"/>
      <c r="H227" s="210"/>
      <c r="I227" s="210"/>
      <c r="J227" s="210"/>
      <c r="K227" s="210"/>
    </row>
    <row r="228" ht="14.25" customHeight="1">
      <c r="B228" s="210"/>
      <c r="C228" s="288"/>
      <c r="D228" s="210"/>
      <c r="E228" s="210"/>
      <c r="F228" s="210"/>
      <c r="G228" s="210"/>
      <c r="H228" s="210"/>
      <c r="I228" s="210"/>
      <c r="J228" s="210"/>
      <c r="K228" s="210"/>
    </row>
    <row r="229" ht="14.25" customHeight="1">
      <c r="B229" s="210"/>
      <c r="C229" s="288"/>
      <c r="D229" s="210"/>
      <c r="E229" s="210"/>
      <c r="F229" s="210"/>
      <c r="G229" s="210"/>
      <c r="H229" s="210"/>
      <c r="I229" s="210"/>
      <c r="J229" s="210"/>
      <c r="K229" s="210"/>
    </row>
    <row r="230" ht="14.25" customHeight="1">
      <c r="B230" s="210"/>
      <c r="C230" s="288"/>
      <c r="D230" s="210"/>
      <c r="E230" s="210"/>
      <c r="F230" s="210"/>
      <c r="G230" s="210"/>
      <c r="H230" s="210"/>
      <c r="I230" s="210"/>
      <c r="J230" s="210"/>
      <c r="K230" s="210"/>
    </row>
    <row r="231" ht="14.25" customHeight="1">
      <c r="B231" s="210"/>
      <c r="C231" s="288"/>
      <c r="D231" s="210"/>
      <c r="E231" s="210"/>
      <c r="F231" s="210"/>
      <c r="G231" s="210"/>
      <c r="H231" s="210"/>
      <c r="I231" s="210"/>
      <c r="J231" s="210"/>
      <c r="K231" s="210"/>
    </row>
    <row r="232" ht="14.25" customHeight="1">
      <c r="B232" s="210"/>
      <c r="C232" s="288"/>
      <c r="D232" s="210"/>
      <c r="E232" s="210"/>
      <c r="F232" s="210"/>
      <c r="G232" s="210"/>
      <c r="H232" s="210"/>
      <c r="I232" s="210"/>
      <c r="J232" s="210"/>
      <c r="K232" s="210"/>
    </row>
    <row r="233" ht="14.25" customHeight="1">
      <c r="B233" s="210"/>
      <c r="C233" s="288"/>
      <c r="D233" s="210"/>
      <c r="E233" s="210"/>
      <c r="F233" s="210"/>
      <c r="G233" s="210"/>
      <c r="H233" s="210"/>
      <c r="I233" s="210"/>
      <c r="J233" s="210"/>
      <c r="K233" s="210"/>
    </row>
    <row r="234" ht="14.25" customHeight="1">
      <c r="B234" s="210"/>
      <c r="C234" s="288"/>
      <c r="D234" s="210"/>
      <c r="E234" s="210"/>
      <c r="F234" s="210"/>
      <c r="G234" s="210"/>
      <c r="H234" s="210"/>
      <c r="I234" s="210"/>
      <c r="J234" s="210"/>
      <c r="K234" s="210"/>
    </row>
    <row r="235" ht="14.25" customHeight="1">
      <c r="B235" s="210"/>
      <c r="C235" s="288"/>
      <c r="D235" s="210"/>
      <c r="E235" s="210"/>
      <c r="F235" s="210"/>
      <c r="G235" s="210"/>
      <c r="H235" s="210"/>
      <c r="I235" s="210"/>
      <c r="J235" s="210"/>
      <c r="K235" s="210"/>
    </row>
    <row r="236" ht="14.25" customHeight="1">
      <c r="B236" s="210"/>
      <c r="C236" s="288"/>
      <c r="D236" s="210"/>
      <c r="E236" s="210"/>
      <c r="F236" s="210"/>
      <c r="G236" s="210"/>
      <c r="H236" s="210"/>
      <c r="I236" s="210"/>
      <c r="J236" s="210"/>
      <c r="K236" s="210"/>
    </row>
    <row r="237" ht="14.25" customHeight="1">
      <c r="B237" s="210"/>
      <c r="C237" s="288"/>
      <c r="D237" s="210"/>
      <c r="E237" s="210"/>
      <c r="F237" s="210"/>
      <c r="G237" s="210"/>
      <c r="H237" s="210"/>
      <c r="I237" s="210"/>
      <c r="J237" s="210"/>
      <c r="K237" s="210"/>
    </row>
    <row r="238" ht="14.25" customHeight="1">
      <c r="B238" s="210"/>
      <c r="C238" s="288"/>
      <c r="D238" s="210"/>
      <c r="E238" s="210"/>
      <c r="F238" s="210"/>
      <c r="G238" s="210"/>
      <c r="H238" s="210"/>
      <c r="I238" s="210"/>
      <c r="J238" s="210"/>
      <c r="K238" s="210"/>
    </row>
    <row r="239" ht="14.25" customHeight="1">
      <c r="B239" s="210"/>
      <c r="C239" s="288"/>
      <c r="D239" s="210"/>
      <c r="E239" s="210"/>
      <c r="F239" s="210"/>
      <c r="G239" s="210"/>
      <c r="H239" s="210"/>
      <c r="I239" s="210"/>
      <c r="J239" s="210"/>
      <c r="K239" s="210"/>
    </row>
    <row r="240" ht="14.25" customHeight="1">
      <c r="B240" s="210"/>
      <c r="C240" s="288"/>
      <c r="D240" s="210"/>
      <c r="E240" s="210"/>
      <c r="F240" s="210"/>
      <c r="G240" s="210"/>
      <c r="H240" s="210"/>
      <c r="I240" s="210"/>
      <c r="J240" s="210"/>
      <c r="K240" s="210"/>
    </row>
    <row r="241" ht="14.25" customHeight="1">
      <c r="B241" s="210"/>
      <c r="C241" s="288"/>
      <c r="D241" s="210"/>
      <c r="E241" s="210"/>
      <c r="F241" s="210"/>
      <c r="G241" s="210"/>
      <c r="H241" s="210"/>
      <c r="I241" s="210"/>
      <c r="J241" s="210"/>
      <c r="K241" s="210"/>
    </row>
    <row r="242" ht="14.25" customHeight="1">
      <c r="B242" s="210"/>
      <c r="C242" s="288"/>
      <c r="D242" s="210"/>
      <c r="E242" s="210"/>
      <c r="F242" s="210"/>
      <c r="G242" s="210"/>
      <c r="H242" s="210"/>
      <c r="I242" s="210"/>
      <c r="J242" s="210"/>
      <c r="K242" s="210"/>
    </row>
    <row r="243" ht="14.25" customHeight="1">
      <c r="B243" s="210"/>
      <c r="C243" s="288"/>
      <c r="D243" s="210"/>
      <c r="E243" s="210"/>
      <c r="F243" s="210"/>
      <c r="G243" s="210"/>
      <c r="H243" s="210"/>
      <c r="I243" s="210"/>
      <c r="J243" s="210"/>
      <c r="K243" s="210"/>
    </row>
    <row r="244" ht="14.25" customHeight="1">
      <c r="B244" s="210"/>
      <c r="C244" s="288"/>
      <c r="D244" s="210"/>
      <c r="E244" s="210"/>
      <c r="F244" s="210"/>
      <c r="G244" s="210"/>
      <c r="H244" s="210"/>
      <c r="I244" s="210"/>
      <c r="J244" s="210"/>
      <c r="K244" s="210"/>
    </row>
    <row r="245" ht="14.25" customHeight="1">
      <c r="B245" s="210"/>
      <c r="C245" s="288"/>
      <c r="D245" s="210"/>
      <c r="E245" s="210"/>
      <c r="F245" s="210"/>
      <c r="G245" s="210"/>
      <c r="H245" s="210"/>
      <c r="I245" s="210"/>
      <c r="J245" s="210"/>
      <c r="K245" s="210"/>
    </row>
    <row r="246" ht="14.25" customHeight="1">
      <c r="B246" s="210"/>
      <c r="C246" s="288"/>
      <c r="D246" s="210"/>
      <c r="E246" s="210"/>
      <c r="F246" s="210"/>
      <c r="G246" s="210"/>
      <c r="H246" s="210"/>
      <c r="I246" s="210"/>
      <c r="J246" s="210"/>
      <c r="K246" s="210"/>
    </row>
    <row r="247" ht="14.25" customHeight="1">
      <c r="B247" s="210"/>
      <c r="C247" s="288"/>
      <c r="D247" s="210"/>
      <c r="E247" s="210"/>
      <c r="F247" s="210"/>
      <c r="G247" s="210"/>
      <c r="H247" s="210"/>
      <c r="I247" s="210"/>
      <c r="J247" s="210"/>
      <c r="K247" s="210"/>
    </row>
    <row r="248" ht="14.25" customHeight="1">
      <c r="B248" s="210"/>
      <c r="C248" s="288"/>
      <c r="D248" s="210"/>
      <c r="E248" s="210"/>
      <c r="F248" s="210"/>
      <c r="G248" s="210"/>
      <c r="H248" s="210"/>
      <c r="I248" s="210"/>
      <c r="J248" s="210"/>
      <c r="K248" s="210"/>
    </row>
    <row r="249" ht="14.25" customHeight="1">
      <c r="B249" s="210"/>
      <c r="C249" s="288"/>
      <c r="D249" s="210"/>
      <c r="E249" s="210"/>
      <c r="F249" s="210"/>
      <c r="G249" s="210"/>
      <c r="H249" s="210"/>
      <c r="I249" s="210"/>
      <c r="J249" s="210"/>
      <c r="K249" s="210"/>
    </row>
    <row r="250" ht="14.25" customHeight="1">
      <c r="B250" s="210"/>
      <c r="C250" s="288"/>
      <c r="D250" s="210"/>
      <c r="E250" s="210"/>
      <c r="F250" s="210"/>
      <c r="G250" s="210"/>
      <c r="H250" s="210"/>
      <c r="I250" s="210"/>
      <c r="J250" s="210"/>
      <c r="K250" s="210"/>
    </row>
    <row r="251" ht="14.25" customHeight="1">
      <c r="B251" s="210"/>
      <c r="C251" s="288"/>
      <c r="D251" s="210"/>
      <c r="E251" s="210"/>
      <c r="F251" s="210"/>
      <c r="G251" s="210"/>
      <c r="H251" s="210"/>
      <c r="I251" s="210"/>
      <c r="J251" s="210"/>
      <c r="K251" s="210"/>
    </row>
    <row r="252" ht="14.25" customHeight="1">
      <c r="B252" s="210"/>
      <c r="C252" s="288"/>
      <c r="D252" s="210"/>
      <c r="E252" s="210"/>
      <c r="F252" s="210"/>
      <c r="G252" s="210"/>
      <c r="H252" s="210"/>
      <c r="I252" s="210"/>
      <c r="J252" s="210"/>
      <c r="K252" s="210"/>
    </row>
    <row r="253" ht="14.25" customHeight="1">
      <c r="B253" s="210"/>
      <c r="C253" s="288"/>
      <c r="D253" s="210"/>
      <c r="E253" s="210"/>
      <c r="F253" s="210"/>
      <c r="G253" s="210"/>
      <c r="H253" s="210"/>
      <c r="I253" s="210"/>
      <c r="J253" s="210"/>
      <c r="K253" s="210"/>
    </row>
    <row r="254" ht="14.25" customHeight="1">
      <c r="B254" s="210"/>
      <c r="C254" s="288"/>
      <c r="D254" s="210"/>
      <c r="E254" s="210"/>
      <c r="F254" s="210"/>
      <c r="G254" s="210"/>
      <c r="H254" s="210"/>
      <c r="I254" s="210"/>
      <c r="J254" s="210"/>
      <c r="K254" s="210"/>
    </row>
    <row r="255" ht="14.25" customHeight="1">
      <c r="B255" s="210"/>
      <c r="C255" s="288"/>
      <c r="D255" s="210"/>
      <c r="E255" s="210"/>
      <c r="F255" s="210"/>
      <c r="G255" s="210"/>
      <c r="H255" s="210"/>
      <c r="I255" s="210"/>
      <c r="J255" s="210"/>
      <c r="K255" s="210"/>
    </row>
    <row r="256" ht="14.25" customHeight="1">
      <c r="B256" s="210"/>
      <c r="C256" s="288"/>
      <c r="D256" s="210"/>
      <c r="E256" s="210"/>
      <c r="F256" s="210"/>
      <c r="G256" s="210"/>
      <c r="H256" s="210"/>
      <c r="I256" s="210"/>
      <c r="J256" s="210"/>
      <c r="K256" s="210"/>
    </row>
    <row r="257" ht="14.25" customHeight="1">
      <c r="B257" s="210"/>
      <c r="C257" s="288"/>
      <c r="D257" s="210"/>
      <c r="E257" s="210"/>
      <c r="F257" s="210"/>
      <c r="G257" s="210"/>
      <c r="H257" s="210"/>
      <c r="I257" s="210"/>
      <c r="J257" s="210"/>
      <c r="K257" s="210"/>
    </row>
    <row r="258" ht="14.25" customHeight="1">
      <c r="B258" s="210"/>
      <c r="C258" s="288"/>
      <c r="D258" s="210"/>
      <c r="E258" s="210"/>
      <c r="F258" s="210"/>
      <c r="G258" s="210"/>
      <c r="H258" s="210"/>
      <c r="I258" s="210"/>
      <c r="J258" s="210"/>
      <c r="K258" s="210"/>
    </row>
    <row r="259" ht="14.25" customHeight="1">
      <c r="B259" s="210"/>
      <c r="C259" s="288"/>
      <c r="D259" s="210"/>
      <c r="E259" s="210"/>
      <c r="F259" s="210"/>
      <c r="G259" s="210"/>
      <c r="H259" s="210"/>
      <c r="I259" s="210"/>
      <c r="J259" s="210"/>
      <c r="K259" s="210"/>
    </row>
    <row r="260" ht="14.25" customHeight="1">
      <c r="B260" s="210"/>
      <c r="C260" s="288"/>
      <c r="D260" s="210"/>
      <c r="E260" s="210"/>
      <c r="F260" s="210"/>
      <c r="G260" s="210"/>
      <c r="H260" s="210"/>
      <c r="I260" s="210"/>
      <c r="J260" s="210"/>
      <c r="K260" s="210"/>
    </row>
    <row r="261" ht="14.25" customHeight="1">
      <c r="B261" s="210"/>
      <c r="C261" s="288"/>
      <c r="D261" s="210"/>
      <c r="E261" s="210"/>
      <c r="F261" s="210"/>
      <c r="G261" s="210"/>
      <c r="H261" s="210"/>
      <c r="I261" s="210"/>
      <c r="J261" s="210"/>
      <c r="K261" s="210"/>
    </row>
    <row r="262" ht="14.25" customHeight="1">
      <c r="B262" s="210"/>
      <c r="C262" s="288"/>
      <c r="D262" s="210"/>
      <c r="E262" s="210"/>
      <c r="F262" s="210"/>
      <c r="G262" s="210"/>
      <c r="H262" s="210"/>
      <c r="I262" s="210"/>
      <c r="J262" s="210"/>
      <c r="K262" s="210"/>
    </row>
    <row r="263" ht="14.25" customHeight="1">
      <c r="B263" s="210"/>
      <c r="C263" s="288"/>
      <c r="D263" s="210"/>
      <c r="E263" s="210"/>
      <c r="F263" s="210"/>
      <c r="G263" s="210"/>
      <c r="H263" s="210"/>
      <c r="I263" s="210"/>
      <c r="J263" s="210"/>
      <c r="K263" s="210"/>
    </row>
    <row r="264" ht="14.25" customHeight="1">
      <c r="B264" s="210"/>
      <c r="C264" s="288"/>
      <c r="D264" s="210"/>
      <c r="E264" s="210"/>
      <c r="F264" s="210"/>
      <c r="G264" s="210"/>
      <c r="H264" s="210"/>
      <c r="I264" s="210"/>
      <c r="J264" s="210"/>
      <c r="K264" s="210"/>
    </row>
    <row r="265" ht="14.25" customHeight="1">
      <c r="B265" s="210"/>
      <c r="C265" s="288"/>
      <c r="D265" s="210"/>
      <c r="E265" s="210"/>
      <c r="F265" s="210"/>
      <c r="G265" s="210"/>
      <c r="H265" s="210"/>
      <c r="I265" s="210"/>
      <c r="J265" s="210"/>
      <c r="K265" s="210"/>
    </row>
    <row r="266" ht="14.25" customHeight="1">
      <c r="B266" s="210"/>
      <c r="C266" s="288"/>
      <c r="D266" s="210"/>
      <c r="E266" s="210"/>
      <c r="F266" s="210"/>
      <c r="G266" s="210"/>
      <c r="H266" s="210"/>
      <c r="I266" s="210"/>
      <c r="J266" s="210"/>
      <c r="K266" s="210"/>
    </row>
    <row r="267" ht="14.25" customHeight="1">
      <c r="B267" s="210"/>
      <c r="C267" s="288"/>
      <c r="D267" s="210"/>
      <c r="E267" s="210"/>
      <c r="F267" s="210"/>
      <c r="G267" s="210"/>
      <c r="H267" s="210"/>
      <c r="I267" s="210"/>
      <c r="J267" s="210"/>
      <c r="K267" s="210"/>
    </row>
    <row r="268" ht="14.25" customHeight="1">
      <c r="B268" s="210"/>
      <c r="C268" s="288"/>
      <c r="D268" s="210"/>
      <c r="E268" s="210"/>
      <c r="F268" s="210"/>
      <c r="G268" s="210"/>
      <c r="H268" s="210"/>
      <c r="I268" s="210"/>
      <c r="J268" s="210"/>
      <c r="K268" s="210"/>
    </row>
    <row r="269" ht="14.25" customHeight="1">
      <c r="B269" s="210"/>
      <c r="C269" s="288"/>
      <c r="D269" s="210"/>
      <c r="E269" s="210"/>
      <c r="F269" s="210"/>
      <c r="G269" s="210"/>
      <c r="H269" s="210"/>
      <c r="I269" s="210"/>
      <c r="J269" s="210"/>
      <c r="K269" s="210"/>
    </row>
    <row r="270" ht="14.25" customHeight="1">
      <c r="B270" s="210"/>
      <c r="C270" s="288"/>
      <c r="D270" s="210"/>
      <c r="E270" s="210"/>
      <c r="F270" s="210"/>
      <c r="G270" s="210"/>
      <c r="H270" s="210"/>
      <c r="I270" s="210"/>
      <c r="J270" s="210"/>
      <c r="K270" s="210"/>
    </row>
    <row r="271" ht="14.25" customHeight="1">
      <c r="B271" s="210"/>
      <c r="C271" s="288"/>
      <c r="D271" s="210"/>
      <c r="E271" s="210"/>
      <c r="F271" s="210"/>
      <c r="G271" s="210"/>
      <c r="H271" s="210"/>
      <c r="I271" s="210"/>
      <c r="J271" s="210"/>
      <c r="K271" s="210"/>
    </row>
    <row r="272" ht="14.25" customHeight="1">
      <c r="B272" s="210"/>
      <c r="C272" s="288"/>
      <c r="D272" s="210"/>
      <c r="E272" s="210"/>
      <c r="F272" s="210"/>
      <c r="G272" s="210"/>
      <c r="H272" s="210"/>
      <c r="I272" s="210"/>
      <c r="J272" s="210"/>
      <c r="K272" s="210"/>
    </row>
    <row r="273" ht="14.25" customHeight="1">
      <c r="B273" s="210"/>
      <c r="C273" s="288"/>
      <c r="D273" s="210"/>
      <c r="E273" s="210"/>
      <c r="F273" s="210"/>
      <c r="G273" s="210"/>
      <c r="H273" s="210"/>
      <c r="I273" s="210"/>
      <c r="J273" s="210"/>
      <c r="K273" s="210"/>
    </row>
    <row r="274" ht="14.25" customHeight="1">
      <c r="B274" s="210"/>
      <c r="C274" s="288"/>
      <c r="D274" s="210"/>
      <c r="E274" s="210"/>
      <c r="F274" s="210"/>
      <c r="G274" s="210"/>
      <c r="H274" s="210"/>
      <c r="I274" s="210"/>
      <c r="J274" s="210"/>
      <c r="K274" s="210"/>
    </row>
    <row r="275" ht="14.25" customHeight="1">
      <c r="B275" s="210"/>
      <c r="C275" s="288"/>
      <c r="D275" s="210"/>
      <c r="E275" s="210"/>
      <c r="F275" s="210"/>
      <c r="G275" s="210"/>
      <c r="H275" s="210"/>
      <c r="I275" s="210"/>
      <c r="J275" s="210"/>
      <c r="K275" s="210"/>
    </row>
    <row r="276" ht="14.25" customHeight="1">
      <c r="B276" s="210"/>
      <c r="C276" s="288"/>
      <c r="D276" s="210"/>
      <c r="E276" s="210"/>
      <c r="F276" s="210"/>
      <c r="G276" s="210"/>
      <c r="H276" s="210"/>
      <c r="I276" s="210"/>
      <c r="J276" s="210"/>
      <c r="K276" s="210"/>
    </row>
    <row r="277" ht="14.25" customHeight="1">
      <c r="B277" s="210"/>
      <c r="C277" s="288"/>
      <c r="D277" s="210"/>
      <c r="E277" s="210"/>
      <c r="F277" s="210"/>
      <c r="G277" s="210"/>
      <c r="H277" s="210"/>
      <c r="I277" s="210"/>
      <c r="J277" s="210"/>
      <c r="K277" s="210"/>
    </row>
    <row r="278" ht="14.25" customHeight="1">
      <c r="B278" s="210"/>
      <c r="C278" s="288"/>
      <c r="D278" s="210"/>
      <c r="E278" s="210"/>
      <c r="F278" s="210"/>
      <c r="G278" s="210"/>
      <c r="H278" s="210"/>
      <c r="I278" s="210"/>
      <c r="J278" s="210"/>
      <c r="K278" s="210"/>
    </row>
    <row r="279" ht="14.25" customHeight="1">
      <c r="B279" s="210"/>
      <c r="C279" s="288"/>
      <c r="D279" s="210"/>
      <c r="E279" s="210"/>
      <c r="F279" s="210"/>
      <c r="G279" s="210"/>
      <c r="H279" s="210"/>
      <c r="I279" s="210"/>
      <c r="J279" s="210"/>
      <c r="K279" s="210"/>
    </row>
    <row r="280" ht="14.25" customHeight="1">
      <c r="B280" s="210"/>
      <c r="C280" s="288"/>
      <c r="D280" s="210"/>
      <c r="E280" s="210"/>
      <c r="F280" s="210"/>
      <c r="G280" s="210"/>
      <c r="H280" s="210"/>
      <c r="I280" s="210"/>
      <c r="J280" s="210"/>
      <c r="K280" s="210"/>
    </row>
    <row r="281" ht="14.25" customHeight="1">
      <c r="B281" s="210"/>
      <c r="C281" s="288"/>
      <c r="D281" s="210"/>
      <c r="E281" s="210"/>
      <c r="F281" s="210"/>
      <c r="G281" s="210"/>
      <c r="H281" s="210"/>
      <c r="I281" s="210"/>
      <c r="J281" s="210"/>
      <c r="K281" s="210"/>
    </row>
    <row r="282" ht="14.25" customHeight="1">
      <c r="B282" s="210"/>
      <c r="C282" s="288"/>
      <c r="D282" s="210"/>
      <c r="E282" s="210"/>
      <c r="F282" s="210"/>
      <c r="G282" s="210"/>
      <c r="H282" s="210"/>
      <c r="I282" s="210"/>
      <c r="J282" s="210"/>
      <c r="K282" s="210"/>
    </row>
    <row r="283" ht="14.25" customHeight="1">
      <c r="B283" s="210"/>
      <c r="C283" s="288"/>
      <c r="D283" s="210"/>
      <c r="E283" s="210"/>
      <c r="F283" s="210"/>
      <c r="G283" s="210"/>
      <c r="H283" s="210"/>
      <c r="I283" s="210"/>
      <c r="J283" s="210"/>
      <c r="K283" s="210"/>
    </row>
    <row r="284" ht="14.25" customHeight="1">
      <c r="B284" s="210"/>
      <c r="C284" s="288"/>
      <c r="D284" s="210"/>
      <c r="E284" s="210"/>
      <c r="F284" s="210"/>
      <c r="G284" s="210"/>
      <c r="H284" s="210"/>
      <c r="I284" s="210"/>
      <c r="J284" s="210"/>
      <c r="K284" s="210"/>
    </row>
    <row r="285" ht="14.25" customHeight="1">
      <c r="B285" s="210"/>
      <c r="C285" s="288"/>
      <c r="D285" s="210"/>
      <c r="E285" s="210"/>
      <c r="F285" s="210"/>
      <c r="G285" s="210"/>
      <c r="H285" s="210"/>
      <c r="I285" s="210"/>
      <c r="J285" s="210"/>
      <c r="K285" s="210"/>
    </row>
    <row r="286" ht="14.25" customHeight="1">
      <c r="B286" s="210"/>
      <c r="C286" s="288"/>
      <c r="D286" s="210"/>
      <c r="E286" s="210"/>
      <c r="F286" s="210"/>
      <c r="G286" s="210"/>
      <c r="H286" s="210"/>
      <c r="I286" s="210"/>
      <c r="J286" s="210"/>
      <c r="K286" s="210"/>
    </row>
    <row r="287" ht="14.25" customHeight="1">
      <c r="B287" s="210"/>
      <c r="C287" s="288"/>
      <c r="D287" s="210"/>
      <c r="E287" s="210"/>
      <c r="F287" s="210"/>
      <c r="G287" s="210"/>
      <c r="H287" s="210"/>
      <c r="I287" s="210"/>
      <c r="J287" s="210"/>
      <c r="K287" s="210"/>
    </row>
    <row r="288" ht="14.25" customHeight="1">
      <c r="B288" s="210"/>
      <c r="C288" s="288"/>
      <c r="D288" s="210"/>
      <c r="E288" s="210"/>
      <c r="F288" s="210"/>
      <c r="G288" s="210"/>
      <c r="H288" s="210"/>
      <c r="I288" s="210"/>
      <c r="J288" s="210"/>
      <c r="K288" s="210"/>
    </row>
    <row r="289" ht="14.25" customHeight="1">
      <c r="B289" s="210"/>
      <c r="C289" s="288"/>
      <c r="D289" s="210"/>
      <c r="E289" s="210"/>
      <c r="F289" s="210"/>
      <c r="G289" s="210"/>
      <c r="H289" s="210"/>
      <c r="I289" s="210"/>
      <c r="J289" s="210"/>
      <c r="K289" s="210"/>
    </row>
    <row r="290" ht="14.25" customHeight="1">
      <c r="B290" s="210"/>
      <c r="C290" s="288"/>
      <c r="D290" s="210"/>
      <c r="E290" s="210"/>
      <c r="F290" s="210"/>
      <c r="G290" s="210"/>
      <c r="H290" s="210"/>
      <c r="I290" s="210"/>
      <c r="J290" s="210"/>
      <c r="K290" s="210"/>
    </row>
    <row r="291" ht="14.25" customHeight="1">
      <c r="B291" s="210"/>
      <c r="C291" s="288"/>
      <c r="D291" s="210"/>
      <c r="E291" s="210"/>
      <c r="F291" s="210"/>
      <c r="G291" s="210"/>
      <c r="H291" s="210"/>
      <c r="I291" s="210"/>
      <c r="J291" s="210"/>
      <c r="K291" s="210"/>
    </row>
    <row r="292" ht="14.25" customHeight="1">
      <c r="B292" s="210"/>
      <c r="C292" s="288"/>
      <c r="D292" s="210"/>
      <c r="E292" s="210"/>
      <c r="F292" s="210"/>
      <c r="G292" s="210"/>
      <c r="H292" s="210"/>
      <c r="I292" s="210"/>
      <c r="J292" s="210"/>
      <c r="K292" s="210"/>
    </row>
    <row r="293" ht="14.25" customHeight="1">
      <c r="B293" s="210"/>
      <c r="C293" s="288"/>
      <c r="D293" s="210"/>
      <c r="E293" s="210"/>
      <c r="F293" s="210"/>
      <c r="G293" s="210"/>
      <c r="H293" s="210"/>
      <c r="I293" s="210"/>
      <c r="J293" s="210"/>
      <c r="K293" s="210"/>
    </row>
    <row r="294" ht="14.25" customHeight="1">
      <c r="B294" s="210"/>
      <c r="C294" s="288"/>
      <c r="D294" s="210"/>
      <c r="E294" s="210"/>
      <c r="F294" s="210"/>
      <c r="G294" s="210"/>
      <c r="H294" s="210"/>
      <c r="I294" s="210"/>
      <c r="J294" s="210"/>
      <c r="K294" s="210"/>
    </row>
    <row r="295" ht="14.25" customHeight="1">
      <c r="B295" s="210"/>
      <c r="C295" s="288"/>
      <c r="D295" s="210"/>
      <c r="E295" s="210"/>
      <c r="F295" s="210"/>
      <c r="G295" s="210"/>
      <c r="H295" s="210"/>
      <c r="I295" s="210"/>
      <c r="J295" s="210"/>
      <c r="K295" s="210"/>
    </row>
    <row r="296" ht="14.25" customHeight="1">
      <c r="B296" s="210"/>
      <c r="C296" s="288"/>
      <c r="D296" s="210"/>
      <c r="E296" s="210"/>
      <c r="F296" s="210"/>
      <c r="G296" s="210"/>
      <c r="H296" s="210"/>
      <c r="I296" s="210"/>
      <c r="J296" s="210"/>
      <c r="K296" s="210"/>
    </row>
    <row r="297" ht="14.25" customHeight="1">
      <c r="B297" s="210"/>
      <c r="C297" s="288"/>
      <c r="D297" s="210"/>
      <c r="E297" s="210"/>
      <c r="F297" s="210"/>
      <c r="G297" s="210"/>
      <c r="H297" s="210"/>
      <c r="I297" s="210"/>
      <c r="J297" s="210"/>
      <c r="K297" s="210"/>
    </row>
    <row r="298" ht="14.25" customHeight="1">
      <c r="B298" s="210"/>
      <c r="C298" s="288"/>
      <c r="D298" s="210"/>
      <c r="E298" s="210"/>
      <c r="F298" s="210"/>
      <c r="G298" s="210"/>
      <c r="H298" s="210"/>
      <c r="I298" s="210"/>
      <c r="J298" s="210"/>
      <c r="K298" s="210"/>
    </row>
    <row r="299" ht="14.25" customHeight="1">
      <c r="B299" s="210"/>
      <c r="C299" s="288"/>
      <c r="D299" s="210"/>
      <c r="E299" s="210"/>
      <c r="F299" s="210"/>
      <c r="G299" s="210"/>
      <c r="H299" s="210"/>
      <c r="I299" s="210"/>
      <c r="J299" s="210"/>
      <c r="K299" s="210"/>
    </row>
    <row r="300" ht="14.25" customHeight="1">
      <c r="B300" s="210"/>
      <c r="C300" s="288"/>
      <c r="D300" s="210"/>
      <c r="E300" s="210"/>
      <c r="F300" s="210"/>
      <c r="G300" s="210"/>
      <c r="H300" s="210"/>
      <c r="I300" s="210"/>
      <c r="J300" s="210"/>
      <c r="K300" s="210"/>
    </row>
    <row r="301" ht="14.25" customHeight="1">
      <c r="B301" s="210"/>
      <c r="C301" s="288"/>
      <c r="D301" s="210"/>
      <c r="E301" s="210"/>
      <c r="F301" s="210"/>
      <c r="G301" s="210"/>
      <c r="H301" s="210"/>
      <c r="I301" s="210"/>
      <c r="J301" s="210"/>
      <c r="K301" s="210"/>
    </row>
    <row r="302" ht="14.25" customHeight="1">
      <c r="B302" s="210"/>
      <c r="C302" s="288"/>
      <c r="D302" s="210"/>
      <c r="E302" s="210"/>
      <c r="F302" s="210"/>
      <c r="G302" s="210"/>
      <c r="H302" s="210"/>
      <c r="I302" s="210"/>
      <c r="J302" s="210"/>
      <c r="K302" s="210"/>
    </row>
    <row r="303" ht="14.25" customHeight="1">
      <c r="B303" s="210"/>
      <c r="C303" s="288"/>
      <c r="D303" s="210"/>
      <c r="E303" s="210"/>
      <c r="F303" s="210"/>
      <c r="G303" s="210"/>
      <c r="H303" s="210"/>
      <c r="I303" s="210"/>
      <c r="J303" s="210"/>
      <c r="K303" s="210"/>
    </row>
    <row r="304" ht="14.25" customHeight="1">
      <c r="B304" s="210"/>
      <c r="C304" s="288"/>
      <c r="D304" s="210"/>
      <c r="E304" s="210"/>
      <c r="F304" s="210"/>
      <c r="G304" s="210"/>
      <c r="H304" s="210"/>
      <c r="I304" s="210"/>
      <c r="J304" s="210"/>
      <c r="K304" s="210"/>
    </row>
    <row r="305" ht="14.25" customHeight="1">
      <c r="B305" s="210"/>
      <c r="C305" s="288"/>
      <c r="D305" s="210"/>
      <c r="E305" s="210"/>
      <c r="F305" s="210"/>
      <c r="G305" s="210"/>
      <c r="H305" s="210"/>
      <c r="I305" s="210"/>
      <c r="J305" s="210"/>
      <c r="K305" s="210"/>
    </row>
    <row r="306" ht="14.25" customHeight="1">
      <c r="B306" s="210"/>
      <c r="C306" s="288"/>
      <c r="D306" s="210"/>
      <c r="E306" s="210"/>
      <c r="F306" s="210"/>
      <c r="G306" s="210"/>
      <c r="H306" s="210"/>
      <c r="I306" s="210"/>
      <c r="J306" s="210"/>
      <c r="K306" s="210"/>
    </row>
    <row r="307" ht="14.25" customHeight="1">
      <c r="B307" s="210"/>
      <c r="C307" s="288"/>
      <c r="D307" s="210"/>
      <c r="E307" s="210"/>
      <c r="F307" s="210"/>
      <c r="G307" s="210"/>
      <c r="H307" s="210"/>
      <c r="I307" s="210"/>
      <c r="J307" s="210"/>
      <c r="K307" s="210"/>
    </row>
    <row r="308" ht="14.25" customHeight="1">
      <c r="B308" s="210"/>
      <c r="C308" s="288"/>
      <c r="D308" s="210"/>
      <c r="E308" s="210"/>
      <c r="F308" s="210"/>
      <c r="G308" s="210"/>
      <c r="H308" s="210"/>
      <c r="I308" s="210"/>
      <c r="J308" s="210"/>
      <c r="K308" s="210"/>
    </row>
    <row r="309" ht="14.25" customHeight="1">
      <c r="B309" s="210"/>
      <c r="C309" s="288"/>
      <c r="D309" s="210"/>
      <c r="E309" s="210"/>
      <c r="F309" s="210"/>
      <c r="G309" s="210"/>
      <c r="H309" s="210"/>
      <c r="I309" s="210"/>
      <c r="J309" s="210"/>
      <c r="K309" s="210"/>
    </row>
    <row r="310" ht="14.25" customHeight="1">
      <c r="B310" s="210"/>
      <c r="C310" s="288"/>
      <c r="D310" s="210"/>
      <c r="E310" s="210"/>
      <c r="F310" s="210"/>
      <c r="G310" s="210"/>
      <c r="H310" s="210"/>
      <c r="I310" s="210"/>
      <c r="J310" s="210"/>
      <c r="K310" s="210"/>
    </row>
    <row r="311" ht="14.25" customHeight="1">
      <c r="B311" s="210"/>
      <c r="C311" s="288"/>
      <c r="D311" s="210"/>
      <c r="E311" s="210"/>
      <c r="F311" s="210"/>
      <c r="G311" s="210"/>
      <c r="H311" s="210"/>
      <c r="I311" s="210"/>
      <c r="J311" s="210"/>
      <c r="K311" s="210"/>
    </row>
    <row r="312" ht="14.25" customHeight="1">
      <c r="B312" s="210"/>
      <c r="C312" s="288"/>
      <c r="D312" s="210"/>
      <c r="E312" s="210"/>
      <c r="F312" s="210"/>
      <c r="G312" s="210"/>
      <c r="H312" s="210"/>
      <c r="I312" s="210"/>
      <c r="J312" s="210"/>
      <c r="K312" s="210"/>
    </row>
    <row r="313" ht="14.25" customHeight="1">
      <c r="B313" s="210"/>
      <c r="C313" s="288"/>
      <c r="D313" s="210"/>
      <c r="E313" s="210"/>
      <c r="F313" s="210"/>
      <c r="G313" s="210"/>
      <c r="H313" s="210"/>
      <c r="I313" s="210"/>
      <c r="J313" s="210"/>
      <c r="K313" s="210"/>
    </row>
    <row r="314" ht="14.25" customHeight="1">
      <c r="B314" s="210"/>
      <c r="C314" s="288"/>
      <c r="D314" s="210"/>
      <c r="E314" s="210"/>
      <c r="F314" s="210"/>
      <c r="G314" s="210"/>
      <c r="H314" s="210"/>
      <c r="I314" s="210"/>
      <c r="J314" s="210"/>
      <c r="K314" s="210"/>
    </row>
    <row r="315" ht="14.25" customHeight="1">
      <c r="B315" s="210"/>
      <c r="C315" s="288"/>
      <c r="D315" s="210"/>
      <c r="E315" s="210"/>
      <c r="F315" s="210"/>
      <c r="G315" s="210"/>
      <c r="H315" s="210"/>
      <c r="I315" s="210"/>
      <c r="J315" s="210"/>
      <c r="K315" s="210"/>
    </row>
    <row r="316" ht="14.25" customHeight="1">
      <c r="B316" s="210"/>
      <c r="C316" s="288"/>
      <c r="D316" s="210"/>
      <c r="E316" s="210"/>
      <c r="F316" s="210"/>
      <c r="G316" s="210"/>
      <c r="H316" s="210"/>
      <c r="I316" s="210"/>
      <c r="J316" s="210"/>
      <c r="K316" s="210"/>
    </row>
    <row r="317" ht="14.25" customHeight="1">
      <c r="B317" s="210"/>
      <c r="C317" s="288"/>
      <c r="D317" s="210"/>
      <c r="E317" s="210"/>
      <c r="F317" s="210"/>
      <c r="G317" s="210"/>
      <c r="H317" s="210"/>
      <c r="I317" s="210"/>
      <c r="J317" s="210"/>
      <c r="K317" s="210"/>
    </row>
    <row r="318" ht="14.25" customHeight="1">
      <c r="B318" s="210"/>
      <c r="C318" s="288"/>
      <c r="D318" s="210"/>
      <c r="E318" s="210"/>
      <c r="F318" s="210"/>
      <c r="G318" s="210"/>
      <c r="H318" s="210"/>
      <c r="I318" s="210"/>
      <c r="J318" s="210"/>
      <c r="K318" s="210"/>
    </row>
    <row r="319" ht="14.25" customHeight="1">
      <c r="B319" s="210"/>
      <c r="C319" s="288"/>
      <c r="D319" s="210"/>
      <c r="E319" s="210"/>
      <c r="F319" s="210"/>
      <c r="G319" s="210"/>
      <c r="H319" s="210"/>
      <c r="I319" s="210"/>
      <c r="J319" s="210"/>
      <c r="K319" s="210"/>
    </row>
    <row r="320" ht="14.25" customHeight="1">
      <c r="B320" s="210"/>
      <c r="C320" s="288"/>
      <c r="D320" s="210"/>
      <c r="E320" s="210"/>
      <c r="F320" s="210"/>
      <c r="G320" s="210"/>
      <c r="H320" s="210"/>
      <c r="I320" s="210"/>
      <c r="J320" s="210"/>
      <c r="K320" s="210"/>
    </row>
    <row r="321" ht="14.25" customHeight="1">
      <c r="B321" s="210"/>
      <c r="C321" s="288"/>
      <c r="D321" s="210"/>
      <c r="E321" s="210"/>
      <c r="F321" s="210"/>
      <c r="G321" s="210"/>
      <c r="H321" s="210"/>
      <c r="I321" s="210"/>
      <c r="J321" s="210"/>
      <c r="K321" s="210"/>
    </row>
    <row r="322" ht="14.25" customHeight="1">
      <c r="B322" s="210"/>
      <c r="C322" s="288"/>
      <c r="D322" s="210"/>
      <c r="E322" s="210"/>
      <c r="F322" s="210"/>
      <c r="G322" s="210"/>
      <c r="H322" s="210"/>
      <c r="I322" s="210"/>
      <c r="J322" s="210"/>
      <c r="K322" s="210"/>
    </row>
    <row r="323" ht="14.25" customHeight="1">
      <c r="B323" s="210"/>
      <c r="C323" s="288"/>
      <c r="D323" s="210"/>
      <c r="E323" s="210"/>
      <c r="F323" s="210"/>
      <c r="G323" s="210"/>
      <c r="H323" s="210"/>
      <c r="I323" s="210"/>
      <c r="J323" s="210"/>
      <c r="K323" s="210"/>
    </row>
    <row r="324" ht="14.25" customHeight="1">
      <c r="B324" s="210"/>
      <c r="C324" s="288"/>
      <c r="D324" s="210"/>
      <c r="E324" s="210"/>
      <c r="F324" s="210"/>
      <c r="G324" s="210"/>
      <c r="H324" s="210"/>
      <c r="I324" s="210"/>
      <c r="J324" s="210"/>
      <c r="K324" s="210"/>
    </row>
    <row r="325" ht="14.25" customHeight="1">
      <c r="B325" s="210"/>
      <c r="C325" s="288"/>
      <c r="D325" s="210"/>
      <c r="E325" s="210"/>
      <c r="F325" s="210"/>
      <c r="G325" s="210"/>
      <c r="H325" s="210"/>
      <c r="I325" s="210"/>
      <c r="J325" s="210"/>
      <c r="K325" s="210"/>
    </row>
    <row r="326" ht="14.25" customHeight="1">
      <c r="B326" s="210"/>
      <c r="C326" s="288"/>
      <c r="D326" s="210"/>
      <c r="E326" s="210"/>
      <c r="F326" s="210"/>
      <c r="G326" s="210"/>
      <c r="H326" s="210"/>
      <c r="I326" s="210"/>
      <c r="J326" s="210"/>
      <c r="K326" s="210"/>
    </row>
    <row r="327" ht="14.25" customHeight="1">
      <c r="B327" s="210"/>
      <c r="C327" s="288"/>
      <c r="D327" s="210"/>
      <c r="E327" s="210"/>
      <c r="F327" s="210"/>
      <c r="G327" s="210"/>
      <c r="H327" s="210"/>
      <c r="I327" s="210"/>
      <c r="J327" s="210"/>
      <c r="K327" s="210"/>
    </row>
    <row r="328" ht="14.25" customHeight="1">
      <c r="B328" s="210"/>
      <c r="C328" s="288"/>
      <c r="D328" s="210"/>
      <c r="E328" s="210"/>
      <c r="F328" s="210"/>
      <c r="G328" s="210"/>
      <c r="H328" s="210"/>
      <c r="I328" s="210"/>
      <c r="J328" s="210"/>
      <c r="K328" s="210"/>
    </row>
    <row r="329" ht="14.25" customHeight="1">
      <c r="B329" s="210"/>
      <c r="C329" s="288"/>
      <c r="D329" s="210"/>
      <c r="E329" s="210"/>
      <c r="F329" s="210"/>
      <c r="G329" s="210"/>
      <c r="H329" s="210"/>
      <c r="I329" s="210"/>
      <c r="J329" s="210"/>
      <c r="K329" s="210"/>
    </row>
    <row r="330" ht="14.25" customHeight="1">
      <c r="B330" s="210"/>
      <c r="C330" s="288"/>
      <c r="D330" s="210"/>
      <c r="E330" s="210"/>
      <c r="F330" s="210"/>
      <c r="G330" s="210"/>
      <c r="H330" s="210"/>
      <c r="I330" s="210"/>
      <c r="J330" s="210"/>
      <c r="K330" s="210"/>
    </row>
    <row r="331" ht="14.25" customHeight="1">
      <c r="B331" s="210"/>
      <c r="C331" s="288"/>
      <c r="D331" s="210"/>
      <c r="E331" s="210"/>
      <c r="F331" s="210"/>
      <c r="G331" s="210"/>
      <c r="H331" s="210"/>
      <c r="I331" s="210"/>
      <c r="J331" s="210"/>
      <c r="K331" s="210"/>
    </row>
    <row r="332" ht="14.25" customHeight="1">
      <c r="B332" s="210"/>
      <c r="C332" s="288"/>
      <c r="D332" s="210"/>
      <c r="E332" s="210"/>
      <c r="F332" s="210"/>
      <c r="G332" s="210"/>
      <c r="H332" s="210"/>
      <c r="I332" s="210"/>
      <c r="J332" s="210"/>
      <c r="K332" s="210"/>
    </row>
    <row r="333" ht="14.25" customHeight="1">
      <c r="B333" s="210"/>
      <c r="C333" s="288"/>
      <c r="D333" s="210"/>
      <c r="E333" s="210"/>
      <c r="F333" s="210"/>
      <c r="G333" s="210"/>
      <c r="H333" s="210"/>
      <c r="I333" s="210"/>
      <c r="J333" s="210"/>
      <c r="K333" s="210"/>
    </row>
    <row r="334" ht="14.25" customHeight="1">
      <c r="B334" s="210"/>
      <c r="C334" s="288"/>
      <c r="D334" s="210"/>
      <c r="E334" s="210"/>
      <c r="F334" s="210"/>
      <c r="G334" s="210"/>
      <c r="H334" s="210"/>
      <c r="I334" s="210"/>
      <c r="J334" s="210"/>
      <c r="K334" s="210"/>
    </row>
    <row r="335" ht="14.25" customHeight="1">
      <c r="B335" s="210"/>
      <c r="C335" s="288"/>
      <c r="D335" s="210"/>
      <c r="E335" s="210"/>
      <c r="F335" s="210"/>
      <c r="G335" s="210"/>
      <c r="H335" s="210"/>
      <c r="I335" s="210"/>
      <c r="J335" s="210"/>
      <c r="K335" s="210"/>
    </row>
    <row r="336" ht="14.25" customHeight="1">
      <c r="B336" s="210"/>
      <c r="C336" s="288"/>
      <c r="D336" s="210"/>
      <c r="E336" s="210"/>
      <c r="F336" s="210"/>
      <c r="G336" s="210"/>
      <c r="H336" s="210"/>
      <c r="I336" s="210"/>
      <c r="J336" s="210"/>
      <c r="K336" s="210"/>
    </row>
    <row r="337" ht="14.25" customHeight="1">
      <c r="B337" s="210"/>
      <c r="C337" s="288"/>
      <c r="D337" s="210"/>
      <c r="E337" s="210"/>
      <c r="F337" s="210"/>
      <c r="G337" s="210"/>
      <c r="H337" s="210"/>
      <c r="I337" s="210"/>
      <c r="J337" s="210"/>
      <c r="K337" s="210"/>
    </row>
    <row r="338" ht="14.25" customHeight="1">
      <c r="B338" s="210"/>
      <c r="C338" s="288"/>
      <c r="D338" s="210"/>
      <c r="E338" s="210"/>
      <c r="F338" s="210"/>
      <c r="G338" s="210"/>
      <c r="H338" s="210"/>
      <c r="I338" s="210"/>
      <c r="J338" s="210"/>
      <c r="K338" s="210"/>
    </row>
    <row r="339" ht="14.25" customHeight="1">
      <c r="B339" s="210"/>
      <c r="C339" s="288"/>
      <c r="D339" s="210"/>
      <c r="E339" s="210"/>
      <c r="F339" s="210"/>
      <c r="G339" s="210"/>
      <c r="H339" s="210"/>
      <c r="I339" s="210"/>
      <c r="J339" s="210"/>
      <c r="K339" s="210"/>
    </row>
    <row r="340" ht="14.25" customHeight="1">
      <c r="B340" s="210"/>
      <c r="C340" s="288"/>
      <c r="D340" s="210"/>
      <c r="E340" s="210"/>
      <c r="F340" s="210"/>
      <c r="G340" s="210"/>
      <c r="H340" s="210"/>
      <c r="I340" s="210"/>
      <c r="J340" s="210"/>
      <c r="K340" s="210"/>
    </row>
    <row r="341" ht="14.25" customHeight="1">
      <c r="B341" s="210"/>
      <c r="C341" s="288"/>
      <c r="D341" s="210"/>
      <c r="E341" s="210"/>
      <c r="F341" s="210"/>
      <c r="G341" s="210"/>
      <c r="H341" s="210"/>
      <c r="I341" s="210"/>
      <c r="J341" s="210"/>
      <c r="K341" s="210"/>
    </row>
    <row r="342" ht="14.25" customHeight="1">
      <c r="B342" s="210"/>
      <c r="C342" s="288"/>
      <c r="D342" s="210"/>
      <c r="E342" s="210"/>
      <c r="F342" s="210"/>
      <c r="G342" s="210"/>
      <c r="H342" s="210"/>
      <c r="I342" s="210"/>
      <c r="J342" s="210"/>
      <c r="K342" s="210"/>
    </row>
    <row r="343" ht="14.25" customHeight="1">
      <c r="B343" s="210"/>
      <c r="C343" s="288"/>
      <c r="D343" s="210"/>
      <c r="E343" s="210"/>
      <c r="F343" s="210"/>
      <c r="G343" s="210"/>
      <c r="H343" s="210"/>
      <c r="I343" s="210"/>
      <c r="J343" s="210"/>
      <c r="K343" s="210"/>
    </row>
    <row r="344" ht="14.25" customHeight="1">
      <c r="B344" s="210"/>
      <c r="C344" s="288"/>
      <c r="D344" s="210"/>
      <c r="E344" s="210"/>
      <c r="F344" s="210"/>
      <c r="G344" s="210"/>
      <c r="H344" s="210"/>
      <c r="I344" s="210"/>
      <c r="J344" s="210"/>
      <c r="K344" s="210"/>
    </row>
    <row r="345" ht="14.25" customHeight="1">
      <c r="B345" s="210"/>
      <c r="C345" s="288"/>
      <c r="D345" s="210"/>
      <c r="E345" s="210"/>
      <c r="F345" s="210"/>
      <c r="G345" s="210"/>
      <c r="H345" s="210"/>
      <c r="I345" s="210"/>
      <c r="J345" s="210"/>
      <c r="K345" s="210"/>
    </row>
    <row r="346" ht="14.25" customHeight="1">
      <c r="B346" s="210"/>
      <c r="C346" s="288"/>
      <c r="D346" s="210"/>
      <c r="E346" s="210"/>
      <c r="F346" s="210"/>
      <c r="G346" s="210"/>
      <c r="H346" s="210"/>
      <c r="I346" s="210"/>
      <c r="J346" s="210"/>
      <c r="K346" s="210"/>
    </row>
    <row r="347" ht="14.25" customHeight="1">
      <c r="B347" s="210"/>
      <c r="C347" s="288"/>
      <c r="D347" s="210"/>
      <c r="E347" s="210"/>
      <c r="F347" s="210"/>
      <c r="G347" s="210"/>
      <c r="H347" s="210"/>
      <c r="I347" s="210"/>
      <c r="J347" s="210"/>
      <c r="K347" s="210"/>
    </row>
    <row r="348" ht="14.25" customHeight="1">
      <c r="B348" s="210"/>
      <c r="C348" s="288"/>
      <c r="D348" s="210"/>
      <c r="E348" s="210"/>
      <c r="F348" s="210"/>
      <c r="G348" s="210"/>
      <c r="H348" s="210"/>
      <c r="I348" s="210"/>
      <c r="J348" s="210"/>
      <c r="K348" s="210"/>
    </row>
    <row r="349" ht="14.25" customHeight="1">
      <c r="B349" s="210"/>
      <c r="C349" s="288"/>
      <c r="D349" s="210"/>
      <c r="E349" s="210"/>
      <c r="F349" s="210"/>
      <c r="G349" s="210"/>
      <c r="H349" s="210"/>
      <c r="I349" s="210"/>
      <c r="J349" s="210"/>
      <c r="K349" s="210"/>
    </row>
    <row r="350" ht="14.25" customHeight="1">
      <c r="B350" s="210"/>
      <c r="C350" s="288"/>
      <c r="D350" s="210"/>
      <c r="E350" s="210"/>
      <c r="F350" s="210"/>
      <c r="G350" s="210"/>
      <c r="H350" s="210"/>
      <c r="I350" s="210"/>
      <c r="J350" s="210"/>
      <c r="K350" s="210"/>
    </row>
    <row r="351" ht="14.25" customHeight="1">
      <c r="B351" s="210"/>
      <c r="C351" s="288"/>
      <c r="D351" s="210"/>
      <c r="E351" s="210"/>
      <c r="F351" s="210"/>
      <c r="G351" s="210"/>
      <c r="H351" s="210"/>
      <c r="I351" s="210"/>
      <c r="J351" s="210"/>
      <c r="K351" s="210"/>
    </row>
    <row r="352" ht="14.25" customHeight="1">
      <c r="B352" s="210"/>
      <c r="C352" s="288"/>
      <c r="D352" s="210"/>
      <c r="E352" s="210"/>
      <c r="F352" s="210"/>
      <c r="G352" s="210"/>
      <c r="H352" s="210"/>
      <c r="I352" s="210"/>
      <c r="J352" s="210"/>
      <c r="K352" s="210"/>
    </row>
    <row r="353" ht="14.25" customHeight="1">
      <c r="B353" s="210"/>
      <c r="C353" s="288"/>
      <c r="D353" s="210"/>
      <c r="E353" s="210"/>
      <c r="F353" s="210"/>
      <c r="G353" s="210"/>
      <c r="H353" s="210"/>
      <c r="I353" s="210"/>
      <c r="J353" s="210"/>
      <c r="K353" s="210"/>
    </row>
    <row r="354" ht="14.25" customHeight="1">
      <c r="B354" s="210"/>
      <c r="C354" s="288"/>
      <c r="D354" s="210"/>
      <c r="E354" s="210"/>
      <c r="F354" s="210"/>
      <c r="G354" s="210"/>
      <c r="H354" s="210"/>
      <c r="I354" s="210"/>
      <c r="J354" s="210"/>
      <c r="K354" s="210"/>
    </row>
    <row r="355" ht="14.25" customHeight="1">
      <c r="B355" s="210"/>
      <c r="C355" s="288"/>
      <c r="D355" s="210"/>
      <c r="E355" s="210"/>
      <c r="F355" s="210"/>
      <c r="G355" s="210"/>
      <c r="H355" s="210"/>
      <c r="I355" s="210"/>
      <c r="J355" s="210"/>
      <c r="K355" s="210"/>
    </row>
    <row r="356" ht="14.25" customHeight="1">
      <c r="B356" s="210"/>
      <c r="C356" s="288"/>
      <c r="D356" s="210"/>
      <c r="E356" s="210"/>
      <c r="F356" s="210"/>
      <c r="G356" s="210"/>
      <c r="H356" s="210"/>
      <c r="I356" s="210"/>
      <c r="J356" s="210"/>
      <c r="K356" s="210"/>
    </row>
    <row r="357" ht="14.25" customHeight="1">
      <c r="B357" s="210"/>
      <c r="C357" s="288"/>
      <c r="D357" s="210"/>
      <c r="E357" s="210"/>
      <c r="F357" s="210"/>
      <c r="G357" s="210"/>
      <c r="H357" s="210"/>
      <c r="I357" s="210"/>
      <c r="J357" s="210"/>
      <c r="K357" s="210"/>
    </row>
    <row r="358" ht="14.25" customHeight="1">
      <c r="B358" s="210"/>
      <c r="C358" s="288"/>
      <c r="D358" s="210"/>
      <c r="E358" s="210"/>
      <c r="F358" s="210"/>
      <c r="G358" s="210"/>
      <c r="H358" s="210"/>
      <c r="I358" s="210"/>
      <c r="J358" s="210"/>
      <c r="K358" s="210"/>
    </row>
    <row r="359" ht="14.25" customHeight="1">
      <c r="B359" s="210"/>
      <c r="C359" s="288"/>
      <c r="D359" s="210"/>
      <c r="E359" s="210"/>
      <c r="F359" s="210"/>
      <c r="G359" s="210"/>
      <c r="H359" s="210"/>
      <c r="I359" s="210"/>
      <c r="J359" s="210"/>
      <c r="K359" s="210"/>
    </row>
    <row r="360" ht="14.25" customHeight="1">
      <c r="B360" s="210"/>
      <c r="C360" s="288"/>
      <c r="D360" s="210"/>
      <c r="E360" s="210"/>
      <c r="F360" s="210"/>
      <c r="G360" s="210"/>
      <c r="H360" s="210"/>
      <c r="I360" s="210"/>
      <c r="J360" s="210"/>
      <c r="K360" s="210"/>
    </row>
    <row r="361" ht="14.25" customHeight="1">
      <c r="B361" s="210"/>
      <c r="C361" s="288"/>
      <c r="D361" s="210"/>
      <c r="E361" s="210"/>
      <c r="F361" s="210"/>
      <c r="G361" s="210"/>
      <c r="H361" s="210"/>
      <c r="I361" s="210"/>
      <c r="J361" s="210"/>
      <c r="K361" s="210"/>
    </row>
    <row r="362" ht="14.25" customHeight="1">
      <c r="B362" s="210"/>
      <c r="C362" s="288"/>
      <c r="D362" s="210"/>
      <c r="E362" s="210"/>
      <c r="F362" s="210"/>
      <c r="G362" s="210"/>
      <c r="H362" s="210"/>
      <c r="I362" s="210"/>
      <c r="J362" s="210"/>
      <c r="K362" s="210"/>
    </row>
    <row r="363" ht="14.25" customHeight="1">
      <c r="B363" s="210"/>
      <c r="C363" s="288"/>
      <c r="D363" s="210"/>
      <c r="E363" s="210"/>
      <c r="F363" s="210"/>
      <c r="G363" s="210"/>
      <c r="H363" s="210"/>
      <c r="I363" s="210"/>
      <c r="J363" s="210"/>
      <c r="K363" s="210"/>
    </row>
    <row r="364" ht="14.25" customHeight="1">
      <c r="B364" s="210"/>
      <c r="C364" s="288"/>
      <c r="D364" s="210"/>
      <c r="E364" s="210"/>
      <c r="F364" s="210"/>
      <c r="G364" s="210"/>
      <c r="H364" s="210"/>
      <c r="I364" s="210"/>
      <c r="J364" s="210"/>
      <c r="K364" s="210"/>
    </row>
    <row r="365" ht="14.25" customHeight="1">
      <c r="B365" s="210"/>
      <c r="C365" s="288"/>
      <c r="D365" s="210"/>
      <c r="E365" s="210"/>
      <c r="F365" s="210"/>
      <c r="G365" s="210"/>
      <c r="H365" s="210"/>
      <c r="I365" s="210"/>
      <c r="J365" s="210"/>
      <c r="K365" s="210"/>
    </row>
    <row r="366" ht="14.25" customHeight="1">
      <c r="B366" s="210"/>
      <c r="C366" s="288"/>
      <c r="D366" s="210"/>
      <c r="E366" s="210"/>
      <c r="F366" s="210"/>
      <c r="G366" s="210"/>
      <c r="H366" s="210"/>
      <c r="I366" s="210"/>
      <c r="J366" s="210"/>
      <c r="K366" s="210"/>
    </row>
    <row r="367" ht="14.25" customHeight="1">
      <c r="B367" s="210"/>
      <c r="C367" s="288"/>
      <c r="D367" s="210"/>
      <c r="E367" s="210"/>
      <c r="F367" s="210"/>
      <c r="G367" s="210"/>
      <c r="H367" s="210"/>
      <c r="I367" s="210"/>
      <c r="J367" s="210"/>
      <c r="K367" s="210"/>
    </row>
    <row r="368" ht="14.25" customHeight="1">
      <c r="B368" s="210"/>
      <c r="C368" s="288"/>
      <c r="D368" s="210"/>
      <c r="E368" s="210"/>
      <c r="F368" s="210"/>
      <c r="G368" s="210"/>
      <c r="H368" s="210"/>
      <c r="I368" s="210"/>
      <c r="J368" s="210"/>
      <c r="K368" s="210"/>
    </row>
    <row r="369" ht="14.25" customHeight="1">
      <c r="B369" s="210"/>
      <c r="C369" s="288"/>
      <c r="D369" s="210"/>
      <c r="E369" s="210"/>
      <c r="F369" s="210"/>
      <c r="G369" s="210"/>
      <c r="H369" s="210"/>
      <c r="I369" s="210"/>
      <c r="J369" s="210"/>
      <c r="K369" s="210"/>
    </row>
    <row r="370" ht="14.25" customHeight="1">
      <c r="B370" s="210"/>
      <c r="C370" s="288"/>
      <c r="D370" s="210"/>
      <c r="E370" s="210"/>
      <c r="F370" s="210"/>
      <c r="G370" s="210"/>
      <c r="H370" s="210"/>
      <c r="I370" s="210"/>
      <c r="J370" s="210"/>
      <c r="K370" s="210"/>
    </row>
    <row r="371" ht="14.25" customHeight="1">
      <c r="B371" s="210"/>
      <c r="C371" s="288"/>
      <c r="D371" s="210"/>
      <c r="E371" s="210"/>
      <c r="F371" s="210"/>
      <c r="G371" s="210"/>
      <c r="H371" s="210"/>
      <c r="I371" s="210"/>
      <c r="J371" s="210"/>
      <c r="K371" s="210"/>
    </row>
    <row r="372" ht="14.25" customHeight="1">
      <c r="B372" s="210"/>
      <c r="C372" s="288"/>
      <c r="D372" s="210"/>
      <c r="E372" s="210"/>
      <c r="F372" s="210"/>
      <c r="G372" s="210"/>
      <c r="H372" s="210"/>
      <c r="I372" s="210"/>
      <c r="J372" s="210"/>
      <c r="K372" s="210"/>
    </row>
    <row r="373" ht="14.25" customHeight="1">
      <c r="B373" s="210"/>
      <c r="C373" s="288"/>
      <c r="D373" s="210"/>
      <c r="E373" s="210"/>
      <c r="F373" s="210"/>
      <c r="G373" s="210"/>
      <c r="H373" s="210"/>
      <c r="I373" s="210"/>
      <c r="J373" s="210"/>
      <c r="K373" s="210"/>
    </row>
    <row r="374" ht="14.25" customHeight="1">
      <c r="B374" s="210"/>
      <c r="C374" s="288"/>
      <c r="D374" s="210"/>
      <c r="E374" s="210"/>
      <c r="F374" s="210"/>
      <c r="G374" s="210"/>
      <c r="H374" s="210"/>
      <c r="I374" s="210"/>
      <c r="J374" s="210"/>
      <c r="K374" s="210"/>
    </row>
    <row r="375" ht="14.25" customHeight="1">
      <c r="B375" s="210"/>
      <c r="C375" s="288"/>
      <c r="D375" s="210"/>
      <c r="E375" s="210"/>
      <c r="F375" s="210"/>
      <c r="G375" s="210"/>
      <c r="H375" s="210"/>
      <c r="I375" s="210"/>
      <c r="J375" s="210"/>
      <c r="K375" s="210"/>
    </row>
    <row r="376" ht="14.25" customHeight="1">
      <c r="B376" s="210"/>
      <c r="C376" s="288"/>
      <c r="D376" s="210"/>
      <c r="E376" s="210"/>
      <c r="F376" s="210"/>
      <c r="G376" s="210"/>
      <c r="H376" s="210"/>
      <c r="I376" s="210"/>
      <c r="J376" s="210"/>
      <c r="K376" s="210"/>
    </row>
    <row r="377" ht="14.25" customHeight="1">
      <c r="B377" s="210"/>
      <c r="C377" s="288"/>
      <c r="D377" s="210"/>
      <c r="E377" s="210"/>
      <c r="F377" s="210"/>
      <c r="G377" s="210"/>
      <c r="H377" s="210"/>
      <c r="I377" s="210"/>
      <c r="J377" s="210"/>
      <c r="K377" s="210"/>
    </row>
    <row r="378" ht="14.25" customHeight="1">
      <c r="B378" s="210"/>
      <c r="C378" s="288"/>
      <c r="D378" s="210"/>
      <c r="E378" s="210"/>
      <c r="F378" s="210"/>
      <c r="G378" s="210"/>
      <c r="H378" s="210"/>
      <c r="I378" s="210"/>
      <c r="J378" s="210"/>
      <c r="K378" s="210"/>
    </row>
    <row r="379" ht="14.25" customHeight="1">
      <c r="B379" s="210"/>
      <c r="C379" s="288"/>
      <c r="D379" s="210"/>
      <c r="E379" s="210"/>
      <c r="F379" s="210"/>
      <c r="G379" s="210"/>
      <c r="H379" s="210"/>
      <c r="I379" s="210"/>
      <c r="J379" s="210"/>
      <c r="K379" s="210"/>
    </row>
    <row r="380" ht="14.25" customHeight="1">
      <c r="B380" s="210"/>
      <c r="C380" s="288"/>
      <c r="D380" s="210"/>
      <c r="E380" s="210"/>
      <c r="F380" s="210"/>
      <c r="G380" s="210"/>
      <c r="H380" s="210"/>
      <c r="I380" s="210"/>
      <c r="J380" s="210"/>
      <c r="K380" s="210"/>
    </row>
    <row r="381" ht="14.25" customHeight="1">
      <c r="B381" s="210"/>
      <c r="C381" s="288"/>
      <c r="D381" s="210"/>
      <c r="E381" s="210"/>
      <c r="F381" s="210"/>
      <c r="G381" s="210"/>
      <c r="H381" s="210"/>
      <c r="I381" s="210"/>
      <c r="J381" s="210"/>
      <c r="K381" s="210"/>
    </row>
    <row r="382" ht="14.25" customHeight="1">
      <c r="B382" s="210"/>
      <c r="C382" s="288"/>
      <c r="D382" s="210"/>
      <c r="E382" s="210"/>
      <c r="F382" s="210"/>
      <c r="G382" s="210"/>
      <c r="H382" s="210"/>
      <c r="I382" s="210"/>
      <c r="J382" s="210"/>
      <c r="K382" s="210"/>
    </row>
    <row r="383" ht="14.25" customHeight="1">
      <c r="B383" s="210"/>
      <c r="C383" s="288"/>
      <c r="D383" s="210"/>
      <c r="E383" s="210"/>
      <c r="F383" s="210"/>
      <c r="G383" s="210"/>
      <c r="H383" s="210"/>
      <c r="I383" s="210"/>
      <c r="J383" s="210"/>
      <c r="K383" s="210"/>
    </row>
    <row r="384" ht="14.25" customHeight="1">
      <c r="B384" s="210"/>
      <c r="C384" s="288"/>
      <c r="D384" s="210"/>
      <c r="E384" s="210"/>
      <c r="F384" s="210"/>
      <c r="G384" s="210"/>
      <c r="H384" s="210"/>
      <c r="I384" s="210"/>
      <c r="J384" s="210"/>
      <c r="K384" s="210"/>
    </row>
    <row r="385" ht="14.25" customHeight="1">
      <c r="B385" s="210"/>
      <c r="C385" s="288"/>
      <c r="D385" s="210"/>
      <c r="E385" s="210"/>
      <c r="F385" s="210"/>
      <c r="G385" s="210"/>
      <c r="H385" s="210"/>
      <c r="I385" s="210"/>
      <c r="J385" s="210"/>
      <c r="K385" s="210"/>
    </row>
    <row r="386" ht="14.25" customHeight="1">
      <c r="B386" s="210"/>
      <c r="C386" s="288"/>
      <c r="D386" s="210"/>
      <c r="E386" s="210"/>
      <c r="F386" s="210"/>
      <c r="G386" s="210"/>
      <c r="H386" s="210"/>
      <c r="I386" s="210"/>
      <c r="J386" s="210"/>
      <c r="K386" s="210"/>
    </row>
    <row r="387" ht="14.25" customHeight="1">
      <c r="B387" s="210"/>
      <c r="C387" s="288"/>
      <c r="D387" s="210"/>
      <c r="E387" s="210"/>
      <c r="F387" s="210"/>
      <c r="G387" s="210"/>
      <c r="H387" s="210"/>
      <c r="I387" s="210"/>
      <c r="J387" s="210"/>
      <c r="K387" s="210"/>
    </row>
    <row r="388" ht="14.25" customHeight="1">
      <c r="B388" s="210"/>
      <c r="C388" s="288"/>
      <c r="D388" s="210"/>
      <c r="E388" s="210"/>
      <c r="F388" s="210"/>
      <c r="G388" s="210"/>
      <c r="H388" s="210"/>
      <c r="I388" s="210"/>
      <c r="J388" s="210"/>
      <c r="K388" s="210"/>
    </row>
    <row r="389" ht="14.25" customHeight="1">
      <c r="B389" s="210"/>
      <c r="C389" s="288"/>
      <c r="D389" s="210"/>
      <c r="E389" s="210"/>
      <c r="F389" s="210"/>
      <c r="G389" s="210"/>
      <c r="H389" s="210"/>
      <c r="I389" s="210"/>
      <c r="J389" s="210"/>
      <c r="K389" s="210"/>
    </row>
    <row r="390" ht="14.25" customHeight="1">
      <c r="B390" s="210"/>
      <c r="C390" s="288"/>
      <c r="D390" s="210"/>
      <c r="E390" s="210"/>
      <c r="F390" s="210"/>
      <c r="G390" s="210"/>
      <c r="H390" s="210"/>
      <c r="I390" s="210"/>
      <c r="J390" s="210"/>
      <c r="K390" s="210"/>
    </row>
    <row r="391" ht="14.25" customHeight="1">
      <c r="B391" s="210"/>
      <c r="C391" s="288"/>
      <c r="D391" s="210"/>
      <c r="E391" s="210"/>
      <c r="F391" s="210"/>
      <c r="G391" s="210"/>
      <c r="H391" s="210"/>
      <c r="I391" s="210"/>
      <c r="J391" s="210"/>
      <c r="K391" s="210"/>
    </row>
    <row r="392" ht="14.25" customHeight="1">
      <c r="B392" s="210"/>
      <c r="C392" s="288"/>
      <c r="D392" s="210"/>
      <c r="E392" s="210"/>
      <c r="F392" s="210"/>
      <c r="G392" s="210"/>
      <c r="H392" s="210"/>
      <c r="I392" s="210"/>
      <c r="J392" s="210"/>
      <c r="K392" s="210"/>
    </row>
    <row r="393" ht="14.25" customHeight="1">
      <c r="B393" s="210"/>
      <c r="C393" s="288"/>
      <c r="D393" s="210"/>
      <c r="E393" s="210"/>
      <c r="F393" s="210"/>
      <c r="G393" s="210"/>
      <c r="H393" s="210"/>
      <c r="I393" s="210"/>
      <c r="J393" s="210"/>
      <c r="K393" s="210"/>
    </row>
    <row r="394" ht="14.25" customHeight="1">
      <c r="B394" s="210"/>
      <c r="C394" s="288"/>
      <c r="D394" s="210"/>
      <c r="E394" s="210"/>
      <c r="F394" s="210"/>
      <c r="G394" s="210"/>
      <c r="H394" s="210"/>
      <c r="I394" s="210"/>
      <c r="J394" s="210"/>
      <c r="K394" s="210"/>
    </row>
    <row r="395" ht="14.25" customHeight="1">
      <c r="B395" s="210"/>
      <c r="C395" s="288"/>
      <c r="D395" s="210"/>
      <c r="E395" s="210"/>
      <c r="F395" s="210"/>
      <c r="G395" s="210"/>
      <c r="H395" s="210"/>
      <c r="I395" s="210"/>
      <c r="J395" s="210"/>
      <c r="K395" s="210"/>
    </row>
    <row r="396" ht="14.25" customHeight="1">
      <c r="B396" s="210"/>
      <c r="C396" s="288"/>
      <c r="D396" s="210"/>
      <c r="E396" s="210"/>
      <c r="F396" s="210"/>
      <c r="G396" s="210"/>
      <c r="H396" s="210"/>
      <c r="I396" s="210"/>
      <c r="J396" s="210"/>
      <c r="K396" s="210"/>
    </row>
    <row r="397" ht="14.25" customHeight="1">
      <c r="B397" s="210"/>
      <c r="C397" s="288"/>
      <c r="D397" s="210"/>
      <c r="E397" s="210"/>
      <c r="F397" s="210"/>
      <c r="G397" s="210"/>
      <c r="H397" s="210"/>
      <c r="I397" s="210"/>
      <c r="J397" s="210"/>
      <c r="K397" s="210"/>
    </row>
    <row r="398" ht="14.25" customHeight="1">
      <c r="B398" s="210"/>
      <c r="C398" s="288"/>
      <c r="D398" s="210"/>
      <c r="E398" s="210"/>
      <c r="F398" s="210"/>
      <c r="G398" s="210"/>
      <c r="H398" s="210"/>
      <c r="I398" s="210"/>
      <c r="J398" s="210"/>
      <c r="K398" s="210"/>
    </row>
    <row r="399" ht="14.25" customHeight="1">
      <c r="B399" s="210"/>
      <c r="C399" s="288"/>
      <c r="D399" s="210"/>
      <c r="E399" s="210"/>
      <c r="F399" s="210"/>
      <c r="G399" s="210"/>
      <c r="H399" s="210"/>
      <c r="I399" s="210"/>
      <c r="J399" s="210"/>
      <c r="K399" s="210"/>
    </row>
    <row r="400" ht="14.25" customHeight="1">
      <c r="B400" s="210"/>
      <c r="C400" s="288"/>
      <c r="D400" s="210"/>
      <c r="E400" s="210"/>
      <c r="F400" s="210"/>
      <c r="G400" s="210"/>
      <c r="H400" s="210"/>
      <c r="I400" s="210"/>
      <c r="J400" s="210"/>
      <c r="K400" s="210"/>
    </row>
    <row r="401" ht="14.25" customHeight="1">
      <c r="B401" s="210"/>
      <c r="C401" s="288"/>
      <c r="D401" s="210"/>
      <c r="E401" s="210"/>
      <c r="F401" s="210"/>
      <c r="G401" s="210"/>
      <c r="H401" s="210"/>
      <c r="I401" s="210"/>
      <c r="J401" s="210"/>
      <c r="K401" s="210"/>
    </row>
    <row r="402" ht="14.25" customHeight="1">
      <c r="B402" s="210"/>
      <c r="C402" s="288"/>
      <c r="D402" s="210"/>
      <c r="E402" s="210"/>
      <c r="F402" s="210"/>
      <c r="G402" s="210"/>
      <c r="H402" s="210"/>
      <c r="I402" s="210"/>
      <c r="J402" s="210"/>
      <c r="K402" s="210"/>
    </row>
    <row r="403" ht="14.25" customHeight="1">
      <c r="B403" s="210"/>
      <c r="C403" s="288"/>
      <c r="D403" s="210"/>
      <c r="E403" s="210"/>
      <c r="F403" s="210"/>
      <c r="G403" s="210"/>
      <c r="H403" s="210"/>
      <c r="I403" s="210"/>
      <c r="J403" s="210"/>
      <c r="K403" s="210"/>
    </row>
    <row r="404" ht="14.25" customHeight="1">
      <c r="B404" s="210"/>
      <c r="C404" s="288"/>
      <c r="D404" s="210"/>
      <c r="E404" s="210"/>
      <c r="F404" s="210"/>
      <c r="G404" s="210"/>
      <c r="H404" s="210"/>
      <c r="I404" s="210"/>
      <c r="J404" s="210"/>
      <c r="K404" s="210"/>
    </row>
    <row r="405" ht="14.25" customHeight="1">
      <c r="B405" s="210"/>
      <c r="C405" s="288"/>
      <c r="D405" s="210"/>
      <c r="E405" s="210"/>
      <c r="F405" s="210"/>
      <c r="G405" s="210"/>
      <c r="H405" s="210"/>
      <c r="I405" s="210"/>
      <c r="J405" s="210"/>
      <c r="K405" s="210"/>
    </row>
    <row r="406" ht="14.25" customHeight="1">
      <c r="B406" s="210"/>
      <c r="C406" s="288"/>
      <c r="D406" s="210"/>
      <c r="E406" s="210"/>
      <c r="F406" s="210"/>
      <c r="G406" s="210"/>
      <c r="H406" s="210"/>
      <c r="I406" s="210"/>
      <c r="J406" s="210"/>
      <c r="K406" s="210"/>
    </row>
    <row r="407" ht="14.25" customHeight="1">
      <c r="B407" s="210"/>
      <c r="C407" s="288"/>
      <c r="D407" s="210"/>
      <c r="E407" s="210"/>
      <c r="F407" s="210"/>
      <c r="G407" s="210"/>
      <c r="H407" s="210"/>
      <c r="I407" s="210"/>
      <c r="J407" s="210"/>
      <c r="K407" s="210"/>
    </row>
    <row r="408" ht="14.25" customHeight="1">
      <c r="B408" s="210"/>
      <c r="C408" s="288"/>
      <c r="D408" s="210"/>
      <c r="E408" s="210"/>
      <c r="F408" s="210"/>
      <c r="G408" s="210"/>
      <c r="H408" s="210"/>
      <c r="I408" s="210"/>
      <c r="J408" s="210"/>
      <c r="K408" s="210"/>
    </row>
    <row r="409" ht="14.25" customHeight="1">
      <c r="B409" s="210"/>
      <c r="C409" s="288"/>
      <c r="D409" s="210"/>
      <c r="E409" s="210"/>
      <c r="F409" s="210"/>
      <c r="G409" s="210"/>
      <c r="H409" s="210"/>
      <c r="I409" s="210"/>
      <c r="J409" s="210"/>
      <c r="K409" s="210"/>
    </row>
    <row r="410" ht="14.25" customHeight="1">
      <c r="B410" s="210"/>
      <c r="C410" s="288"/>
      <c r="D410" s="210"/>
      <c r="E410" s="210"/>
      <c r="F410" s="210"/>
      <c r="G410" s="210"/>
      <c r="H410" s="210"/>
      <c r="I410" s="210"/>
      <c r="J410" s="210"/>
      <c r="K410" s="210"/>
    </row>
    <row r="411" ht="14.25" customHeight="1">
      <c r="B411" s="210"/>
      <c r="C411" s="288"/>
      <c r="D411" s="210"/>
      <c r="E411" s="210"/>
      <c r="F411" s="210"/>
      <c r="G411" s="210"/>
      <c r="H411" s="210"/>
      <c r="I411" s="210"/>
      <c r="J411" s="210"/>
      <c r="K411" s="210"/>
    </row>
    <row r="412" ht="14.25" customHeight="1">
      <c r="B412" s="210"/>
      <c r="C412" s="288"/>
      <c r="D412" s="210"/>
      <c r="E412" s="210"/>
      <c r="F412" s="210"/>
      <c r="G412" s="210"/>
      <c r="H412" s="210"/>
      <c r="I412" s="210"/>
      <c r="J412" s="210"/>
      <c r="K412" s="210"/>
    </row>
    <row r="413" ht="14.25" customHeight="1">
      <c r="B413" s="210"/>
      <c r="C413" s="288"/>
      <c r="D413" s="210"/>
      <c r="E413" s="210"/>
      <c r="F413" s="210"/>
      <c r="G413" s="210"/>
      <c r="H413" s="210"/>
      <c r="I413" s="210"/>
      <c r="J413" s="210"/>
      <c r="K413" s="210"/>
    </row>
    <row r="414" ht="14.25" customHeight="1">
      <c r="B414" s="210"/>
      <c r="C414" s="288"/>
      <c r="D414" s="210"/>
      <c r="E414" s="210"/>
      <c r="F414" s="210"/>
      <c r="G414" s="210"/>
      <c r="H414" s="210"/>
      <c r="I414" s="210"/>
      <c r="J414" s="210"/>
      <c r="K414" s="210"/>
    </row>
    <row r="415" ht="14.25" customHeight="1">
      <c r="B415" s="210"/>
      <c r="C415" s="288"/>
      <c r="D415" s="210"/>
      <c r="E415" s="210"/>
      <c r="F415" s="210"/>
      <c r="G415" s="210"/>
      <c r="H415" s="210"/>
      <c r="I415" s="210"/>
      <c r="J415" s="210"/>
      <c r="K415" s="210"/>
    </row>
    <row r="416" ht="14.25" customHeight="1">
      <c r="B416" s="210"/>
      <c r="C416" s="288"/>
      <c r="D416" s="210"/>
      <c r="E416" s="210"/>
      <c r="F416" s="210"/>
      <c r="G416" s="210"/>
      <c r="H416" s="210"/>
      <c r="I416" s="210"/>
      <c r="J416" s="210"/>
      <c r="K416" s="210"/>
    </row>
    <row r="417" ht="14.25" customHeight="1">
      <c r="B417" s="210"/>
      <c r="C417" s="288"/>
      <c r="D417" s="210"/>
      <c r="E417" s="210"/>
      <c r="F417" s="210"/>
      <c r="G417" s="210"/>
      <c r="H417" s="210"/>
      <c r="I417" s="210"/>
      <c r="J417" s="210"/>
      <c r="K417" s="210"/>
    </row>
    <row r="418" ht="14.25" customHeight="1">
      <c r="B418" s="210"/>
      <c r="C418" s="288"/>
      <c r="D418" s="210"/>
      <c r="E418" s="210"/>
      <c r="F418" s="210"/>
      <c r="G418" s="210"/>
      <c r="H418" s="210"/>
      <c r="I418" s="210"/>
      <c r="J418" s="210"/>
      <c r="K418" s="210"/>
    </row>
    <row r="419" ht="14.25" customHeight="1">
      <c r="B419" s="210"/>
      <c r="C419" s="288"/>
      <c r="D419" s="210"/>
      <c r="E419" s="210"/>
      <c r="F419" s="210"/>
      <c r="G419" s="210"/>
      <c r="H419" s="210"/>
      <c r="I419" s="210"/>
      <c r="J419" s="210"/>
      <c r="K419" s="210"/>
    </row>
    <row r="420" ht="14.25" customHeight="1">
      <c r="B420" s="210"/>
      <c r="C420" s="288"/>
      <c r="D420" s="210"/>
      <c r="E420" s="210"/>
      <c r="F420" s="210"/>
      <c r="G420" s="210"/>
      <c r="H420" s="210"/>
      <c r="I420" s="210"/>
      <c r="J420" s="210"/>
      <c r="K420" s="210"/>
    </row>
    <row r="421" ht="14.25" customHeight="1">
      <c r="B421" s="210"/>
      <c r="C421" s="288"/>
      <c r="D421" s="210"/>
      <c r="E421" s="210"/>
      <c r="F421" s="210"/>
      <c r="G421" s="210"/>
      <c r="H421" s="210"/>
      <c r="I421" s="210"/>
      <c r="J421" s="210"/>
      <c r="K421" s="210"/>
    </row>
    <row r="422" ht="14.25" customHeight="1">
      <c r="B422" s="210"/>
      <c r="C422" s="288"/>
      <c r="D422" s="210"/>
      <c r="E422" s="210"/>
      <c r="F422" s="210"/>
      <c r="G422" s="210"/>
      <c r="H422" s="210"/>
      <c r="I422" s="210"/>
      <c r="J422" s="210"/>
      <c r="K422" s="210"/>
    </row>
    <row r="423" ht="14.25" customHeight="1">
      <c r="B423" s="210"/>
      <c r="C423" s="288"/>
      <c r="D423" s="210"/>
      <c r="E423" s="210"/>
      <c r="F423" s="210"/>
      <c r="G423" s="210"/>
      <c r="H423" s="210"/>
      <c r="I423" s="210"/>
      <c r="J423" s="210"/>
      <c r="K423" s="210"/>
    </row>
    <row r="424" ht="14.25" customHeight="1">
      <c r="B424" s="210"/>
      <c r="C424" s="288"/>
      <c r="D424" s="210"/>
      <c r="E424" s="210"/>
      <c r="F424" s="210"/>
      <c r="G424" s="210"/>
      <c r="H424" s="210"/>
      <c r="I424" s="210"/>
      <c r="J424" s="210"/>
      <c r="K424" s="210"/>
    </row>
    <row r="425" ht="14.25" customHeight="1">
      <c r="B425" s="210"/>
      <c r="C425" s="288"/>
      <c r="D425" s="210"/>
      <c r="E425" s="210"/>
      <c r="F425" s="210"/>
      <c r="G425" s="210"/>
      <c r="H425" s="210"/>
      <c r="I425" s="210"/>
      <c r="J425" s="210"/>
      <c r="K425" s="210"/>
    </row>
    <row r="426" ht="14.25" customHeight="1">
      <c r="B426" s="210"/>
      <c r="C426" s="288"/>
      <c r="D426" s="210"/>
      <c r="E426" s="210"/>
      <c r="F426" s="210"/>
      <c r="G426" s="210"/>
      <c r="H426" s="210"/>
      <c r="I426" s="210"/>
      <c r="J426" s="210"/>
      <c r="K426" s="210"/>
    </row>
    <row r="427" ht="14.25" customHeight="1">
      <c r="B427" s="210"/>
      <c r="C427" s="288"/>
      <c r="D427" s="210"/>
      <c r="E427" s="210"/>
      <c r="F427" s="210"/>
      <c r="G427" s="210"/>
      <c r="H427" s="210"/>
      <c r="I427" s="210"/>
      <c r="J427" s="210"/>
      <c r="K427" s="210"/>
    </row>
    <row r="428" ht="14.25" customHeight="1">
      <c r="B428" s="210"/>
      <c r="C428" s="288"/>
      <c r="D428" s="210"/>
      <c r="E428" s="210"/>
      <c r="F428" s="210"/>
      <c r="G428" s="210"/>
      <c r="H428" s="210"/>
      <c r="I428" s="210"/>
      <c r="J428" s="210"/>
      <c r="K428" s="210"/>
    </row>
    <row r="429" ht="14.25" customHeight="1">
      <c r="B429" s="210"/>
      <c r="C429" s="288"/>
      <c r="D429" s="210"/>
      <c r="E429" s="210"/>
      <c r="F429" s="210"/>
      <c r="G429" s="210"/>
      <c r="H429" s="210"/>
      <c r="I429" s="210"/>
      <c r="J429" s="210"/>
      <c r="K429" s="210"/>
    </row>
    <row r="430" ht="14.25" customHeight="1">
      <c r="B430" s="210"/>
      <c r="C430" s="288"/>
      <c r="D430" s="210"/>
      <c r="E430" s="210"/>
      <c r="F430" s="210"/>
      <c r="G430" s="210"/>
      <c r="H430" s="210"/>
      <c r="I430" s="210"/>
      <c r="J430" s="210"/>
      <c r="K430" s="210"/>
    </row>
    <row r="431" ht="14.25" customHeight="1">
      <c r="B431" s="210"/>
      <c r="C431" s="288"/>
      <c r="D431" s="210"/>
      <c r="E431" s="210"/>
      <c r="F431" s="210"/>
      <c r="G431" s="210"/>
      <c r="H431" s="210"/>
      <c r="I431" s="210"/>
      <c r="J431" s="210"/>
      <c r="K431" s="210"/>
    </row>
    <row r="432" ht="14.25" customHeight="1">
      <c r="B432" s="210"/>
      <c r="C432" s="288"/>
      <c r="D432" s="210"/>
      <c r="E432" s="210"/>
      <c r="F432" s="210"/>
      <c r="G432" s="210"/>
      <c r="H432" s="210"/>
      <c r="I432" s="210"/>
      <c r="J432" s="210"/>
      <c r="K432" s="210"/>
    </row>
    <row r="433" ht="14.25" customHeight="1">
      <c r="B433" s="210"/>
      <c r="C433" s="288"/>
      <c r="D433" s="210"/>
      <c r="E433" s="210"/>
      <c r="F433" s="210"/>
      <c r="G433" s="210"/>
      <c r="H433" s="210"/>
      <c r="I433" s="210"/>
      <c r="J433" s="210"/>
      <c r="K433" s="210"/>
    </row>
    <row r="434" ht="14.25" customHeight="1">
      <c r="B434" s="210"/>
      <c r="C434" s="288"/>
      <c r="D434" s="210"/>
      <c r="E434" s="210"/>
      <c r="F434" s="210"/>
      <c r="G434" s="210"/>
      <c r="H434" s="210"/>
      <c r="I434" s="210"/>
      <c r="J434" s="210"/>
      <c r="K434" s="210"/>
    </row>
    <row r="435" ht="14.25" customHeight="1">
      <c r="B435" s="210"/>
      <c r="C435" s="288"/>
      <c r="D435" s="210"/>
      <c r="E435" s="210"/>
      <c r="F435" s="210"/>
      <c r="G435" s="210"/>
      <c r="H435" s="210"/>
      <c r="I435" s="210"/>
      <c r="J435" s="210"/>
      <c r="K435" s="210"/>
    </row>
    <row r="436" ht="14.25" customHeight="1">
      <c r="B436" s="210"/>
      <c r="C436" s="288"/>
      <c r="D436" s="210"/>
      <c r="E436" s="210"/>
      <c r="F436" s="210"/>
      <c r="G436" s="210"/>
      <c r="H436" s="210"/>
      <c r="I436" s="210"/>
      <c r="J436" s="210"/>
      <c r="K436" s="210"/>
    </row>
    <row r="437" ht="14.25" customHeight="1">
      <c r="B437" s="210"/>
      <c r="C437" s="288"/>
      <c r="D437" s="210"/>
      <c r="E437" s="210"/>
      <c r="F437" s="210"/>
      <c r="G437" s="210"/>
      <c r="H437" s="210"/>
      <c r="I437" s="210"/>
      <c r="J437" s="210"/>
      <c r="K437" s="210"/>
    </row>
    <row r="438" ht="14.25" customHeight="1">
      <c r="B438" s="210"/>
      <c r="C438" s="288"/>
      <c r="D438" s="210"/>
      <c r="E438" s="210"/>
      <c r="F438" s="210"/>
      <c r="G438" s="210"/>
      <c r="H438" s="210"/>
      <c r="I438" s="210"/>
      <c r="J438" s="210"/>
      <c r="K438" s="210"/>
    </row>
    <row r="439" ht="14.25" customHeight="1">
      <c r="B439" s="210"/>
      <c r="C439" s="288"/>
      <c r="D439" s="210"/>
      <c r="E439" s="210"/>
      <c r="F439" s="210"/>
      <c r="G439" s="210"/>
      <c r="H439" s="210"/>
      <c r="I439" s="210"/>
      <c r="J439" s="210"/>
      <c r="K439" s="210"/>
    </row>
    <row r="440" ht="14.25" customHeight="1">
      <c r="B440" s="210"/>
      <c r="C440" s="288"/>
      <c r="D440" s="210"/>
      <c r="E440" s="210"/>
      <c r="F440" s="210"/>
      <c r="G440" s="210"/>
      <c r="H440" s="210"/>
      <c r="I440" s="210"/>
      <c r="J440" s="210"/>
      <c r="K440" s="210"/>
    </row>
    <row r="441" ht="14.25" customHeight="1">
      <c r="B441" s="210"/>
      <c r="C441" s="288"/>
      <c r="D441" s="210"/>
      <c r="E441" s="210"/>
      <c r="F441" s="210"/>
      <c r="G441" s="210"/>
      <c r="H441" s="210"/>
      <c r="I441" s="210"/>
      <c r="J441" s="210"/>
      <c r="K441" s="210"/>
    </row>
    <row r="442" ht="14.25" customHeight="1">
      <c r="B442" s="210"/>
      <c r="C442" s="288"/>
      <c r="D442" s="210"/>
      <c r="E442" s="210"/>
      <c r="F442" s="210"/>
      <c r="G442" s="210"/>
      <c r="H442" s="210"/>
      <c r="I442" s="210"/>
      <c r="J442" s="210"/>
      <c r="K442" s="210"/>
    </row>
    <row r="443" ht="14.25" customHeight="1">
      <c r="B443" s="210"/>
      <c r="C443" s="288"/>
      <c r="D443" s="210"/>
      <c r="E443" s="210"/>
      <c r="F443" s="210"/>
      <c r="G443" s="210"/>
      <c r="H443" s="210"/>
      <c r="I443" s="210"/>
      <c r="J443" s="210"/>
      <c r="K443" s="210"/>
    </row>
    <row r="444" ht="14.25" customHeight="1">
      <c r="B444" s="210"/>
      <c r="C444" s="288"/>
      <c r="D444" s="210"/>
      <c r="E444" s="210"/>
      <c r="F444" s="210"/>
      <c r="G444" s="210"/>
      <c r="H444" s="210"/>
      <c r="I444" s="210"/>
      <c r="J444" s="210"/>
      <c r="K444" s="210"/>
    </row>
    <row r="445" ht="14.25" customHeight="1">
      <c r="B445" s="210"/>
      <c r="C445" s="288"/>
      <c r="D445" s="210"/>
      <c r="E445" s="210"/>
      <c r="F445" s="210"/>
      <c r="G445" s="210"/>
      <c r="H445" s="210"/>
      <c r="I445" s="210"/>
      <c r="J445" s="210"/>
      <c r="K445" s="210"/>
    </row>
    <row r="446" ht="14.25" customHeight="1">
      <c r="B446" s="210"/>
      <c r="C446" s="288"/>
      <c r="D446" s="210"/>
      <c r="E446" s="210"/>
      <c r="F446" s="210"/>
      <c r="G446" s="210"/>
      <c r="H446" s="210"/>
      <c r="I446" s="210"/>
      <c r="J446" s="210"/>
      <c r="K446" s="210"/>
    </row>
    <row r="447" ht="14.25" customHeight="1">
      <c r="B447" s="210"/>
      <c r="C447" s="288"/>
      <c r="D447" s="210"/>
      <c r="E447" s="210"/>
      <c r="F447" s="210"/>
      <c r="G447" s="210"/>
      <c r="H447" s="210"/>
      <c r="I447" s="210"/>
      <c r="J447" s="210"/>
      <c r="K447" s="210"/>
    </row>
    <row r="448" ht="14.25" customHeight="1">
      <c r="B448" s="210"/>
      <c r="C448" s="288"/>
      <c r="D448" s="210"/>
      <c r="E448" s="210"/>
      <c r="F448" s="210"/>
      <c r="G448" s="210"/>
      <c r="H448" s="210"/>
      <c r="I448" s="210"/>
      <c r="J448" s="210"/>
      <c r="K448" s="210"/>
    </row>
    <row r="449" ht="14.25" customHeight="1">
      <c r="B449" s="210"/>
      <c r="C449" s="288"/>
      <c r="D449" s="210"/>
      <c r="E449" s="210"/>
      <c r="F449" s="210"/>
      <c r="G449" s="210"/>
      <c r="H449" s="210"/>
      <c r="I449" s="210"/>
      <c r="J449" s="210"/>
      <c r="K449" s="210"/>
    </row>
    <row r="450" ht="14.25" customHeight="1">
      <c r="B450" s="210"/>
      <c r="C450" s="288"/>
      <c r="D450" s="210"/>
      <c r="E450" s="210"/>
      <c r="F450" s="210"/>
      <c r="G450" s="210"/>
      <c r="H450" s="210"/>
      <c r="I450" s="210"/>
      <c r="J450" s="210"/>
      <c r="K450" s="210"/>
    </row>
    <row r="451" ht="14.25" customHeight="1">
      <c r="B451" s="210"/>
      <c r="C451" s="288"/>
      <c r="D451" s="210"/>
      <c r="E451" s="210"/>
      <c r="F451" s="210"/>
      <c r="G451" s="210"/>
      <c r="H451" s="210"/>
      <c r="I451" s="210"/>
      <c r="J451" s="210"/>
      <c r="K451" s="210"/>
    </row>
    <row r="452" ht="14.25" customHeight="1">
      <c r="B452" s="210"/>
      <c r="C452" s="288"/>
      <c r="D452" s="210"/>
      <c r="E452" s="210"/>
      <c r="F452" s="210"/>
      <c r="G452" s="210"/>
      <c r="H452" s="210"/>
      <c r="I452" s="210"/>
      <c r="J452" s="210"/>
      <c r="K452" s="210"/>
    </row>
    <row r="453" ht="14.25" customHeight="1">
      <c r="B453" s="210"/>
      <c r="C453" s="288"/>
      <c r="D453" s="210"/>
      <c r="E453" s="210"/>
      <c r="F453" s="210"/>
      <c r="G453" s="210"/>
      <c r="H453" s="210"/>
      <c r="I453" s="210"/>
      <c r="J453" s="210"/>
      <c r="K453" s="210"/>
    </row>
    <row r="454" ht="14.25" customHeight="1">
      <c r="B454" s="210"/>
      <c r="C454" s="288"/>
      <c r="D454" s="210"/>
      <c r="E454" s="210"/>
      <c r="F454" s="210"/>
      <c r="G454" s="210"/>
      <c r="H454" s="210"/>
      <c r="I454" s="210"/>
      <c r="J454" s="210"/>
      <c r="K454" s="210"/>
    </row>
    <row r="455" ht="14.25" customHeight="1">
      <c r="B455" s="210"/>
      <c r="C455" s="288"/>
      <c r="D455" s="210"/>
      <c r="E455" s="210"/>
      <c r="F455" s="210"/>
      <c r="G455" s="210"/>
      <c r="H455" s="210"/>
      <c r="I455" s="210"/>
      <c r="J455" s="210"/>
      <c r="K455" s="210"/>
    </row>
    <row r="456" ht="14.25" customHeight="1">
      <c r="B456" s="210"/>
      <c r="C456" s="288"/>
      <c r="D456" s="210"/>
      <c r="E456" s="210"/>
      <c r="F456" s="210"/>
      <c r="G456" s="210"/>
      <c r="H456" s="210"/>
      <c r="I456" s="210"/>
      <c r="J456" s="210"/>
      <c r="K456" s="210"/>
    </row>
    <row r="457" ht="14.25" customHeight="1">
      <c r="B457" s="210"/>
      <c r="C457" s="288"/>
      <c r="D457" s="210"/>
      <c r="E457" s="210"/>
      <c r="F457" s="210"/>
      <c r="G457" s="210"/>
      <c r="H457" s="210"/>
      <c r="I457" s="210"/>
      <c r="J457" s="210"/>
      <c r="K457" s="210"/>
    </row>
    <row r="458" ht="14.25" customHeight="1">
      <c r="B458" s="210"/>
      <c r="C458" s="288"/>
      <c r="D458" s="210"/>
      <c r="E458" s="210"/>
      <c r="F458" s="210"/>
      <c r="G458" s="210"/>
      <c r="H458" s="210"/>
      <c r="I458" s="210"/>
      <c r="J458" s="210"/>
      <c r="K458" s="210"/>
    </row>
    <row r="459" ht="14.25" customHeight="1">
      <c r="B459" s="210"/>
      <c r="C459" s="288"/>
      <c r="D459" s="210"/>
      <c r="E459" s="210"/>
      <c r="F459" s="210"/>
      <c r="G459" s="210"/>
      <c r="H459" s="210"/>
      <c r="I459" s="210"/>
      <c r="J459" s="210"/>
      <c r="K459" s="210"/>
    </row>
    <row r="460" ht="14.25" customHeight="1">
      <c r="B460" s="210"/>
      <c r="C460" s="288"/>
      <c r="D460" s="210"/>
      <c r="E460" s="210"/>
      <c r="F460" s="210"/>
      <c r="G460" s="210"/>
      <c r="H460" s="210"/>
      <c r="I460" s="210"/>
      <c r="J460" s="210"/>
      <c r="K460" s="210"/>
    </row>
    <row r="461" ht="14.25" customHeight="1">
      <c r="B461" s="210"/>
      <c r="C461" s="288"/>
      <c r="D461" s="210"/>
      <c r="E461" s="210"/>
      <c r="F461" s="210"/>
      <c r="G461" s="210"/>
      <c r="H461" s="210"/>
      <c r="I461" s="210"/>
      <c r="J461" s="210"/>
      <c r="K461" s="210"/>
    </row>
    <row r="462" ht="14.25" customHeight="1">
      <c r="B462" s="210"/>
      <c r="C462" s="288"/>
      <c r="D462" s="210"/>
      <c r="E462" s="210"/>
      <c r="F462" s="210"/>
      <c r="G462" s="210"/>
      <c r="H462" s="210"/>
      <c r="I462" s="210"/>
      <c r="J462" s="210"/>
      <c r="K462" s="210"/>
    </row>
    <row r="463" ht="14.25" customHeight="1">
      <c r="B463" s="210"/>
      <c r="C463" s="288"/>
      <c r="D463" s="210"/>
      <c r="E463" s="210"/>
      <c r="F463" s="210"/>
      <c r="G463" s="210"/>
      <c r="H463" s="210"/>
      <c r="I463" s="210"/>
      <c r="J463" s="210"/>
      <c r="K463" s="210"/>
    </row>
    <row r="464" ht="14.25" customHeight="1">
      <c r="B464" s="210"/>
      <c r="C464" s="288"/>
      <c r="D464" s="210"/>
      <c r="E464" s="210"/>
      <c r="F464" s="210"/>
      <c r="G464" s="210"/>
      <c r="H464" s="210"/>
      <c r="I464" s="210"/>
      <c r="J464" s="210"/>
      <c r="K464" s="210"/>
    </row>
    <row r="465" ht="14.25" customHeight="1">
      <c r="B465" s="210"/>
      <c r="C465" s="288"/>
      <c r="D465" s="210"/>
      <c r="E465" s="210"/>
      <c r="F465" s="210"/>
      <c r="G465" s="210"/>
      <c r="H465" s="210"/>
      <c r="I465" s="210"/>
      <c r="J465" s="210"/>
      <c r="K465" s="210"/>
    </row>
    <row r="466" ht="14.25" customHeight="1">
      <c r="B466" s="210"/>
      <c r="C466" s="288"/>
      <c r="D466" s="210"/>
      <c r="E466" s="210"/>
      <c r="F466" s="210"/>
      <c r="G466" s="210"/>
      <c r="H466" s="210"/>
      <c r="I466" s="210"/>
      <c r="J466" s="210"/>
      <c r="K466" s="210"/>
    </row>
    <row r="467" ht="14.25" customHeight="1">
      <c r="B467" s="210"/>
      <c r="C467" s="288"/>
      <c r="D467" s="210"/>
      <c r="E467" s="210"/>
      <c r="F467" s="210"/>
      <c r="G467" s="210"/>
      <c r="H467" s="210"/>
      <c r="I467" s="210"/>
      <c r="J467" s="210"/>
      <c r="K467" s="210"/>
    </row>
    <row r="468" ht="14.25" customHeight="1">
      <c r="B468" s="210"/>
      <c r="C468" s="288"/>
      <c r="D468" s="210"/>
      <c r="E468" s="210"/>
      <c r="F468" s="210"/>
      <c r="G468" s="210"/>
      <c r="H468" s="210"/>
      <c r="I468" s="210"/>
      <c r="J468" s="210"/>
      <c r="K468" s="210"/>
    </row>
    <row r="469" ht="14.25" customHeight="1">
      <c r="B469" s="210"/>
      <c r="C469" s="288"/>
      <c r="D469" s="210"/>
      <c r="E469" s="210"/>
      <c r="F469" s="210"/>
      <c r="G469" s="210"/>
      <c r="H469" s="210"/>
      <c r="I469" s="210"/>
      <c r="J469" s="210"/>
      <c r="K469" s="210"/>
    </row>
    <row r="470" ht="14.25" customHeight="1">
      <c r="B470" s="210"/>
      <c r="C470" s="288"/>
      <c r="D470" s="210"/>
      <c r="E470" s="210"/>
      <c r="F470" s="210"/>
      <c r="G470" s="210"/>
      <c r="H470" s="210"/>
      <c r="I470" s="210"/>
      <c r="J470" s="210"/>
      <c r="K470" s="210"/>
    </row>
    <row r="471" ht="14.25" customHeight="1">
      <c r="B471" s="210"/>
      <c r="C471" s="288"/>
      <c r="D471" s="210"/>
      <c r="E471" s="210"/>
      <c r="F471" s="210"/>
      <c r="G471" s="210"/>
      <c r="H471" s="210"/>
      <c r="I471" s="210"/>
      <c r="J471" s="210"/>
      <c r="K471" s="210"/>
    </row>
    <row r="472" ht="14.25" customHeight="1">
      <c r="B472" s="210"/>
      <c r="C472" s="288"/>
      <c r="D472" s="210"/>
      <c r="E472" s="210"/>
      <c r="F472" s="210"/>
      <c r="G472" s="210"/>
      <c r="H472" s="210"/>
      <c r="I472" s="210"/>
      <c r="J472" s="210"/>
      <c r="K472" s="210"/>
    </row>
    <row r="473" ht="14.25" customHeight="1">
      <c r="B473" s="210"/>
      <c r="C473" s="288"/>
      <c r="D473" s="210"/>
      <c r="E473" s="210"/>
      <c r="F473" s="210"/>
      <c r="G473" s="210"/>
      <c r="H473" s="210"/>
      <c r="I473" s="210"/>
      <c r="J473" s="210"/>
      <c r="K473" s="210"/>
    </row>
    <row r="474" ht="14.25" customHeight="1">
      <c r="B474" s="210"/>
      <c r="C474" s="288"/>
      <c r="D474" s="210"/>
      <c r="E474" s="210"/>
      <c r="F474" s="210"/>
      <c r="G474" s="210"/>
      <c r="H474" s="210"/>
      <c r="I474" s="210"/>
      <c r="J474" s="210"/>
      <c r="K474" s="210"/>
    </row>
    <row r="475" ht="14.25" customHeight="1">
      <c r="B475" s="210"/>
      <c r="C475" s="288"/>
      <c r="D475" s="210"/>
      <c r="E475" s="210"/>
      <c r="F475" s="210"/>
      <c r="G475" s="210"/>
      <c r="H475" s="210"/>
      <c r="I475" s="210"/>
      <c r="J475" s="210"/>
      <c r="K475" s="210"/>
    </row>
    <row r="476" ht="14.25" customHeight="1">
      <c r="B476" s="210"/>
      <c r="C476" s="288"/>
      <c r="D476" s="210"/>
      <c r="E476" s="210"/>
      <c r="F476" s="210"/>
      <c r="G476" s="210"/>
      <c r="H476" s="210"/>
      <c r="I476" s="210"/>
      <c r="J476" s="210"/>
      <c r="K476" s="210"/>
    </row>
    <row r="477" ht="14.25" customHeight="1">
      <c r="B477" s="210"/>
      <c r="C477" s="288"/>
      <c r="D477" s="210"/>
      <c r="E477" s="210"/>
      <c r="F477" s="210"/>
      <c r="G477" s="210"/>
      <c r="H477" s="210"/>
      <c r="I477" s="210"/>
      <c r="J477" s="210"/>
      <c r="K477" s="210"/>
    </row>
    <row r="478" ht="14.25" customHeight="1">
      <c r="B478" s="210"/>
      <c r="C478" s="288"/>
      <c r="D478" s="210"/>
      <c r="E478" s="210"/>
      <c r="F478" s="210"/>
      <c r="G478" s="210"/>
      <c r="H478" s="210"/>
      <c r="I478" s="210"/>
      <c r="J478" s="210"/>
      <c r="K478" s="210"/>
    </row>
    <row r="479" ht="14.25" customHeight="1">
      <c r="B479" s="210"/>
      <c r="C479" s="288"/>
      <c r="D479" s="210"/>
      <c r="E479" s="210"/>
      <c r="F479" s="210"/>
      <c r="G479" s="210"/>
      <c r="H479" s="210"/>
      <c r="I479" s="210"/>
      <c r="J479" s="210"/>
      <c r="K479" s="210"/>
    </row>
    <row r="480" ht="14.25" customHeight="1">
      <c r="B480" s="210"/>
      <c r="C480" s="288"/>
      <c r="D480" s="210"/>
      <c r="E480" s="210"/>
      <c r="F480" s="210"/>
      <c r="G480" s="210"/>
      <c r="H480" s="210"/>
      <c r="I480" s="210"/>
      <c r="J480" s="210"/>
      <c r="K480" s="210"/>
    </row>
    <row r="481" ht="14.25" customHeight="1">
      <c r="B481" s="210"/>
      <c r="C481" s="288"/>
      <c r="D481" s="210"/>
      <c r="E481" s="210"/>
      <c r="F481" s="210"/>
      <c r="G481" s="210"/>
      <c r="H481" s="210"/>
      <c r="I481" s="210"/>
      <c r="J481" s="210"/>
      <c r="K481" s="210"/>
    </row>
    <row r="482" ht="14.25" customHeight="1">
      <c r="B482" s="210"/>
      <c r="C482" s="288"/>
      <c r="D482" s="210"/>
      <c r="E482" s="210"/>
      <c r="F482" s="210"/>
      <c r="G482" s="210"/>
      <c r="H482" s="210"/>
      <c r="I482" s="210"/>
      <c r="J482" s="210"/>
      <c r="K482" s="210"/>
    </row>
    <row r="483" ht="14.25" customHeight="1">
      <c r="B483" s="210"/>
      <c r="C483" s="288"/>
      <c r="D483" s="210"/>
      <c r="E483" s="210"/>
      <c r="F483" s="210"/>
      <c r="G483" s="210"/>
      <c r="H483" s="210"/>
      <c r="I483" s="210"/>
      <c r="J483" s="210"/>
      <c r="K483" s="210"/>
    </row>
    <row r="484" ht="14.25" customHeight="1">
      <c r="B484" s="210"/>
      <c r="C484" s="288"/>
      <c r="D484" s="210"/>
      <c r="E484" s="210"/>
      <c r="F484" s="210"/>
      <c r="G484" s="210"/>
      <c r="H484" s="210"/>
      <c r="I484" s="210"/>
      <c r="J484" s="210"/>
      <c r="K484" s="210"/>
    </row>
    <row r="485" ht="14.25" customHeight="1">
      <c r="B485" s="210"/>
      <c r="C485" s="288"/>
      <c r="D485" s="210"/>
      <c r="E485" s="210"/>
      <c r="F485" s="210"/>
      <c r="G485" s="210"/>
      <c r="H485" s="210"/>
      <c r="I485" s="210"/>
      <c r="J485" s="210"/>
      <c r="K485" s="210"/>
    </row>
    <row r="486" ht="14.25" customHeight="1">
      <c r="B486" s="210"/>
      <c r="C486" s="288"/>
      <c r="D486" s="210"/>
      <c r="E486" s="210"/>
      <c r="F486" s="210"/>
      <c r="G486" s="210"/>
      <c r="H486" s="210"/>
      <c r="I486" s="210"/>
      <c r="J486" s="210"/>
      <c r="K486" s="210"/>
    </row>
    <row r="487" ht="14.25" customHeight="1">
      <c r="B487" s="210"/>
      <c r="C487" s="288"/>
      <c r="D487" s="210"/>
      <c r="E487" s="210"/>
      <c r="F487" s="210"/>
      <c r="G487" s="210"/>
      <c r="H487" s="210"/>
      <c r="I487" s="210"/>
      <c r="J487" s="210"/>
      <c r="K487" s="210"/>
    </row>
    <row r="488" ht="14.25" customHeight="1">
      <c r="B488" s="210"/>
      <c r="C488" s="288"/>
      <c r="D488" s="210"/>
      <c r="E488" s="210"/>
      <c r="F488" s="210"/>
      <c r="G488" s="210"/>
      <c r="H488" s="210"/>
      <c r="I488" s="210"/>
      <c r="J488" s="210"/>
      <c r="K488" s="210"/>
    </row>
    <row r="489" ht="14.25" customHeight="1">
      <c r="B489" s="210"/>
      <c r="C489" s="288"/>
      <c r="D489" s="210"/>
      <c r="E489" s="210"/>
      <c r="F489" s="210"/>
      <c r="G489" s="210"/>
      <c r="H489" s="210"/>
      <c r="I489" s="210"/>
      <c r="J489" s="210"/>
      <c r="K489" s="210"/>
    </row>
    <row r="490" ht="14.25" customHeight="1">
      <c r="B490" s="210"/>
      <c r="C490" s="288"/>
      <c r="D490" s="210"/>
      <c r="E490" s="210"/>
      <c r="F490" s="210"/>
      <c r="G490" s="210"/>
      <c r="H490" s="210"/>
      <c r="I490" s="210"/>
      <c r="J490" s="210"/>
      <c r="K490" s="210"/>
    </row>
    <row r="491" ht="14.25" customHeight="1">
      <c r="B491" s="210"/>
      <c r="C491" s="288"/>
      <c r="D491" s="210"/>
      <c r="E491" s="210"/>
      <c r="F491" s="210"/>
      <c r="G491" s="210"/>
      <c r="H491" s="210"/>
      <c r="I491" s="210"/>
      <c r="J491" s="210"/>
      <c r="K491" s="210"/>
    </row>
    <row r="492" ht="14.25" customHeight="1">
      <c r="B492" s="210"/>
      <c r="C492" s="288"/>
      <c r="D492" s="210"/>
      <c r="E492" s="210"/>
      <c r="F492" s="210"/>
      <c r="G492" s="210"/>
      <c r="H492" s="210"/>
      <c r="I492" s="210"/>
      <c r="J492" s="210"/>
      <c r="K492" s="210"/>
    </row>
    <row r="493" ht="14.25" customHeight="1">
      <c r="B493" s="210"/>
      <c r="C493" s="288"/>
      <c r="D493" s="210"/>
      <c r="E493" s="210"/>
      <c r="F493" s="210"/>
      <c r="G493" s="210"/>
      <c r="H493" s="210"/>
      <c r="I493" s="210"/>
      <c r="J493" s="210"/>
      <c r="K493" s="210"/>
    </row>
    <row r="494" ht="14.25" customHeight="1">
      <c r="B494" s="210"/>
      <c r="C494" s="288"/>
      <c r="D494" s="210"/>
      <c r="E494" s="210"/>
      <c r="F494" s="210"/>
      <c r="G494" s="210"/>
      <c r="H494" s="210"/>
      <c r="I494" s="210"/>
      <c r="J494" s="210"/>
      <c r="K494" s="210"/>
    </row>
    <row r="495" ht="14.25" customHeight="1">
      <c r="B495" s="210"/>
      <c r="C495" s="288"/>
      <c r="D495" s="210"/>
      <c r="E495" s="210"/>
      <c r="F495" s="210"/>
      <c r="G495" s="210"/>
      <c r="H495" s="210"/>
      <c r="I495" s="210"/>
      <c r="J495" s="210"/>
      <c r="K495" s="210"/>
    </row>
    <row r="496" ht="14.25" customHeight="1">
      <c r="B496" s="210"/>
      <c r="C496" s="288"/>
      <c r="D496" s="210"/>
      <c r="E496" s="210"/>
      <c r="F496" s="210"/>
      <c r="G496" s="210"/>
      <c r="H496" s="210"/>
      <c r="I496" s="210"/>
      <c r="J496" s="210"/>
      <c r="K496" s="210"/>
    </row>
    <row r="497" ht="14.25" customHeight="1">
      <c r="B497" s="210"/>
      <c r="C497" s="288"/>
      <c r="D497" s="210"/>
      <c r="E497" s="210"/>
      <c r="F497" s="210"/>
      <c r="G497" s="210"/>
      <c r="H497" s="210"/>
      <c r="I497" s="210"/>
      <c r="J497" s="210"/>
      <c r="K497" s="210"/>
    </row>
    <row r="498" ht="14.25" customHeight="1">
      <c r="B498" s="210"/>
      <c r="C498" s="288"/>
      <c r="D498" s="210"/>
      <c r="E498" s="210"/>
      <c r="F498" s="210"/>
      <c r="G498" s="210"/>
      <c r="H498" s="210"/>
      <c r="I498" s="210"/>
      <c r="J498" s="210"/>
      <c r="K498" s="210"/>
    </row>
    <row r="499" ht="14.25" customHeight="1">
      <c r="B499" s="210"/>
      <c r="C499" s="288"/>
      <c r="D499" s="210"/>
      <c r="E499" s="210"/>
      <c r="F499" s="210"/>
      <c r="G499" s="210"/>
      <c r="H499" s="210"/>
      <c r="I499" s="210"/>
      <c r="J499" s="210"/>
      <c r="K499" s="210"/>
    </row>
    <row r="500" ht="14.25" customHeight="1">
      <c r="B500" s="210"/>
      <c r="C500" s="288"/>
      <c r="D500" s="210"/>
      <c r="E500" s="210"/>
      <c r="F500" s="210"/>
      <c r="G500" s="210"/>
      <c r="H500" s="210"/>
      <c r="I500" s="210"/>
      <c r="J500" s="210"/>
      <c r="K500" s="210"/>
    </row>
    <row r="501" ht="14.25" customHeight="1">
      <c r="B501" s="210"/>
      <c r="C501" s="288"/>
      <c r="D501" s="210"/>
      <c r="E501" s="210"/>
      <c r="F501" s="210"/>
      <c r="G501" s="210"/>
      <c r="H501" s="210"/>
      <c r="I501" s="210"/>
      <c r="J501" s="210"/>
      <c r="K501" s="210"/>
    </row>
    <row r="502" ht="14.25" customHeight="1">
      <c r="B502" s="210"/>
      <c r="C502" s="288"/>
      <c r="D502" s="210"/>
      <c r="E502" s="210"/>
      <c r="F502" s="210"/>
      <c r="G502" s="210"/>
      <c r="H502" s="210"/>
      <c r="I502" s="210"/>
      <c r="J502" s="210"/>
      <c r="K502" s="210"/>
    </row>
    <row r="503" ht="14.25" customHeight="1">
      <c r="B503" s="210"/>
      <c r="C503" s="288"/>
      <c r="D503" s="210"/>
      <c r="E503" s="210"/>
      <c r="F503" s="210"/>
      <c r="G503" s="210"/>
      <c r="H503" s="210"/>
      <c r="I503" s="210"/>
      <c r="J503" s="210"/>
      <c r="K503" s="210"/>
    </row>
    <row r="504" ht="14.25" customHeight="1">
      <c r="B504" s="210"/>
      <c r="C504" s="288"/>
      <c r="D504" s="210"/>
      <c r="E504" s="210"/>
      <c r="F504" s="210"/>
      <c r="G504" s="210"/>
      <c r="H504" s="210"/>
      <c r="I504" s="210"/>
      <c r="J504" s="210"/>
      <c r="K504" s="210"/>
    </row>
    <row r="505" ht="14.25" customHeight="1">
      <c r="B505" s="210"/>
      <c r="C505" s="288"/>
      <c r="D505" s="210"/>
      <c r="E505" s="210"/>
      <c r="F505" s="210"/>
      <c r="G505" s="210"/>
      <c r="H505" s="210"/>
      <c r="I505" s="210"/>
      <c r="J505" s="210"/>
      <c r="K505" s="210"/>
    </row>
    <row r="506" ht="14.25" customHeight="1">
      <c r="B506" s="210"/>
      <c r="C506" s="288"/>
      <c r="D506" s="210"/>
      <c r="E506" s="210"/>
      <c r="F506" s="210"/>
      <c r="G506" s="210"/>
      <c r="H506" s="210"/>
      <c r="I506" s="210"/>
      <c r="J506" s="210"/>
      <c r="K506" s="210"/>
    </row>
    <row r="507" ht="14.25" customHeight="1">
      <c r="B507" s="210"/>
      <c r="C507" s="288"/>
      <c r="D507" s="210"/>
      <c r="E507" s="210"/>
      <c r="F507" s="210"/>
      <c r="G507" s="210"/>
      <c r="H507" s="210"/>
      <c r="I507" s="210"/>
      <c r="J507" s="210"/>
      <c r="K507" s="210"/>
    </row>
    <row r="508" ht="14.25" customHeight="1">
      <c r="B508" s="210"/>
      <c r="C508" s="288"/>
      <c r="D508" s="210"/>
      <c r="E508" s="210"/>
      <c r="F508" s="210"/>
      <c r="G508" s="210"/>
      <c r="H508" s="210"/>
      <c r="I508" s="210"/>
      <c r="J508" s="210"/>
      <c r="K508" s="210"/>
    </row>
    <row r="509" ht="14.25" customHeight="1">
      <c r="B509" s="210"/>
      <c r="C509" s="288"/>
      <c r="D509" s="210"/>
      <c r="E509" s="210"/>
      <c r="F509" s="210"/>
      <c r="G509" s="210"/>
      <c r="H509" s="210"/>
      <c r="I509" s="210"/>
      <c r="J509" s="210"/>
      <c r="K509" s="210"/>
    </row>
    <row r="510" ht="14.25" customHeight="1">
      <c r="B510" s="210"/>
      <c r="C510" s="288"/>
      <c r="D510" s="210"/>
      <c r="E510" s="210"/>
      <c r="F510" s="210"/>
      <c r="G510" s="210"/>
      <c r="H510" s="210"/>
      <c r="I510" s="210"/>
      <c r="J510" s="210"/>
      <c r="K510" s="210"/>
    </row>
    <row r="511" ht="14.25" customHeight="1">
      <c r="B511" s="210"/>
      <c r="C511" s="288"/>
      <c r="D511" s="210"/>
      <c r="E511" s="210"/>
      <c r="F511" s="210"/>
      <c r="G511" s="210"/>
      <c r="H511" s="210"/>
      <c r="I511" s="210"/>
      <c r="J511" s="210"/>
      <c r="K511" s="210"/>
    </row>
    <row r="512" ht="14.25" customHeight="1">
      <c r="B512" s="210"/>
      <c r="C512" s="288"/>
      <c r="D512" s="210"/>
      <c r="E512" s="210"/>
      <c r="F512" s="210"/>
      <c r="G512" s="210"/>
      <c r="H512" s="210"/>
      <c r="I512" s="210"/>
      <c r="J512" s="210"/>
      <c r="K512" s="210"/>
    </row>
    <row r="513" ht="14.25" customHeight="1">
      <c r="B513" s="210"/>
      <c r="C513" s="288"/>
      <c r="D513" s="210"/>
      <c r="E513" s="210"/>
      <c r="F513" s="210"/>
      <c r="G513" s="210"/>
      <c r="H513" s="210"/>
      <c r="I513" s="210"/>
      <c r="J513" s="210"/>
      <c r="K513" s="210"/>
    </row>
    <row r="514" ht="14.25" customHeight="1">
      <c r="B514" s="210"/>
      <c r="C514" s="288"/>
      <c r="D514" s="210"/>
      <c r="E514" s="210"/>
      <c r="F514" s="210"/>
      <c r="G514" s="210"/>
      <c r="H514" s="210"/>
      <c r="I514" s="210"/>
      <c r="J514" s="210"/>
      <c r="K514" s="210"/>
    </row>
    <row r="515" ht="14.25" customHeight="1">
      <c r="B515" s="210"/>
      <c r="C515" s="288"/>
      <c r="D515" s="210"/>
      <c r="E515" s="210"/>
      <c r="F515" s="210"/>
      <c r="G515" s="210"/>
      <c r="H515" s="210"/>
      <c r="I515" s="210"/>
      <c r="J515" s="210"/>
      <c r="K515" s="210"/>
    </row>
    <row r="516" ht="14.25" customHeight="1">
      <c r="B516" s="210"/>
      <c r="C516" s="288"/>
      <c r="D516" s="210"/>
      <c r="E516" s="210"/>
      <c r="F516" s="210"/>
      <c r="G516" s="210"/>
      <c r="H516" s="210"/>
      <c r="I516" s="210"/>
      <c r="J516" s="210"/>
      <c r="K516" s="210"/>
    </row>
    <row r="517" ht="14.25" customHeight="1">
      <c r="B517" s="210"/>
      <c r="C517" s="288"/>
      <c r="D517" s="210"/>
      <c r="E517" s="210"/>
      <c r="F517" s="210"/>
      <c r="G517" s="210"/>
      <c r="H517" s="210"/>
      <c r="I517" s="210"/>
      <c r="J517" s="210"/>
      <c r="K517" s="210"/>
    </row>
    <row r="518" ht="14.25" customHeight="1">
      <c r="B518" s="210"/>
      <c r="C518" s="288"/>
      <c r="D518" s="210"/>
      <c r="E518" s="210"/>
      <c r="F518" s="210"/>
      <c r="G518" s="210"/>
      <c r="H518" s="210"/>
      <c r="I518" s="210"/>
      <c r="J518" s="210"/>
      <c r="K518" s="210"/>
    </row>
    <row r="519" ht="14.25" customHeight="1">
      <c r="B519" s="210"/>
      <c r="C519" s="288"/>
      <c r="D519" s="210"/>
      <c r="E519" s="210"/>
      <c r="F519" s="210"/>
      <c r="G519" s="210"/>
      <c r="H519" s="210"/>
      <c r="I519" s="210"/>
      <c r="J519" s="210"/>
      <c r="K519" s="210"/>
    </row>
    <row r="520" ht="14.25" customHeight="1">
      <c r="B520" s="210"/>
      <c r="C520" s="288"/>
      <c r="D520" s="210"/>
      <c r="E520" s="210"/>
      <c r="F520" s="210"/>
      <c r="G520" s="210"/>
      <c r="H520" s="210"/>
      <c r="I520" s="210"/>
      <c r="J520" s="210"/>
      <c r="K520" s="210"/>
    </row>
    <row r="521" ht="14.25" customHeight="1">
      <c r="B521" s="210"/>
      <c r="C521" s="288"/>
      <c r="D521" s="210"/>
      <c r="E521" s="210"/>
      <c r="F521" s="210"/>
      <c r="G521" s="210"/>
      <c r="H521" s="210"/>
      <c r="I521" s="210"/>
      <c r="J521" s="210"/>
      <c r="K521" s="210"/>
    </row>
    <row r="522" ht="14.25" customHeight="1">
      <c r="B522" s="210"/>
      <c r="C522" s="288"/>
      <c r="D522" s="210"/>
      <c r="E522" s="210"/>
      <c r="F522" s="210"/>
      <c r="G522" s="210"/>
      <c r="H522" s="210"/>
      <c r="I522" s="210"/>
      <c r="J522" s="210"/>
      <c r="K522" s="210"/>
    </row>
    <row r="523" ht="14.25" customHeight="1">
      <c r="B523" s="210"/>
      <c r="C523" s="288"/>
      <c r="D523" s="210"/>
      <c r="E523" s="210"/>
      <c r="F523" s="210"/>
      <c r="G523" s="210"/>
      <c r="H523" s="210"/>
      <c r="I523" s="210"/>
      <c r="J523" s="210"/>
      <c r="K523" s="210"/>
    </row>
    <row r="524" ht="14.25" customHeight="1">
      <c r="B524" s="210"/>
      <c r="C524" s="288"/>
      <c r="D524" s="210"/>
      <c r="E524" s="210"/>
      <c r="F524" s="210"/>
      <c r="G524" s="210"/>
      <c r="H524" s="210"/>
      <c r="I524" s="210"/>
      <c r="J524" s="210"/>
      <c r="K524" s="210"/>
    </row>
    <row r="525" ht="14.25" customHeight="1">
      <c r="B525" s="210"/>
      <c r="C525" s="288"/>
      <c r="D525" s="210"/>
      <c r="E525" s="210"/>
      <c r="F525" s="210"/>
      <c r="G525" s="210"/>
      <c r="H525" s="210"/>
      <c r="I525" s="210"/>
      <c r="J525" s="210"/>
      <c r="K525" s="210"/>
    </row>
    <row r="526" ht="14.25" customHeight="1">
      <c r="B526" s="210"/>
      <c r="C526" s="288"/>
      <c r="D526" s="210"/>
      <c r="E526" s="210"/>
      <c r="F526" s="210"/>
      <c r="G526" s="210"/>
      <c r="H526" s="210"/>
      <c r="I526" s="210"/>
      <c r="J526" s="210"/>
      <c r="K526" s="210"/>
    </row>
    <row r="527" ht="14.25" customHeight="1">
      <c r="B527" s="210"/>
      <c r="C527" s="288"/>
      <c r="D527" s="210"/>
      <c r="E527" s="210"/>
      <c r="F527" s="210"/>
      <c r="G527" s="210"/>
      <c r="H527" s="210"/>
      <c r="I527" s="210"/>
      <c r="J527" s="210"/>
      <c r="K527" s="210"/>
    </row>
    <row r="528" ht="14.25" customHeight="1">
      <c r="B528" s="210"/>
      <c r="C528" s="288"/>
      <c r="D528" s="210"/>
      <c r="E528" s="210"/>
      <c r="F528" s="210"/>
      <c r="G528" s="210"/>
      <c r="H528" s="210"/>
      <c r="I528" s="210"/>
      <c r="J528" s="210"/>
      <c r="K528" s="210"/>
    </row>
    <row r="529" ht="14.25" customHeight="1">
      <c r="B529" s="210"/>
      <c r="C529" s="288"/>
      <c r="D529" s="210"/>
      <c r="E529" s="210"/>
      <c r="F529" s="210"/>
      <c r="G529" s="210"/>
      <c r="H529" s="210"/>
      <c r="I529" s="210"/>
      <c r="J529" s="210"/>
      <c r="K529" s="210"/>
    </row>
    <row r="530" ht="14.25" customHeight="1">
      <c r="B530" s="210"/>
      <c r="C530" s="288"/>
      <c r="D530" s="210"/>
      <c r="E530" s="210"/>
      <c r="F530" s="210"/>
      <c r="G530" s="210"/>
      <c r="H530" s="210"/>
      <c r="I530" s="210"/>
      <c r="J530" s="210"/>
      <c r="K530" s="210"/>
    </row>
    <row r="531" ht="14.25" customHeight="1">
      <c r="B531" s="210"/>
      <c r="C531" s="288"/>
      <c r="D531" s="210"/>
      <c r="E531" s="210"/>
      <c r="F531" s="210"/>
      <c r="G531" s="210"/>
      <c r="H531" s="210"/>
      <c r="I531" s="210"/>
      <c r="J531" s="210"/>
      <c r="K531" s="210"/>
    </row>
    <row r="532" ht="14.25" customHeight="1">
      <c r="B532" s="210"/>
      <c r="C532" s="288"/>
      <c r="D532" s="210"/>
      <c r="E532" s="210"/>
      <c r="F532" s="210"/>
      <c r="G532" s="210"/>
      <c r="H532" s="210"/>
      <c r="I532" s="210"/>
      <c r="J532" s="210"/>
      <c r="K532" s="210"/>
    </row>
    <row r="533" ht="14.25" customHeight="1">
      <c r="B533" s="210"/>
      <c r="C533" s="288"/>
      <c r="D533" s="210"/>
      <c r="E533" s="210"/>
      <c r="F533" s="210"/>
      <c r="G533" s="210"/>
      <c r="H533" s="210"/>
      <c r="I533" s="210"/>
      <c r="J533" s="210"/>
      <c r="K533" s="210"/>
    </row>
    <row r="534" ht="14.25" customHeight="1">
      <c r="B534" s="210"/>
      <c r="C534" s="288"/>
      <c r="D534" s="210"/>
      <c r="E534" s="210"/>
      <c r="F534" s="210"/>
      <c r="G534" s="210"/>
      <c r="H534" s="210"/>
      <c r="I534" s="210"/>
      <c r="J534" s="210"/>
      <c r="K534" s="210"/>
    </row>
    <row r="535" ht="14.25" customHeight="1">
      <c r="B535" s="210"/>
      <c r="C535" s="288"/>
      <c r="D535" s="210"/>
      <c r="E535" s="210"/>
      <c r="F535" s="210"/>
      <c r="G535" s="210"/>
      <c r="H535" s="210"/>
      <c r="I535" s="210"/>
      <c r="J535" s="210"/>
      <c r="K535" s="210"/>
    </row>
    <row r="536" ht="14.25" customHeight="1">
      <c r="B536" s="210"/>
      <c r="C536" s="288"/>
      <c r="D536" s="210"/>
      <c r="E536" s="210"/>
      <c r="F536" s="210"/>
      <c r="G536" s="210"/>
      <c r="H536" s="210"/>
      <c r="I536" s="210"/>
      <c r="J536" s="210"/>
      <c r="K536" s="210"/>
    </row>
    <row r="537" ht="14.25" customHeight="1">
      <c r="B537" s="210"/>
      <c r="C537" s="288"/>
      <c r="D537" s="210"/>
      <c r="E537" s="210"/>
      <c r="F537" s="210"/>
      <c r="G537" s="210"/>
      <c r="H537" s="210"/>
      <c r="I537" s="210"/>
      <c r="J537" s="210"/>
      <c r="K537" s="210"/>
    </row>
    <row r="538" ht="14.25" customHeight="1">
      <c r="B538" s="210"/>
      <c r="C538" s="288"/>
      <c r="D538" s="210"/>
      <c r="E538" s="210"/>
      <c r="F538" s="210"/>
      <c r="G538" s="210"/>
      <c r="H538" s="210"/>
      <c r="I538" s="210"/>
      <c r="J538" s="210"/>
      <c r="K538" s="210"/>
    </row>
    <row r="539" ht="14.25" customHeight="1">
      <c r="B539" s="210"/>
      <c r="C539" s="288"/>
      <c r="D539" s="210"/>
      <c r="E539" s="210"/>
      <c r="F539" s="210"/>
      <c r="G539" s="210"/>
      <c r="H539" s="210"/>
      <c r="I539" s="210"/>
      <c r="J539" s="210"/>
      <c r="K539" s="210"/>
    </row>
    <row r="540" ht="14.25" customHeight="1">
      <c r="B540" s="210"/>
      <c r="C540" s="288"/>
      <c r="D540" s="210"/>
      <c r="E540" s="210"/>
      <c r="F540" s="210"/>
      <c r="G540" s="210"/>
      <c r="H540" s="210"/>
      <c r="I540" s="210"/>
      <c r="J540" s="210"/>
      <c r="K540" s="210"/>
    </row>
    <row r="541" ht="14.25" customHeight="1">
      <c r="B541" s="210"/>
      <c r="C541" s="288"/>
      <c r="D541" s="210"/>
      <c r="E541" s="210"/>
      <c r="F541" s="210"/>
      <c r="G541" s="210"/>
      <c r="H541" s="210"/>
      <c r="I541" s="210"/>
      <c r="J541" s="210"/>
      <c r="K541" s="210"/>
    </row>
    <row r="542" ht="14.25" customHeight="1">
      <c r="B542" s="210"/>
      <c r="C542" s="288"/>
      <c r="D542" s="210"/>
      <c r="E542" s="210"/>
      <c r="F542" s="210"/>
      <c r="G542" s="210"/>
      <c r="H542" s="210"/>
      <c r="I542" s="210"/>
      <c r="J542" s="210"/>
      <c r="K542" s="210"/>
    </row>
    <row r="543" ht="14.25" customHeight="1">
      <c r="B543" s="210"/>
      <c r="C543" s="288"/>
      <c r="D543" s="210"/>
      <c r="E543" s="210"/>
      <c r="F543" s="210"/>
      <c r="G543" s="210"/>
      <c r="H543" s="210"/>
      <c r="I543" s="210"/>
      <c r="J543" s="210"/>
      <c r="K543" s="210"/>
    </row>
    <row r="544" ht="14.25" customHeight="1">
      <c r="B544" s="210"/>
      <c r="C544" s="288"/>
      <c r="D544" s="210"/>
      <c r="E544" s="210"/>
      <c r="F544" s="210"/>
      <c r="G544" s="210"/>
      <c r="H544" s="210"/>
      <c r="I544" s="210"/>
      <c r="J544" s="210"/>
      <c r="K544" s="210"/>
    </row>
    <row r="545" ht="14.25" customHeight="1">
      <c r="B545" s="210"/>
      <c r="C545" s="288"/>
      <c r="D545" s="210"/>
      <c r="E545" s="210"/>
      <c r="F545" s="210"/>
      <c r="G545" s="210"/>
      <c r="H545" s="210"/>
      <c r="I545" s="210"/>
      <c r="J545" s="210"/>
      <c r="K545" s="210"/>
    </row>
    <row r="546" ht="14.25" customHeight="1">
      <c r="B546" s="210"/>
      <c r="C546" s="288"/>
      <c r="D546" s="210"/>
      <c r="E546" s="210"/>
      <c r="F546" s="210"/>
      <c r="G546" s="210"/>
      <c r="H546" s="210"/>
      <c r="I546" s="210"/>
      <c r="J546" s="210"/>
      <c r="K546" s="210"/>
    </row>
    <row r="547" ht="14.25" customHeight="1">
      <c r="B547" s="210"/>
      <c r="C547" s="288"/>
      <c r="D547" s="210"/>
      <c r="E547" s="210"/>
      <c r="F547" s="210"/>
      <c r="G547" s="210"/>
      <c r="H547" s="210"/>
      <c r="I547" s="210"/>
      <c r="J547" s="210"/>
      <c r="K547" s="210"/>
    </row>
    <row r="548" ht="14.25" customHeight="1">
      <c r="B548" s="210"/>
      <c r="C548" s="288"/>
      <c r="D548" s="210"/>
      <c r="E548" s="210"/>
      <c r="F548" s="210"/>
      <c r="G548" s="210"/>
      <c r="H548" s="210"/>
      <c r="I548" s="210"/>
      <c r="J548" s="210"/>
      <c r="K548" s="210"/>
    </row>
    <row r="549" ht="14.25" customHeight="1">
      <c r="B549" s="210"/>
      <c r="C549" s="288"/>
      <c r="D549" s="210"/>
      <c r="E549" s="210"/>
      <c r="F549" s="210"/>
      <c r="G549" s="210"/>
      <c r="H549" s="210"/>
      <c r="I549" s="210"/>
      <c r="J549" s="210"/>
      <c r="K549" s="210"/>
    </row>
    <row r="550" ht="14.25" customHeight="1">
      <c r="B550" s="210"/>
      <c r="C550" s="288"/>
      <c r="D550" s="210"/>
      <c r="E550" s="210"/>
      <c r="F550" s="210"/>
      <c r="G550" s="210"/>
      <c r="H550" s="210"/>
      <c r="I550" s="210"/>
      <c r="J550" s="210"/>
      <c r="K550" s="210"/>
    </row>
    <row r="551" ht="14.25" customHeight="1">
      <c r="B551" s="210"/>
      <c r="C551" s="288"/>
      <c r="D551" s="210"/>
      <c r="E551" s="210"/>
      <c r="F551" s="210"/>
      <c r="G551" s="210"/>
      <c r="H551" s="210"/>
      <c r="I551" s="210"/>
      <c r="J551" s="210"/>
      <c r="K551" s="210"/>
    </row>
    <row r="552" ht="14.25" customHeight="1">
      <c r="B552" s="210"/>
      <c r="C552" s="288"/>
      <c r="D552" s="210"/>
      <c r="E552" s="210"/>
      <c r="F552" s="210"/>
      <c r="G552" s="210"/>
      <c r="H552" s="210"/>
      <c r="I552" s="210"/>
      <c r="J552" s="210"/>
      <c r="K552" s="210"/>
    </row>
    <row r="553" ht="14.25" customHeight="1">
      <c r="B553" s="210"/>
      <c r="C553" s="288"/>
      <c r="D553" s="210"/>
      <c r="E553" s="210"/>
      <c r="F553" s="210"/>
      <c r="G553" s="210"/>
      <c r="H553" s="210"/>
      <c r="I553" s="210"/>
      <c r="J553" s="210"/>
      <c r="K553" s="210"/>
    </row>
    <row r="554" ht="14.25" customHeight="1">
      <c r="B554" s="210"/>
      <c r="C554" s="288"/>
      <c r="D554" s="210"/>
      <c r="E554" s="210"/>
      <c r="F554" s="210"/>
      <c r="G554" s="210"/>
      <c r="H554" s="210"/>
      <c r="I554" s="210"/>
      <c r="J554" s="210"/>
      <c r="K554" s="210"/>
    </row>
    <row r="555" ht="14.25" customHeight="1">
      <c r="B555" s="210"/>
      <c r="C555" s="288"/>
      <c r="D555" s="210"/>
      <c r="E555" s="210"/>
      <c r="F555" s="210"/>
      <c r="G555" s="210"/>
      <c r="H555" s="210"/>
      <c r="I555" s="210"/>
      <c r="J555" s="210"/>
      <c r="K555" s="210"/>
    </row>
    <row r="556" ht="14.25" customHeight="1">
      <c r="B556" s="210"/>
      <c r="C556" s="288"/>
      <c r="D556" s="210"/>
      <c r="E556" s="210"/>
      <c r="F556" s="210"/>
      <c r="G556" s="210"/>
      <c r="H556" s="210"/>
      <c r="I556" s="210"/>
      <c r="J556" s="210"/>
      <c r="K556" s="210"/>
    </row>
    <row r="557" ht="14.25" customHeight="1">
      <c r="B557" s="210"/>
      <c r="C557" s="288"/>
      <c r="D557" s="210"/>
      <c r="E557" s="210"/>
      <c r="F557" s="210"/>
      <c r="G557" s="210"/>
      <c r="H557" s="210"/>
      <c r="I557" s="210"/>
      <c r="J557" s="210"/>
      <c r="K557" s="210"/>
    </row>
    <row r="558" ht="14.25" customHeight="1">
      <c r="B558" s="210"/>
      <c r="C558" s="288"/>
      <c r="D558" s="210"/>
      <c r="E558" s="210"/>
      <c r="F558" s="210"/>
      <c r="G558" s="210"/>
      <c r="H558" s="210"/>
      <c r="I558" s="210"/>
      <c r="J558" s="210"/>
      <c r="K558" s="210"/>
    </row>
    <row r="559" ht="14.25" customHeight="1">
      <c r="B559" s="210"/>
      <c r="C559" s="288"/>
      <c r="D559" s="210"/>
      <c r="E559" s="210"/>
      <c r="F559" s="210"/>
      <c r="G559" s="210"/>
      <c r="H559" s="210"/>
      <c r="I559" s="210"/>
      <c r="J559" s="210"/>
      <c r="K559" s="210"/>
    </row>
    <row r="560" ht="14.25" customHeight="1">
      <c r="B560" s="210"/>
      <c r="C560" s="288"/>
      <c r="D560" s="210"/>
      <c r="E560" s="210"/>
      <c r="F560" s="210"/>
      <c r="G560" s="210"/>
      <c r="H560" s="210"/>
      <c r="I560" s="210"/>
      <c r="J560" s="210"/>
      <c r="K560" s="210"/>
    </row>
    <row r="561" ht="14.25" customHeight="1">
      <c r="B561" s="210"/>
      <c r="C561" s="288"/>
      <c r="D561" s="210"/>
      <c r="E561" s="210"/>
      <c r="F561" s="210"/>
      <c r="G561" s="210"/>
      <c r="H561" s="210"/>
      <c r="I561" s="210"/>
      <c r="J561" s="210"/>
      <c r="K561" s="210"/>
    </row>
    <row r="562" ht="14.25" customHeight="1">
      <c r="B562" s="210"/>
      <c r="C562" s="288"/>
      <c r="D562" s="210"/>
      <c r="E562" s="210"/>
      <c r="F562" s="210"/>
      <c r="G562" s="210"/>
      <c r="H562" s="210"/>
      <c r="I562" s="210"/>
      <c r="J562" s="210"/>
      <c r="K562" s="210"/>
    </row>
    <row r="563" ht="14.25" customHeight="1">
      <c r="B563" s="210"/>
      <c r="C563" s="288"/>
      <c r="D563" s="210"/>
      <c r="E563" s="210"/>
      <c r="F563" s="210"/>
      <c r="G563" s="210"/>
      <c r="H563" s="210"/>
      <c r="I563" s="210"/>
      <c r="J563" s="210"/>
      <c r="K563" s="210"/>
    </row>
    <row r="564" ht="14.25" customHeight="1">
      <c r="B564" s="210"/>
      <c r="C564" s="288"/>
      <c r="D564" s="210"/>
      <c r="E564" s="210"/>
      <c r="F564" s="210"/>
      <c r="G564" s="210"/>
      <c r="H564" s="210"/>
      <c r="I564" s="210"/>
      <c r="J564" s="210"/>
      <c r="K564" s="210"/>
    </row>
    <row r="565" ht="14.25" customHeight="1">
      <c r="B565" s="210"/>
      <c r="C565" s="288"/>
      <c r="D565" s="210"/>
      <c r="E565" s="210"/>
      <c r="F565" s="210"/>
      <c r="G565" s="210"/>
      <c r="H565" s="210"/>
      <c r="I565" s="210"/>
      <c r="J565" s="210"/>
      <c r="K565" s="210"/>
    </row>
    <row r="566" ht="14.25" customHeight="1">
      <c r="B566" s="210"/>
      <c r="C566" s="288"/>
      <c r="D566" s="210"/>
      <c r="E566" s="210"/>
      <c r="F566" s="210"/>
      <c r="G566" s="210"/>
      <c r="H566" s="210"/>
      <c r="I566" s="210"/>
      <c r="J566" s="210"/>
      <c r="K566" s="210"/>
    </row>
    <row r="567" ht="14.25" customHeight="1">
      <c r="B567" s="210"/>
      <c r="C567" s="288"/>
      <c r="D567" s="210"/>
      <c r="E567" s="210"/>
      <c r="F567" s="210"/>
      <c r="G567" s="210"/>
      <c r="H567" s="210"/>
      <c r="I567" s="210"/>
      <c r="J567" s="210"/>
      <c r="K567" s="210"/>
    </row>
    <row r="568" ht="14.25" customHeight="1">
      <c r="B568" s="210"/>
      <c r="C568" s="288"/>
      <c r="D568" s="210"/>
      <c r="E568" s="210"/>
      <c r="F568" s="210"/>
      <c r="G568" s="210"/>
      <c r="H568" s="210"/>
      <c r="I568" s="210"/>
      <c r="J568" s="210"/>
      <c r="K568" s="210"/>
    </row>
    <row r="569" ht="14.25" customHeight="1">
      <c r="B569" s="210"/>
      <c r="C569" s="288"/>
      <c r="D569" s="210"/>
      <c r="E569" s="210"/>
      <c r="F569" s="210"/>
      <c r="G569" s="210"/>
      <c r="H569" s="210"/>
      <c r="I569" s="210"/>
      <c r="J569" s="210"/>
      <c r="K569" s="210"/>
    </row>
    <row r="570" ht="14.25" customHeight="1">
      <c r="B570" s="210"/>
      <c r="C570" s="288"/>
      <c r="D570" s="210"/>
      <c r="E570" s="210"/>
      <c r="F570" s="210"/>
      <c r="G570" s="210"/>
      <c r="H570" s="210"/>
      <c r="I570" s="210"/>
      <c r="J570" s="210"/>
      <c r="K570" s="210"/>
    </row>
    <row r="571" ht="14.25" customHeight="1">
      <c r="B571" s="210"/>
      <c r="C571" s="288"/>
      <c r="D571" s="210"/>
      <c r="E571" s="210"/>
      <c r="F571" s="210"/>
      <c r="G571" s="210"/>
      <c r="H571" s="210"/>
      <c r="I571" s="210"/>
      <c r="J571" s="210"/>
      <c r="K571" s="210"/>
    </row>
    <row r="572" ht="14.25" customHeight="1">
      <c r="B572" s="210"/>
      <c r="C572" s="288"/>
      <c r="D572" s="210"/>
      <c r="E572" s="210"/>
      <c r="F572" s="210"/>
      <c r="G572" s="210"/>
      <c r="H572" s="210"/>
      <c r="I572" s="210"/>
      <c r="J572" s="210"/>
      <c r="K572" s="210"/>
    </row>
    <row r="573" ht="14.25" customHeight="1">
      <c r="B573" s="210"/>
      <c r="C573" s="288"/>
      <c r="D573" s="210"/>
      <c r="E573" s="210"/>
      <c r="F573" s="210"/>
      <c r="G573" s="210"/>
      <c r="H573" s="210"/>
      <c r="I573" s="210"/>
      <c r="J573" s="210"/>
      <c r="K573" s="210"/>
    </row>
    <row r="574" ht="14.25" customHeight="1">
      <c r="B574" s="210"/>
      <c r="C574" s="288"/>
      <c r="D574" s="210"/>
      <c r="E574" s="210"/>
      <c r="F574" s="210"/>
      <c r="G574" s="210"/>
      <c r="H574" s="210"/>
      <c r="I574" s="210"/>
      <c r="J574" s="210"/>
      <c r="K574" s="210"/>
    </row>
    <row r="575" ht="14.25" customHeight="1">
      <c r="B575" s="210"/>
      <c r="C575" s="288"/>
      <c r="D575" s="210"/>
      <c r="E575" s="210"/>
      <c r="F575" s="210"/>
      <c r="G575" s="210"/>
      <c r="H575" s="210"/>
      <c r="I575" s="210"/>
      <c r="J575" s="210"/>
      <c r="K575" s="210"/>
    </row>
    <row r="576" ht="14.25" customHeight="1">
      <c r="B576" s="210"/>
      <c r="C576" s="288"/>
      <c r="D576" s="210"/>
      <c r="E576" s="210"/>
      <c r="F576" s="210"/>
      <c r="G576" s="210"/>
      <c r="H576" s="210"/>
      <c r="I576" s="210"/>
      <c r="J576" s="210"/>
      <c r="K576" s="210"/>
    </row>
    <row r="577" ht="14.25" customHeight="1">
      <c r="B577" s="210"/>
      <c r="C577" s="288"/>
      <c r="D577" s="210"/>
      <c r="E577" s="210"/>
      <c r="F577" s="210"/>
      <c r="G577" s="210"/>
      <c r="H577" s="210"/>
      <c r="I577" s="210"/>
      <c r="J577" s="210"/>
      <c r="K577" s="210"/>
    </row>
    <row r="578" ht="14.25" customHeight="1">
      <c r="B578" s="210"/>
      <c r="C578" s="288"/>
      <c r="D578" s="210"/>
      <c r="E578" s="210"/>
      <c r="F578" s="210"/>
      <c r="G578" s="210"/>
      <c r="H578" s="210"/>
      <c r="I578" s="210"/>
      <c r="J578" s="210"/>
      <c r="K578" s="210"/>
    </row>
    <row r="579" ht="14.25" customHeight="1">
      <c r="B579" s="210"/>
      <c r="C579" s="288"/>
      <c r="D579" s="210"/>
      <c r="E579" s="210"/>
      <c r="F579" s="210"/>
      <c r="G579" s="210"/>
      <c r="H579" s="210"/>
      <c r="I579" s="210"/>
      <c r="J579" s="210"/>
      <c r="K579" s="210"/>
    </row>
    <row r="580" ht="14.25" customHeight="1">
      <c r="B580" s="210"/>
      <c r="C580" s="288"/>
      <c r="D580" s="210"/>
      <c r="E580" s="210"/>
      <c r="F580" s="210"/>
      <c r="G580" s="210"/>
      <c r="H580" s="210"/>
      <c r="I580" s="210"/>
      <c r="J580" s="210"/>
      <c r="K580" s="210"/>
    </row>
    <row r="581" ht="14.25" customHeight="1">
      <c r="B581" s="210"/>
      <c r="C581" s="288"/>
      <c r="D581" s="210"/>
      <c r="E581" s="210"/>
      <c r="F581" s="210"/>
      <c r="G581" s="210"/>
      <c r="H581" s="210"/>
      <c r="I581" s="210"/>
      <c r="J581" s="210"/>
      <c r="K581" s="210"/>
    </row>
    <row r="582" ht="14.25" customHeight="1">
      <c r="B582" s="210"/>
      <c r="C582" s="288"/>
      <c r="D582" s="210"/>
      <c r="E582" s="210"/>
      <c r="F582" s="210"/>
      <c r="G582" s="210"/>
      <c r="H582" s="210"/>
      <c r="I582" s="210"/>
      <c r="J582" s="210"/>
      <c r="K582" s="210"/>
    </row>
    <row r="583" ht="14.25" customHeight="1">
      <c r="B583" s="210"/>
      <c r="C583" s="288"/>
      <c r="D583" s="210"/>
      <c r="E583" s="210"/>
      <c r="F583" s="210"/>
      <c r="G583" s="210"/>
      <c r="H583" s="210"/>
      <c r="I583" s="210"/>
      <c r="J583" s="210"/>
      <c r="K583" s="210"/>
    </row>
    <row r="584" ht="14.25" customHeight="1">
      <c r="B584" s="210"/>
      <c r="C584" s="288"/>
      <c r="D584" s="210"/>
      <c r="E584" s="210"/>
      <c r="F584" s="210"/>
      <c r="G584" s="210"/>
      <c r="H584" s="210"/>
      <c r="I584" s="210"/>
      <c r="J584" s="210"/>
      <c r="K584" s="210"/>
    </row>
    <row r="585" ht="14.25" customHeight="1">
      <c r="B585" s="210"/>
      <c r="C585" s="288"/>
      <c r="D585" s="210"/>
      <c r="E585" s="210"/>
      <c r="F585" s="210"/>
      <c r="G585" s="210"/>
      <c r="H585" s="210"/>
      <c r="I585" s="210"/>
      <c r="J585" s="210"/>
      <c r="K585" s="210"/>
    </row>
    <row r="586" ht="14.25" customHeight="1">
      <c r="B586" s="210"/>
      <c r="C586" s="288"/>
      <c r="D586" s="210"/>
      <c r="E586" s="210"/>
      <c r="F586" s="210"/>
      <c r="G586" s="210"/>
      <c r="H586" s="210"/>
      <c r="I586" s="210"/>
      <c r="J586" s="210"/>
      <c r="K586" s="210"/>
    </row>
    <row r="587" ht="14.25" customHeight="1">
      <c r="B587" s="210"/>
      <c r="C587" s="288"/>
      <c r="D587" s="210"/>
      <c r="E587" s="210"/>
      <c r="F587" s="210"/>
      <c r="G587" s="210"/>
      <c r="H587" s="210"/>
      <c r="I587" s="210"/>
      <c r="J587" s="210"/>
      <c r="K587" s="210"/>
    </row>
    <row r="588" ht="14.25" customHeight="1">
      <c r="B588" s="210"/>
      <c r="C588" s="288"/>
      <c r="D588" s="210"/>
      <c r="E588" s="210"/>
      <c r="F588" s="210"/>
      <c r="G588" s="210"/>
      <c r="H588" s="210"/>
      <c r="I588" s="210"/>
      <c r="J588" s="210"/>
      <c r="K588" s="210"/>
    </row>
    <row r="589" ht="14.25" customHeight="1">
      <c r="B589" s="210"/>
      <c r="C589" s="288"/>
      <c r="D589" s="210"/>
      <c r="E589" s="210"/>
      <c r="F589" s="210"/>
      <c r="G589" s="210"/>
      <c r="H589" s="210"/>
      <c r="I589" s="210"/>
      <c r="J589" s="210"/>
      <c r="K589" s="210"/>
    </row>
    <row r="590" ht="14.25" customHeight="1">
      <c r="B590" s="210"/>
      <c r="C590" s="288"/>
      <c r="D590" s="210"/>
      <c r="E590" s="210"/>
      <c r="F590" s="210"/>
      <c r="G590" s="210"/>
      <c r="H590" s="210"/>
      <c r="I590" s="210"/>
      <c r="J590" s="210"/>
      <c r="K590" s="210"/>
    </row>
    <row r="591" ht="14.25" customHeight="1">
      <c r="B591" s="210"/>
      <c r="C591" s="288"/>
      <c r="D591" s="210"/>
      <c r="E591" s="210"/>
      <c r="F591" s="210"/>
      <c r="G591" s="210"/>
      <c r="H591" s="210"/>
      <c r="I591" s="210"/>
      <c r="J591" s="210"/>
      <c r="K591" s="210"/>
    </row>
    <row r="592" ht="14.25" customHeight="1">
      <c r="B592" s="210"/>
      <c r="C592" s="288"/>
      <c r="D592" s="210"/>
      <c r="E592" s="210"/>
      <c r="F592" s="210"/>
      <c r="G592" s="210"/>
      <c r="H592" s="210"/>
      <c r="I592" s="210"/>
      <c r="J592" s="210"/>
      <c r="K592" s="210"/>
    </row>
    <row r="593" ht="14.25" customHeight="1">
      <c r="B593" s="210"/>
      <c r="C593" s="288"/>
      <c r="D593" s="210"/>
      <c r="E593" s="210"/>
      <c r="F593" s="210"/>
      <c r="G593" s="210"/>
      <c r="H593" s="210"/>
      <c r="I593" s="210"/>
      <c r="J593" s="210"/>
      <c r="K593" s="210"/>
    </row>
    <row r="594" ht="14.25" customHeight="1">
      <c r="B594" s="210"/>
      <c r="C594" s="288"/>
      <c r="D594" s="210"/>
      <c r="E594" s="210"/>
      <c r="F594" s="210"/>
      <c r="G594" s="210"/>
      <c r="H594" s="210"/>
      <c r="I594" s="210"/>
      <c r="J594" s="210"/>
      <c r="K594" s="210"/>
    </row>
    <row r="595" ht="14.25" customHeight="1">
      <c r="B595" s="210"/>
      <c r="C595" s="288"/>
      <c r="D595" s="210"/>
      <c r="E595" s="210"/>
      <c r="F595" s="210"/>
      <c r="G595" s="210"/>
      <c r="H595" s="210"/>
      <c r="I595" s="210"/>
      <c r="J595" s="210"/>
      <c r="K595" s="210"/>
    </row>
    <row r="596" ht="14.25" customHeight="1">
      <c r="B596" s="210"/>
      <c r="C596" s="288"/>
      <c r="D596" s="210"/>
      <c r="E596" s="210"/>
      <c r="F596" s="210"/>
      <c r="G596" s="210"/>
      <c r="H596" s="210"/>
      <c r="I596" s="210"/>
      <c r="J596" s="210"/>
      <c r="K596" s="210"/>
    </row>
    <row r="597" ht="14.25" customHeight="1">
      <c r="B597" s="210"/>
      <c r="C597" s="288"/>
      <c r="D597" s="210"/>
      <c r="E597" s="210"/>
      <c r="F597" s="210"/>
      <c r="G597" s="210"/>
      <c r="H597" s="210"/>
      <c r="I597" s="210"/>
      <c r="J597" s="210"/>
      <c r="K597" s="210"/>
    </row>
    <row r="598" ht="14.25" customHeight="1">
      <c r="B598" s="210"/>
      <c r="C598" s="288"/>
      <c r="D598" s="210"/>
      <c r="E598" s="210"/>
      <c r="F598" s="210"/>
      <c r="G598" s="210"/>
      <c r="H598" s="210"/>
      <c r="I598" s="210"/>
      <c r="J598" s="210"/>
      <c r="K598" s="210"/>
    </row>
    <row r="599" ht="14.25" customHeight="1">
      <c r="B599" s="210"/>
      <c r="C599" s="288"/>
      <c r="D599" s="210"/>
      <c r="E599" s="210"/>
      <c r="F599" s="210"/>
      <c r="G599" s="210"/>
      <c r="H599" s="210"/>
      <c r="I599" s="210"/>
      <c r="J599" s="210"/>
      <c r="K599" s="210"/>
    </row>
    <row r="600" ht="14.25" customHeight="1">
      <c r="B600" s="210"/>
      <c r="C600" s="288"/>
      <c r="D600" s="210"/>
      <c r="E600" s="210"/>
      <c r="F600" s="210"/>
      <c r="G600" s="210"/>
      <c r="H600" s="210"/>
      <c r="I600" s="210"/>
      <c r="J600" s="210"/>
      <c r="K600" s="210"/>
    </row>
    <row r="601" ht="14.25" customHeight="1">
      <c r="B601" s="210"/>
      <c r="C601" s="288"/>
      <c r="D601" s="210"/>
      <c r="E601" s="210"/>
      <c r="F601" s="210"/>
      <c r="G601" s="210"/>
      <c r="H601" s="210"/>
      <c r="I601" s="210"/>
      <c r="J601" s="210"/>
      <c r="K601" s="210"/>
    </row>
    <row r="602" ht="14.25" customHeight="1">
      <c r="B602" s="210"/>
      <c r="C602" s="288"/>
      <c r="D602" s="210"/>
      <c r="E602" s="210"/>
      <c r="F602" s="210"/>
      <c r="G602" s="210"/>
      <c r="H602" s="210"/>
      <c r="I602" s="210"/>
      <c r="J602" s="210"/>
      <c r="K602" s="210"/>
    </row>
    <row r="603" ht="14.25" customHeight="1">
      <c r="B603" s="210"/>
      <c r="C603" s="288"/>
      <c r="D603" s="210"/>
      <c r="E603" s="210"/>
      <c r="F603" s="210"/>
      <c r="G603" s="210"/>
      <c r="H603" s="210"/>
      <c r="I603" s="210"/>
      <c r="J603" s="210"/>
      <c r="K603" s="210"/>
    </row>
    <row r="604" ht="14.25" customHeight="1">
      <c r="B604" s="210"/>
      <c r="C604" s="288"/>
      <c r="D604" s="210"/>
      <c r="E604" s="210"/>
      <c r="F604" s="210"/>
      <c r="G604" s="210"/>
      <c r="H604" s="210"/>
      <c r="I604" s="210"/>
      <c r="J604" s="210"/>
      <c r="K604" s="210"/>
    </row>
    <row r="605" ht="14.25" customHeight="1">
      <c r="B605" s="210"/>
      <c r="C605" s="288"/>
      <c r="D605" s="210"/>
      <c r="E605" s="210"/>
      <c r="F605" s="210"/>
      <c r="G605" s="210"/>
      <c r="H605" s="210"/>
      <c r="I605" s="210"/>
      <c r="J605" s="210"/>
      <c r="K605" s="210"/>
    </row>
    <row r="606" ht="14.25" customHeight="1">
      <c r="B606" s="210"/>
      <c r="C606" s="288"/>
      <c r="D606" s="210"/>
      <c r="E606" s="210"/>
      <c r="F606" s="210"/>
      <c r="G606" s="210"/>
      <c r="H606" s="210"/>
      <c r="I606" s="210"/>
      <c r="J606" s="210"/>
      <c r="K606" s="210"/>
    </row>
    <row r="607" ht="14.25" customHeight="1">
      <c r="B607" s="210"/>
      <c r="C607" s="288"/>
      <c r="D607" s="210"/>
      <c r="E607" s="210"/>
      <c r="F607" s="210"/>
      <c r="G607" s="210"/>
      <c r="H607" s="210"/>
      <c r="I607" s="210"/>
      <c r="J607" s="210"/>
      <c r="K607" s="210"/>
    </row>
    <row r="608" ht="14.25" customHeight="1">
      <c r="B608" s="210"/>
      <c r="C608" s="288"/>
      <c r="D608" s="210"/>
      <c r="E608" s="210"/>
      <c r="F608" s="210"/>
      <c r="G608" s="210"/>
      <c r="H608" s="210"/>
      <c r="I608" s="210"/>
      <c r="J608" s="210"/>
      <c r="K608" s="210"/>
    </row>
    <row r="609" ht="14.25" customHeight="1">
      <c r="B609" s="210"/>
      <c r="C609" s="288"/>
      <c r="D609" s="210"/>
      <c r="E609" s="210"/>
      <c r="F609" s="210"/>
      <c r="G609" s="210"/>
      <c r="H609" s="210"/>
      <c r="I609" s="210"/>
      <c r="J609" s="210"/>
      <c r="K609" s="210"/>
    </row>
    <row r="610" ht="14.25" customHeight="1">
      <c r="B610" s="210"/>
      <c r="C610" s="288"/>
      <c r="D610" s="210"/>
      <c r="E610" s="210"/>
      <c r="F610" s="210"/>
      <c r="G610" s="210"/>
      <c r="H610" s="210"/>
      <c r="I610" s="210"/>
      <c r="J610" s="210"/>
      <c r="K610" s="210"/>
    </row>
    <row r="611" ht="14.25" customHeight="1">
      <c r="B611" s="210"/>
      <c r="C611" s="288"/>
      <c r="D611" s="210"/>
      <c r="E611" s="210"/>
      <c r="F611" s="210"/>
      <c r="G611" s="210"/>
      <c r="H611" s="210"/>
      <c r="I611" s="210"/>
      <c r="J611" s="210"/>
      <c r="K611" s="210"/>
    </row>
    <row r="612" ht="14.25" customHeight="1">
      <c r="B612" s="210"/>
      <c r="C612" s="288"/>
      <c r="D612" s="210"/>
      <c r="E612" s="210"/>
      <c r="F612" s="210"/>
      <c r="G612" s="210"/>
      <c r="H612" s="210"/>
      <c r="I612" s="210"/>
      <c r="J612" s="210"/>
      <c r="K612" s="210"/>
    </row>
    <row r="613" ht="14.25" customHeight="1">
      <c r="B613" s="210"/>
      <c r="C613" s="288"/>
      <c r="D613" s="210"/>
      <c r="E613" s="210"/>
      <c r="F613" s="210"/>
      <c r="G613" s="210"/>
      <c r="H613" s="210"/>
      <c r="I613" s="210"/>
      <c r="J613" s="210"/>
      <c r="K613" s="210"/>
    </row>
    <row r="614" ht="14.25" customHeight="1">
      <c r="B614" s="210"/>
      <c r="C614" s="288"/>
      <c r="D614" s="210"/>
      <c r="E614" s="210"/>
      <c r="F614" s="210"/>
      <c r="G614" s="210"/>
      <c r="H614" s="210"/>
      <c r="I614" s="210"/>
      <c r="J614" s="210"/>
      <c r="K614" s="210"/>
    </row>
    <row r="615" ht="14.25" customHeight="1">
      <c r="B615" s="210"/>
      <c r="C615" s="288"/>
      <c r="D615" s="210"/>
      <c r="E615" s="210"/>
      <c r="F615" s="210"/>
      <c r="G615" s="210"/>
      <c r="H615" s="210"/>
      <c r="I615" s="210"/>
      <c r="J615" s="210"/>
      <c r="K615" s="210"/>
    </row>
    <row r="616" ht="14.25" customHeight="1">
      <c r="B616" s="210"/>
      <c r="C616" s="288"/>
      <c r="D616" s="210"/>
      <c r="E616" s="210"/>
      <c r="F616" s="210"/>
      <c r="G616" s="210"/>
      <c r="H616" s="210"/>
      <c r="I616" s="210"/>
      <c r="J616" s="210"/>
      <c r="K616" s="210"/>
    </row>
    <row r="617" ht="14.25" customHeight="1">
      <c r="B617" s="210"/>
      <c r="C617" s="288"/>
      <c r="D617" s="210"/>
      <c r="E617" s="210"/>
      <c r="F617" s="210"/>
      <c r="G617" s="210"/>
      <c r="H617" s="210"/>
      <c r="I617" s="210"/>
      <c r="J617" s="210"/>
      <c r="K617" s="210"/>
    </row>
    <row r="618" ht="14.25" customHeight="1">
      <c r="B618" s="210"/>
      <c r="C618" s="288"/>
      <c r="D618" s="210"/>
      <c r="E618" s="210"/>
      <c r="F618" s="210"/>
      <c r="G618" s="210"/>
      <c r="H618" s="210"/>
      <c r="I618" s="210"/>
      <c r="J618" s="210"/>
      <c r="K618" s="210"/>
    </row>
    <row r="619" ht="14.25" customHeight="1">
      <c r="B619" s="210"/>
      <c r="C619" s="288"/>
      <c r="D619" s="210"/>
      <c r="E619" s="210"/>
      <c r="F619" s="210"/>
      <c r="G619" s="210"/>
      <c r="H619" s="210"/>
      <c r="I619" s="210"/>
      <c r="J619" s="210"/>
      <c r="K619" s="210"/>
    </row>
    <row r="620" ht="14.25" customHeight="1">
      <c r="B620" s="210"/>
      <c r="C620" s="288"/>
      <c r="D620" s="210"/>
      <c r="E620" s="210"/>
      <c r="F620" s="210"/>
      <c r="G620" s="210"/>
      <c r="H620" s="210"/>
      <c r="I620" s="210"/>
      <c r="J620" s="210"/>
      <c r="K620" s="210"/>
    </row>
    <row r="621" ht="14.25" customHeight="1">
      <c r="B621" s="210"/>
      <c r="C621" s="288"/>
      <c r="D621" s="210"/>
      <c r="E621" s="210"/>
      <c r="F621" s="210"/>
      <c r="G621" s="210"/>
      <c r="H621" s="210"/>
      <c r="I621" s="210"/>
      <c r="J621" s="210"/>
      <c r="K621" s="210"/>
    </row>
    <row r="622" ht="14.25" customHeight="1">
      <c r="B622" s="210"/>
      <c r="C622" s="288"/>
      <c r="D622" s="210"/>
      <c r="E622" s="210"/>
      <c r="F622" s="210"/>
      <c r="G622" s="210"/>
      <c r="H622" s="210"/>
      <c r="I622" s="210"/>
      <c r="J622" s="210"/>
      <c r="K622" s="210"/>
    </row>
    <row r="623" ht="14.25" customHeight="1">
      <c r="B623" s="210"/>
      <c r="C623" s="288"/>
      <c r="D623" s="210"/>
      <c r="E623" s="210"/>
      <c r="F623" s="210"/>
      <c r="G623" s="210"/>
      <c r="H623" s="210"/>
      <c r="I623" s="210"/>
      <c r="J623" s="210"/>
      <c r="K623" s="210"/>
    </row>
    <row r="624" ht="14.25" customHeight="1">
      <c r="B624" s="210"/>
      <c r="C624" s="288"/>
      <c r="D624" s="210"/>
      <c r="E624" s="210"/>
      <c r="F624" s="210"/>
      <c r="G624" s="210"/>
      <c r="H624" s="210"/>
      <c r="I624" s="210"/>
      <c r="J624" s="210"/>
      <c r="K624" s="210"/>
    </row>
    <row r="625" ht="14.25" customHeight="1">
      <c r="B625" s="210"/>
      <c r="C625" s="288"/>
      <c r="D625" s="210"/>
      <c r="E625" s="210"/>
      <c r="F625" s="210"/>
      <c r="G625" s="210"/>
      <c r="H625" s="210"/>
      <c r="I625" s="210"/>
      <c r="J625" s="210"/>
      <c r="K625" s="210"/>
    </row>
    <row r="626" ht="14.25" customHeight="1">
      <c r="B626" s="210"/>
      <c r="C626" s="288"/>
      <c r="D626" s="210"/>
      <c r="E626" s="210"/>
      <c r="F626" s="210"/>
      <c r="G626" s="210"/>
      <c r="H626" s="210"/>
      <c r="I626" s="210"/>
      <c r="J626" s="210"/>
      <c r="K626" s="210"/>
    </row>
    <row r="627" ht="14.25" customHeight="1">
      <c r="B627" s="210"/>
      <c r="C627" s="288"/>
      <c r="D627" s="210"/>
      <c r="E627" s="210"/>
      <c r="F627" s="210"/>
      <c r="G627" s="210"/>
      <c r="H627" s="210"/>
      <c r="I627" s="210"/>
      <c r="J627" s="210"/>
      <c r="K627" s="210"/>
    </row>
    <row r="628" ht="14.25" customHeight="1">
      <c r="B628" s="210"/>
      <c r="C628" s="288"/>
      <c r="D628" s="210"/>
      <c r="E628" s="210"/>
      <c r="F628" s="210"/>
      <c r="G628" s="210"/>
      <c r="H628" s="210"/>
      <c r="I628" s="210"/>
      <c r="J628" s="210"/>
      <c r="K628" s="210"/>
    </row>
    <row r="629" ht="14.25" customHeight="1">
      <c r="B629" s="210"/>
      <c r="C629" s="288"/>
      <c r="D629" s="210"/>
      <c r="E629" s="210"/>
      <c r="F629" s="210"/>
      <c r="G629" s="210"/>
      <c r="H629" s="210"/>
      <c r="I629" s="210"/>
      <c r="J629" s="210"/>
      <c r="K629" s="210"/>
    </row>
    <row r="630" ht="14.25" customHeight="1">
      <c r="B630" s="210"/>
      <c r="C630" s="288"/>
      <c r="D630" s="210"/>
      <c r="E630" s="210"/>
      <c r="F630" s="210"/>
      <c r="G630" s="210"/>
      <c r="H630" s="210"/>
      <c r="I630" s="210"/>
      <c r="J630" s="210"/>
      <c r="K630" s="210"/>
    </row>
    <row r="631" ht="14.25" customHeight="1">
      <c r="B631" s="210"/>
      <c r="C631" s="288"/>
      <c r="D631" s="210"/>
      <c r="E631" s="210"/>
      <c r="F631" s="210"/>
      <c r="G631" s="210"/>
      <c r="H631" s="210"/>
      <c r="I631" s="210"/>
      <c r="J631" s="210"/>
      <c r="K631" s="210"/>
    </row>
    <row r="632" ht="14.25" customHeight="1">
      <c r="B632" s="210"/>
      <c r="C632" s="288"/>
      <c r="D632" s="210"/>
      <c r="E632" s="210"/>
      <c r="F632" s="210"/>
      <c r="G632" s="210"/>
      <c r="H632" s="210"/>
      <c r="I632" s="210"/>
      <c r="J632" s="210"/>
      <c r="K632" s="210"/>
    </row>
    <row r="633" ht="14.25" customHeight="1">
      <c r="B633" s="210"/>
      <c r="C633" s="288"/>
      <c r="D633" s="210"/>
      <c r="E633" s="210"/>
      <c r="F633" s="210"/>
      <c r="G633" s="210"/>
      <c r="H633" s="210"/>
      <c r="I633" s="210"/>
      <c r="J633" s="210"/>
      <c r="K633" s="210"/>
    </row>
    <row r="634" ht="14.25" customHeight="1">
      <c r="B634" s="210"/>
      <c r="C634" s="288"/>
      <c r="D634" s="210"/>
      <c r="E634" s="210"/>
      <c r="F634" s="210"/>
      <c r="G634" s="210"/>
      <c r="H634" s="210"/>
      <c r="I634" s="210"/>
      <c r="J634" s="210"/>
      <c r="K634" s="210"/>
    </row>
    <row r="635" ht="14.25" customHeight="1">
      <c r="B635" s="210"/>
      <c r="C635" s="288"/>
      <c r="D635" s="210"/>
      <c r="E635" s="210"/>
      <c r="F635" s="210"/>
      <c r="G635" s="210"/>
      <c r="H635" s="210"/>
      <c r="I635" s="210"/>
      <c r="J635" s="210"/>
      <c r="K635" s="210"/>
    </row>
    <row r="636" ht="14.25" customHeight="1">
      <c r="B636" s="210"/>
      <c r="C636" s="288"/>
      <c r="D636" s="210"/>
      <c r="E636" s="210"/>
      <c r="F636" s="210"/>
      <c r="G636" s="210"/>
      <c r="H636" s="210"/>
      <c r="I636" s="210"/>
      <c r="J636" s="210"/>
      <c r="K636" s="210"/>
    </row>
    <row r="637" ht="14.25" customHeight="1">
      <c r="B637" s="210"/>
      <c r="C637" s="288"/>
      <c r="D637" s="210"/>
      <c r="E637" s="210"/>
      <c r="F637" s="210"/>
      <c r="G637" s="210"/>
      <c r="H637" s="210"/>
      <c r="I637" s="210"/>
      <c r="J637" s="210"/>
      <c r="K637" s="210"/>
    </row>
    <row r="638" ht="14.25" customHeight="1">
      <c r="B638" s="210"/>
      <c r="C638" s="288"/>
      <c r="D638" s="210"/>
      <c r="E638" s="210"/>
      <c r="F638" s="210"/>
      <c r="G638" s="210"/>
      <c r="H638" s="210"/>
      <c r="I638" s="210"/>
      <c r="J638" s="210"/>
      <c r="K638" s="210"/>
    </row>
    <row r="639" ht="14.25" customHeight="1">
      <c r="B639" s="210"/>
      <c r="C639" s="288"/>
      <c r="D639" s="210"/>
      <c r="E639" s="210"/>
      <c r="F639" s="210"/>
      <c r="G639" s="210"/>
      <c r="H639" s="210"/>
      <c r="I639" s="210"/>
      <c r="J639" s="210"/>
      <c r="K639" s="210"/>
    </row>
    <row r="640" ht="14.25" customHeight="1">
      <c r="B640" s="210"/>
      <c r="C640" s="288"/>
      <c r="D640" s="210"/>
      <c r="E640" s="210"/>
      <c r="F640" s="210"/>
      <c r="G640" s="210"/>
      <c r="H640" s="210"/>
      <c r="I640" s="210"/>
      <c r="J640" s="210"/>
      <c r="K640" s="210"/>
    </row>
    <row r="641" ht="14.25" customHeight="1">
      <c r="B641" s="210"/>
      <c r="C641" s="288"/>
      <c r="D641" s="210"/>
      <c r="E641" s="210"/>
      <c r="F641" s="210"/>
      <c r="G641" s="210"/>
      <c r="H641" s="210"/>
      <c r="I641" s="210"/>
      <c r="J641" s="210"/>
      <c r="K641" s="210"/>
    </row>
    <row r="642" ht="14.25" customHeight="1">
      <c r="B642" s="210"/>
      <c r="C642" s="288"/>
      <c r="D642" s="210"/>
      <c r="E642" s="210"/>
      <c r="F642" s="210"/>
      <c r="G642" s="210"/>
      <c r="H642" s="210"/>
      <c r="I642" s="210"/>
      <c r="J642" s="210"/>
      <c r="K642" s="210"/>
    </row>
    <row r="643" ht="14.25" customHeight="1">
      <c r="B643" s="210"/>
      <c r="C643" s="288"/>
      <c r="D643" s="210"/>
      <c r="E643" s="210"/>
      <c r="F643" s="210"/>
      <c r="G643" s="210"/>
      <c r="H643" s="210"/>
      <c r="I643" s="210"/>
      <c r="J643" s="210"/>
      <c r="K643" s="210"/>
    </row>
    <row r="644" ht="14.25" customHeight="1">
      <c r="B644" s="210"/>
      <c r="C644" s="288"/>
      <c r="D644" s="210"/>
      <c r="E644" s="210"/>
      <c r="F644" s="210"/>
      <c r="G644" s="210"/>
      <c r="H644" s="210"/>
      <c r="I644" s="210"/>
      <c r="J644" s="210"/>
      <c r="K644" s="210"/>
    </row>
    <row r="645" ht="14.25" customHeight="1">
      <c r="B645" s="210"/>
      <c r="C645" s="288"/>
      <c r="D645" s="210"/>
      <c r="E645" s="210"/>
      <c r="F645" s="210"/>
      <c r="G645" s="210"/>
      <c r="H645" s="210"/>
      <c r="I645" s="210"/>
      <c r="J645" s="210"/>
      <c r="K645" s="210"/>
    </row>
    <row r="646" ht="14.25" customHeight="1">
      <c r="B646" s="210"/>
      <c r="C646" s="288"/>
      <c r="D646" s="210"/>
      <c r="E646" s="210"/>
      <c r="F646" s="210"/>
      <c r="G646" s="210"/>
      <c r="H646" s="210"/>
      <c r="I646" s="210"/>
      <c r="J646" s="210"/>
      <c r="K646" s="210"/>
    </row>
    <row r="647" ht="14.25" customHeight="1">
      <c r="B647" s="210"/>
      <c r="C647" s="288"/>
      <c r="D647" s="210"/>
      <c r="E647" s="210"/>
      <c r="F647" s="210"/>
      <c r="G647" s="210"/>
      <c r="H647" s="210"/>
      <c r="I647" s="210"/>
      <c r="J647" s="210"/>
      <c r="K647" s="210"/>
    </row>
    <row r="648" ht="14.25" customHeight="1">
      <c r="B648" s="210"/>
      <c r="C648" s="288"/>
      <c r="D648" s="210"/>
      <c r="E648" s="210"/>
      <c r="F648" s="210"/>
      <c r="G648" s="210"/>
      <c r="H648" s="210"/>
      <c r="I648" s="210"/>
      <c r="J648" s="210"/>
      <c r="K648" s="210"/>
    </row>
    <row r="649" ht="14.25" customHeight="1">
      <c r="B649" s="210"/>
      <c r="C649" s="288"/>
      <c r="D649" s="210"/>
      <c r="E649" s="210"/>
      <c r="F649" s="210"/>
      <c r="G649" s="210"/>
      <c r="H649" s="210"/>
      <c r="I649" s="210"/>
      <c r="J649" s="210"/>
      <c r="K649" s="210"/>
    </row>
    <row r="650" ht="14.25" customHeight="1">
      <c r="B650" s="210"/>
      <c r="C650" s="288"/>
      <c r="D650" s="210"/>
      <c r="E650" s="210"/>
      <c r="F650" s="210"/>
      <c r="G650" s="210"/>
      <c r="H650" s="210"/>
      <c r="I650" s="210"/>
      <c r="J650" s="210"/>
      <c r="K650" s="210"/>
    </row>
    <row r="651" ht="14.25" customHeight="1">
      <c r="B651" s="210"/>
      <c r="C651" s="288"/>
      <c r="D651" s="210"/>
      <c r="E651" s="210"/>
      <c r="F651" s="210"/>
      <c r="G651" s="210"/>
      <c r="H651" s="210"/>
      <c r="I651" s="210"/>
      <c r="J651" s="210"/>
      <c r="K651" s="210"/>
    </row>
    <row r="652" ht="14.25" customHeight="1">
      <c r="B652" s="210"/>
      <c r="C652" s="288"/>
      <c r="D652" s="210"/>
      <c r="E652" s="210"/>
      <c r="F652" s="210"/>
      <c r="G652" s="210"/>
      <c r="H652" s="210"/>
      <c r="I652" s="210"/>
      <c r="J652" s="210"/>
      <c r="K652" s="210"/>
    </row>
    <row r="653" ht="14.25" customHeight="1">
      <c r="B653" s="210"/>
      <c r="C653" s="288"/>
      <c r="D653" s="210"/>
      <c r="E653" s="210"/>
      <c r="F653" s="210"/>
      <c r="G653" s="210"/>
      <c r="H653" s="210"/>
      <c r="I653" s="210"/>
      <c r="J653" s="210"/>
      <c r="K653" s="210"/>
    </row>
    <row r="654" ht="14.25" customHeight="1">
      <c r="B654" s="210"/>
      <c r="C654" s="288"/>
      <c r="D654" s="210"/>
      <c r="E654" s="210"/>
      <c r="F654" s="210"/>
      <c r="G654" s="210"/>
      <c r="H654" s="210"/>
      <c r="I654" s="210"/>
      <c r="J654" s="210"/>
      <c r="K654" s="210"/>
    </row>
    <row r="655" ht="14.25" customHeight="1">
      <c r="B655" s="210"/>
      <c r="C655" s="288"/>
      <c r="D655" s="210"/>
      <c r="E655" s="210"/>
      <c r="F655" s="210"/>
      <c r="G655" s="210"/>
      <c r="H655" s="210"/>
      <c r="I655" s="210"/>
      <c r="J655" s="210"/>
      <c r="K655" s="210"/>
    </row>
    <row r="656" ht="14.25" customHeight="1">
      <c r="B656" s="210"/>
      <c r="C656" s="288"/>
      <c r="D656" s="210"/>
      <c r="E656" s="210"/>
      <c r="F656" s="210"/>
      <c r="G656" s="210"/>
      <c r="H656" s="210"/>
      <c r="I656" s="210"/>
      <c r="J656" s="210"/>
      <c r="K656" s="210"/>
    </row>
    <row r="657" ht="14.25" customHeight="1">
      <c r="B657" s="210"/>
      <c r="C657" s="288"/>
      <c r="D657" s="210"/>
      <c r="E657" s="210"/>
      <c r="F657" s="210"/>
      <c r="G657" s="210"/>
      <c r="H657" s="210"/>
      <c r="I657" s="210"/>
      <c r="J657" s="210"/>
      <c r="K657" s="210"/>
    </row>
    <row r="658" ht="14.25" customHeight="1">
      <c r="B658" s="210"/>
      <c r="C658" s="288"/>
      <c r="D658" s="210"/>
      <c r="E658" s="210"/>
      <c r="F658" s="210"/>
      <c r="G658" s="210"/>
      <c r="H658" s="210"/>
      <c r="I658" s="210"/>
      <c r="J658" s="210"/>
      <c r="K658" s="210"/>
    </row>
    <row r="659" ht="14.25" customHeight="1">
      <c r="B659" s="210"/>
      <c r="C659" s="288"/>
      <c r="D659" s="210"/>
      <c r="E659" s="210"/>
      <c r="F659" s="210"/>
      <c r="G659" s="210"/>
      <c r="H659" s="210"/>
      <c r="I659" s="210"/>
      <c r="J659" s="210"/>
      <c r="K659" s="210"/>
    </row>
    <row r="660" ht="14.25" customHeight="1">
      <c r="B660" s="210"/>
      <c r="C660" s="288"/>
      <c r="D660" s="210"/>
      <c r="E660" s="210"/>
      <c r="F660" s="210"/>
      <c r="G660" s="210"/>
      <c r="H660" s="210"/>
      <c r="I660" s="210"/>
      <c r="J660" s="210"/>
      <c r="K660" s="210"/>
    </row>
    <row r="661" ht="14.25" customHeight="1">
      <c r="B661" s="210"/>
      <c r="C661" s="288"/>
      <c r="D661" s="210"/>
      <c r="E661" s="210"/>
      <c r="F661" s="210"/>
      <c r="G661" s="210"/>
      <c r="H661" s="210"/>
      <c r="I661" s="210"/>
      <c r="J661" s="210"/>
      <c r="K661" s="210"/>
    </row>
    <row r="662" ht="14.25" customHeight="1">
      <c r="B662" s="210"/>
      <c r="C662" s="288"/>
      <c r="D662" s="210"/>
      <c r="E662" s="210"/>
      <c r="F662" s="210"/>
      <c r="G662" s="210"/>
      <c r="H662" s="210"/>
      <c r="I662" s="210"/>
      <c r="J662" s="210"/>
      <c r="K662" s="210"/>
    </row>
    <row r="663" ht="14.25" customHeight="1">
      <c r="B663" s="210"/>
      <c r="C663" s="288"/>
      <c r="D663" s="210"/>
      <c r="E663" s="210"/>
      <c r="F663" s="210"/>
      <c r="G663" s="210"/>
      <c r="H663" s="210"/>
      <c r="I663" s="210"/>
      <c r="J663" s="210"/>
      <c r="K663" s="210"/>
    </row>
    <row r="664" ht="14.25" customHeight="1">
      <c r="B664" s="210"/>
      <c r="C664" s="288"/>
      <c r="D664" s="210"/>
      <c r="E664" s="210"/>
      <c r="F664" s="210"/>
      <c r="G664" s="210"/>
      <c r="H664" s="210"/>
      <c r="I664" s="210"/>
      <c r="J664" s="210"/>
      <c r="K664" s="210"/>
    </row>
    <row r="665" ht="14.25" customHeight="1">
      <c r="B665" s="210"/>
      <c r="C665" s="288"/>
      <c r="D665" s="210"/>
      <c r="E665" s="210"/>
      <c r="F665" s="210"/>
      <c r="G665" s="210"/>
      <c r="H665" s="210"/>
      <c r="I665" s="210"/>
      <c r="J665" s="210"/>
      <c r="K665" s="210"/>
    </row>
    <row r="666" ht="14.25" customHeight="1">
      <c r="B666" s="210"/>
      <c r="C666" s="288"/>
      <c r="D666" s="210"/>
      <c r="E666" s="210"/>
      <c r="F666" s="210"/>
      <c r="G666" s="210"/>
      <c r="H666" s="210"/>
      <c r="I666" s="210"/>
      <c r="J666" s="210"/>
      <c r="K666" s="210"/>
    </row>
    <row r="667" ht="14.25" customHeight="1">
      <c r="B667" s="210"/>
      <c r="C667" s="288"/>
      <c r="D667" s="210"/>
      <c r="E667" s="210"/>
      <c r="F667" s="210"/>
      <c r="G667" s="210"/>
      <c r="H667" s="210"/>
      <c r="I667" s="210"/>
      <c r="J667" s="210"/>
      <c r="K667" s="210"/>
    </row>
    <row r="668" ht="14.25" customHeight="1">
      <c r="B668" s="210"/>
      <c r="C668" s="288"/>
      <c r="D668" s="210"/>
      <c r="E668" s="210"/>
      <c r="F668" s="210"/>
      <c r="G668" s="210"/>
      <c r="H668" s="210"/>
      <c r="I668" s="210"/>
      <c r="J668" s="210"/>
      <c r="K668" s="210"/>
    </row>
    <row r="669" ht="14.25" customHeight="1">
      <c r="B669" s="210"/>
      <c r="C669" s="288"/>
      <c r="D669" s="210"/>
      <c r="E669" s="210"/>
      <c r="F669" s="210"/>
      <c r="G669" s="210"/>
      <c r="H669" s="210"/>
      <c r="I669" s="210"/>
      <c r="J669" s="210"/>
      <c r="K669" s="210"/>
    </row>
    <row r="670" ht="14.25" customHeight="1">
      <c r="B670" s="210"/>
      <c r="C670" s="288"/>
      <c r="D670" s="210"/>
      <c r="E670" s="210"/>
      <c r="F670" s="210"/>
      <c r="G670" s="210"/>
      <c r="H670" s="210"/>
      <c r="I670" s="210"/>
      <c r="J670" s="210"/>
      <c r="K670" s="210"/>
    </row>
    <row r="671" ht="14.25" customHeight="1">
      <c r="B671" s="210"/>
      <c r="C671" s="288"/>
      <c r="D671" s="210"/>
      <c r="E671" s="210"/>
      <c r="F671" s="210"/>
      <c r="G671" s="210"/>
      <c r="H671" s="210"/>
      <c r="I671" s="210"/>
      <c r="J671" s="210"/>
      <c r="K671" s="210"/>
    </row>
    <row r="672" ht="14.25" customHeight="1">
      <c r="B672" s="210"/>
      <c r="C672" s="288"/>
      <c r="D672" s="210"/>
      <c r="E672" s="210"/>
      <c r="F672" s="210"/>
      <c r="G672" s="210"/>
      <c r="H672" s="210"/>
      <c r="I672" s="210"/>
      <c r="J672" s="210"/>
      <c r="K672" s="210"/>
    </row>
    <row r="673" ht="14.25" customHeight="1">
      <c r="B673" s="210"/>
      <c r="C673" s="288"/>
      <c r="D673" s="210"/>
      <c r="E673" s="210"/>
      <c r="F673" s="210"/>
      <c r="G673" s="210"/>
      <c r="H673" s="210"/>
      <c r="I673" s="210"/>
      <c r="J673" s="210"/>
      <c r="K673" s="210"/>
    </row>
    <row r="674" ht="14.25" customHeight="1">
      <c r="B674" s="210"/>
      <c r="C674" s="288"/>
      <c r="D674" s="210"/>
      <c r="E674" s="210"/>
      <c r="F674" s="210"/>
      <c r="G674" s="210"/>
      <c r="H674" s="210"/>
      <c r="I674" s="210"/>
      <c r="J674" s="210"/>
      <c r="K674" s="210"/>
    </row>
    <row r="675" ht="14.25" customHeight="1">
      <c r="B675" s="210"/>
      <c r="C675" s="288"/>
      <c r="D675" s="210"/>
      <c r="E675" s="210"/>
      <c r="F675" s="210"/>
      <c r="G675" s="210"/>
      <c r="H675" s="210"/>
      <c r="I675" s="210"/>
      <c r="J675" s="210"/>
      <c r="K675" s="210"/>
    </row>
    <row r="676" ht="14.25" customHeight="1">
      <c r="B676" s="210"/>
      <c r="C676" s="288"/>
      <c r="D676" s="210"/>
      <c r="E676" s="210"/>
      <c r="F676" s="210"/>
      <c r="G676" s="210"/>
      <c r="H676" s="210"/>
      <c r="I676" s="210"/>
      <c r="J676" s="210"/>
      <c r="K676" s="210"/>
    </row>
    <row r="677" ht="14.25" customHeight="1">
      <c r="B677" s="210"/>
      <c r="C677" s="288"/>
      <c r="D677" s="210"/>
      <c r="E677" s="210"/>
      <c r="F677" s="210"/>
      <c r="G677" s="210"/>
      <c r="H677" s="210"/>
      <c r="I677" s="210"/>
      <c r="J677" s="210"/>
      <c r="K677" s="210"/>
    </row>
    <row r="678" ht="14.25" customHeight="1">
      <c r="B678" s="210"/>
      <c r="C678" s="288"/>
      <c r="D678" s="210"/>
      <c r="E678" s="210"/>
      <c r="F678" s="210"/>
      <c r="G678" s="210"/>
      <c r="H678" s="210"/>
      <c r="I678" s="210"/>
      <c r="J678" s="210"/>
      <c r="K678" s="210"/>
    </row>
    <row r="679" ht="14.25" customHeight="1">
      <c r="B679" s="210"/>
      <c r="C679" s="288"/>
      <c r="D679" s="210"/>
      <c r="E679" s="210"/>
      <c r="F679" s="210"/>
      <c r="G679" s="210"/>
      <c r="H679" s="210"/>
      <c r="I679" s="210"/>
      <c r="J679" s="210"/>
      <c r="K679" s="210"/>
    </row>
    <row r="680" ht="14.25" customHeight="1">
      <c r="B680" s="210"/>
      <c r="C680" s="288"/>
      <c r="D680" s="210"/>
      <c r="E680" s="210"/>
      <c r="F680" s="210"/>
      <c r="G680" s="210"/>
      <c r="H680" s="210"/>
      <c r="I680" s="210"/>
      <c r="J680" s="210"/>
      <c r="K680" s="210"/>
    </row>
    <row r="681" ht="14.25" customHeight="1">
      <c r="B681" s="210"/>
      <c r="C681" s="288"/>
      <c r="D681" s="210"/>
      <c r="E681" s="210"/>
      <c r="F681" s="210"/>
      <c r="G681" s="210"/>
      <c r="H681" s="210"/>
      <c r="I681" s="210"/>
      <c r="J681" s="210"/>
      <c r="K681" s="210"/>
    </row>
    <row r="682" ht="14.25" customHeight="1">
      <c r="B682" s="210"/>
      <c r="C682" s="288"/>
      <c r="D682" s="210"/>
      <c r="E682" s="210"/>
      <c r="F682" s="210"/>
      <c r="G682" s="210"/>
      <c r="H682" s="210"/>
      <c r="I682" s="210"/>
      <c r="J682" s="210"/>
      <c r="K682" s="210"/>
    </row>
    <row r="683" ht="14.25" customHeight="1">
      <c r="B683" s="210"/>
      <c r="C683" s="288"/>
      <c r="D683" s="210"/>
      <c r="E683" s="210"/>
      <c r="F683" s="210"/>
      <c r="G683" s="210"/>
      <c r="H683" s="210"/>
      <c r="I683" s="210"/>
      <c r="J683" s="210"/>
      <c r="K683" s="210"/>
    </row>
    <row r="684" ht="14.25" customHeight="1">
      <c r="B684" s="210"/>
      <c r="C684" s="288"/>
      <c r="D684" s="210"/>
      <c r="E684" s="210"/>
      <c r="F684" s="210"/>
      <c r="G684" s="210"/>
      <c r="H684" s="210"/>
      <c r="I684" s="210"/>
      <c r="J684" s="210"/>
      <c r="K684" s="210"/>
    </row>
    <row r="685" ht="14.25" customHeight="1">
      <c r="B685" s="210"/>
      <c r="C685" s="288"/>
      <c r="D685" s="210"/>
      <c r="E685" s="210"/>
      <c r="F685" s="210"/>
      <c r="G685" s="210"/>
      <c r="H685" s="210"/>
      <c r="I685" s="210"/>
      <c r="J685" s="210"/>
      <c r="K685" s="210"/>
    </row>
    <row r="686" ht="14.25" customHeight="1">
      <c r="B686" s="210"/>
      <c r="C686" s="288"/>
      <c r="D686" s="210"/>
      <c r="E686" s="210"/>
      <c r="F686" s="210"/>
      <c r="G686" s="210"/>
      <c r="H686" s="210"/>
      <c r="I686" s="210"/>
      <c r="J686" s="210"/>
      <c r="K686" s="210"/>
    </row>
    <row r="687" ht="14.25" customHeight="1">
      <c r="B687" s="210"/>
      <c r="C687" s="288"/>
      <c r="D687" s="210"/>
      <c r="E687" s="210"/>
      <c r="F687" s="210"/>
      <c r="G687" s="210"/>
      <c r="H687" s="210"/>
      <c r="I687" s="210"/>
      <c r="J687" s="210"/>
      <c r="K687" s="210"/>
    </row>
    <row r="688" ht="14.25" customHeight="1">
      <c r="B688" s="210"/>
      <c r="C688" s="288"/>
      <c r="D688" s="210"/>
      <c r="E688" s="210"/>
      <c r="F688" s="210"/>
      <c r="G688" s="210"/>
      <c r="H688" s="210"/>
      <c r="I688" s="210"/>
      <c r="J688" s="210"/>
      <c r="K688" s="210"/>
    </row>
    <row r="689" ht="14.25" customHeight="1">
      <c r="B689" s="210"/>
      <c r="C689" s="288"/>
      <c r="D689" s="210"/>
      <c r="E689" s="210"/>
      <c r="F689" s="210"/>
      <c r="G689" s="210"/>
      <c r="H689" s="210"/>
      <c r="I689" s="210"/>
      <c r="J689" s="210"/>
      <c r="K689" s="210"/>
    </row>
    <row r="690" ht="14.25" customHeight="1">
      <c r="B690" s="210"/>
      <c r="C690" s="288"/>
      <c r="D690" s="210"/>
      <c r="E690" s="210"/>
      <c r="F690" s="210"/>
      <c r="G690" s="210"/>
      <c r="H690" s="210"/>
      <c r="I690" s="210"/>
      <c r="J690" s="210"/>
      <c r="K690" s="210"/>
    </row>
    <row r="691" ht="14.25" customHeight="1">
      <c r="B691" s="210"/>
      <c r="C691" s="288"/>
      <c r="D691" s="210"/>
      <c r="E691" s="210"/>
      <c r="F691" s="210"/>
      <c r="G691" s="210"/>
      <c r="H691" s="210"/>
      <c r="I691" s="210"/>
      <c r="J691" s="210"/>
      <c r="K691" s="210"/>
    </row>
    <row r="692" ht="14.25" customHeight="1">
      <c r="B692" s="210"/>
      <c r="C692" s="288"/>
      <c r="D692" s="210"/>
      <c r="E692" s="210"/>
      <c r="F692" s="210"/>
      <c r="G692" s="210"/>
      <c r="H692" s="210"/>
      <c r="I692" s="210"/>
      <c r="J692" s="210"/>
      <c r="K692" s="210"/>
    </row>
    <row r="693" ht="14.25" customHeight="1">
      <c r="B693" s="210"/>
      <c r="C693" s="288"/>
      <c r="D693" s="210"/>
      <c r="E693" s="210"/>
      <c r="F693" s="210"/>
      <c r="G693" s="210"/>
      <c r="H693" s="210"/>
      <c r="I693" s="210"/>
      <c r="J693" s="210"/>
      <c r="K693" s="210"/>
    </row>
    <row r="694" ht="14.25" customHeight="1">
      <c r="B694" s="210"/>
      <c r="C694" s="288"/>
      <c r="D694" s="210"/>
      <c r="E694" s="210"/>
      <c r="F694" s="210"/>
      <c r="G694" s="210"/>
      <c r="H694" s="210"/>
      <c r="I694" s="210"/>
      <c r="J694" s="210"/>
      <c r="K694" s="210"/>
    </row>
    <row r="695" ht="14.25" customHeight="1">
      <c r="B695" s="210"/>
      <c r="C695" s="288"/>
      <c r="D695" s="210"/>
      <c r="E695" s="210"/>
      <c r="F695" s="210"/>
      <c r="G695" s="210"/>
      <c r="H695" s="210"/>
      <c r="I695" s="210"/>
      <c r="J695" s="210"/>
      <c r="K695" s="210"/>
    </row>
    <row r="696" ht="14.25" customHeight="1">
      <c r="B696" s="210"/>
      <c r="C696" s="288"/>
      <c r="D696" s="210"/>
      <c r="E696" s="210"/>
      <c r="F696" s="210"/>
      <c r="G696" s="210"/>
      <c r="H696" s="210"/>
      <c r="I696" s="210"/>
      <c r="J696" s="210"/>
      <c r="K696" s="210"/>
    </row>
    <row r="697" ht="14.25" customHeight="1">
      <c r="B697" s="210"/>
      <c r="C697" s="288"/>
      <c r="D697" s="210"/>
      <c r="E697" s="210"/>
      <c r="F697" s="210"/>
      <c r="G697" s="210"/>
      <c r="H697" s="210"/>
      <c r="I697" s="210"/>
      <c r="J697" s="210"/>
      <c r="K697" s="210"/>
    </row>
    <row r="698" ht="14.25" customHeight="1">
      <c r="B698" s="210"/>
      <c r="C698" s="288"/>
      <c r="D698" s="210"/>
      <c r="E698" s="210"/>
      <c r="F698" s="210"/>
      <c r="G698" s="210"/>
      <c r="H698" s="210"/>
      <c r="I698" s="210"/>
      <c r="J698" s="210"/>
      <c r="K698" s="210"/>
    </row>
    <row r="699" ht="14.25" customHeight="1">
      <c r="B699" s="210"/>
      <c r="C699" s="288"/>
      <c r="D699" s="210"/>
      <c r="E699" s="210"/>
      <c r="F699" s="210"/>
      <c r="G699" s="210"/>
      <c r="H699" s="210"/>
      <c r="I699" s="210"/>
      <c r="J699" s="210"/>
      <c r="K699" s="210"/>
    </row>
    <row r="700" ht="14.25" customHeight="1">
      <c r="B700" s="210"/>
      <c r="C700" s="288"/>
      <c r="D700" s="210"/>
      <c r="E700" s="210"/>
      <c r="F700" s="210"/>
      <c r="G700" s="210"/>
      <c r="H700" s="210"/>
      <c r="I700" s="210"/>
      <c r="J700" s="210"/>
      <c r="K700" s="210"/>
    </row>
    <row r="701" ht="14.25" customHeight="1">
      <c r="B701" s="210"/>
      <c r="C701" s="288"/>
      <c r="D701" s="210"/>
      <c r="E701" s="210"/>
      <c r="F701" s="210"/>
      <c r="G701" s="210"/>
      <c r="H701" s="210"/>
      <c r="I701" s="210"/>
      <c r="J701" s="210"/>
      <c r="K701" s="210"/>
    </row>
    <row r="702" ht="14.25" customHeight="1">
      <c r="B702" s="210"/>
      <c r="C702" s="288"/>
      <c r="D702" s="210"/>
      <c r="E702" s="210"/>
      <c r="F702" s="210"/>
      <c r="G702" s="210"/>
      <c r="H702" s="210"/>
      <c r="I702" s="210"/>
      <c r="J702" s="210"/>
      <c r="K702" s="210"/>
    </row>
    <row r="703" ht="14.25" customHeight="1">
      <c r="B703" s="210"/>
      <c r="C703" s="288"/>
      <c r="D703" s="210"/>
      <c r="E703" s="210"/>
      <c r="F703" s="210"/>
      <c r="G703" s="210"/>
      <c r="H703" s="210"/>
      <c r="I703" s="210"/>
      <c r="J703" s="210"/>
      <c r="K703" s="210"/>
    </row>
    <row r="704" ht="14.25" customHeight="1">
      <c r="B704" s="210"/>
      <c r="C704" s="288"/>
      <c r="D704" s="210"/>
      <c r="E704" s="210"/>
      <c r="F704" s="210"/>
      <c r="G704" s="210"/>
      <c r="H704" s="210"/>
      <c r="I704" s="210"/>
      <c r="J704" s="210"/>
      <c r="K704" s="210"/>
    </row>
    <row r="705" ht="14.25" customHeight="1">
      <c r="B705" s="210"/>
      <c r="C705" s="288"/>
      <c r="D705" s="210"/>
      <c r="E705" s="210"/>
      <c r="F705" s="210"/>
      <c r="G705" s="210"/>
      <c r="H705" s="210"/>
      <c r="I705" s="210"/>
      <c r="J705" s="210"/>
      <c r="K705" s="210"/>
    </row>
    <row r="706" ht="14.25" customHeight="1">
      <c r="B706" s="210"/>
      <c r="C706" s="288"/>
      <c r="D706" s="210"/>
      <c r="E706" s="210"/>
      <c r="F706" s="210"/>
      <c r="G706" s="210"/>
      <c r="H706" s="210"/>
      <c r="I706" s="210"/>
      <c r="J706" s="210"/>
      <c r="K706" s="210"/>
    </row>
    <row r="707" ht="14.25" customHeight="1">
      <c r="B707" s="210"/>
      <c r="C707" s="288"/>
      <c r="D707" s="210"/>
      <c r="E707" s="210"/>
      <c r="F707" s="210"/>
      <c r="G707" s="210"/>
      <c r="H707" s="210"/>
      <c r="I707" s="210"/>
      <c r="J707" s="210"/>
      <c r="K707" s="210"/>
    </row>
    <row r="708" ht="14.25" customHeight="1">
      <c r="B708" s="210"/>
      <c r="C708" s="288"/>
      <c r="D708" s="210"/>
      <c r="E708" s="210"/>
      <c r="F708" s="210"/>
      <c r="G708" s="210"/>
      <c r="H708" s="210"/>
      <c r="I708" s="210"/>
      <c r="J708" s="210"/>
      <c r="K708" s="210"/>
    </row>
    <row r="709" ht="14.25" customHeight="1">
      <c r="B709" s="210"/>
      <c r="C709" s="288"/>
      <c r="D709" s="210"/>
      <c r="E709" s="210"/>
      <c r="F709" s="210"/>
      <c r="G709" s="210"/>
      <c r="H709" s="210"/>
      <c r="I709" s="210"/>
      <c r="J709" s="210"/>
      <c r="K709" s="210"/>
    </row>
    <row r="710" ht="14.25" customHeight="1">
      <c r="B710" s="210"/>
      <c r="C710" s="288"/>
      <c r="D710" s="210"/>
      <c r="E710" s="210"/>
      <c r="F710" s="210"/>
      <c r="G710" s="210"/>
      <c r="H710" s="210"/>
      <c r="I710" s="210"/>
      <c r="J710" s="210"/>
      <c r="K710" s="210"/>
    </row>
    <row r="711" ht="14.25" customHeight="1">
      <c r="B711" s="210"/>
      <c r="C711" s="288"/>
      <c r="D711" s="210"/>
      <c r="E711" s="210"/>
      <c r="F711" s="210"/>
      <c r="G711" s="210"/>
      <c r="H711" s="210"/>
      <c r="I711" s="210"/>
      <c r="J711" s="210"/>
      <c r="K711" s="210"/>
    </row>
    <row r="712" ht="14.25" customHeight="1">
      <c r="B712" s="210"/>
      <c r="C712" s="288"/>
      <c r="D712" s="210"/>
      <c r="E712" s="210"/>
      <c r="F712" s="210"/>
      <c r="G712" s="210"/>
      <c r="H712" s="210"/>
      <c r="I712" s="210"/>
      <c r="J712" s="210"/>
      <c r="K712" s="210"/>
    </row>
    <row r="713" ht="14.25" customHeight="1">
      <c r="B713" s="210"/>
      <c r="C713" s="288"/>
      <c r="D713" s="210"/>
      <c r="E713" s="210"/>
      <c r="F713" s="210"/>
      <c r="G713" s="210"/>
      <c r="H713" s="210"/>
      <c r="I713" s="210"/>
      <c r="J713" s="210"/>
      <c r="K713" s="210"/>
    </row>
    <row r="714" ht="14.25" customHeight="1">
      <c r="B714" s="210"/>
      <c r="C714" s="288"/>
      <c r="D714" s="210"/>
      <c r="E714" s="210"/>
      <c r="F714" s="210"/>
      <c r="G714" s="210"/>
      <c r="H714" s="210"/>
      <c r="I714" s="210"/>
      <c r="J714" s="210"/>
      <c r="K714" s="210"/>
    </row>
    <row r="715" ht="14.25" customHeight="1">
      <c r="B715" s="210"/>
      <c r="C715" s="288"/>
      <c r="D715" s="210"/>
      <c r="E715" s="210"/>
      <c r="F715" s="210"/>
      <c r="G715" s="210"/>
      <c r="H715" s="210"/>
      <c r="I715" s="210"/>
      <c r="J715" s="210"/>
      <c r="K715" s="210"/>
    </row>
    <row r="716" ht="14.25" customHeight="1">
      <c r="B716" s="210"/>
      <c r="C716" s="288"/>
      <c r="D716" s="210"/>
      <c r="E716" s="210"/>
      <c r="F716" s="210"/>
      <c r="G716" s="210"/>
      <c r="H716" s="210"/>
      <c r="I716" s="210"/>
      <c r="J716" s="210"/>
      <c r="K716" s="210"/>
    </row>
    <row r="717" ht="14.25" customHeight="1">
      <c r="B717" s="210"/>
      <c r="C717" s="288"/>
      <c r="D717" s="210"/>
      <c r="E717" s="210"/>
      <c r="F717" s="210"/>
      <c r="G717" s="210"/>
      <c r="H717" s="210"/>
      <c r="I717" s="210"/>
      <c r="J717" s="210"/>
      <c r="K717" s="210"/>
    </row>
    <row r="718" ht="14.25" customHeight="1">
      <c r="B718" s="210"/>
      <c r="C718" s="288"/>
      <c r="D718" s="210"/>
      <c r="E718" s="210"/>
      <c r="F718" s="210"/>
      <c r="G718" s="210"/>
      <c r="H718" s="210"/>
      <c r="I718" s="210"/>
      <c r="J718" s="210"/>
      <c r="K718" s="210"/>
    </row>
    <row r="719" ht="14.25" customHeight="1">
      <c r="B719" s="210"/>
      <c r="C719" s="288"/>
      <c r="D719" s="210"/>
      <c r="E719" s="210"/>
      <c r="F719" s="210"/>
      <c r="G719" s="210"/>
      <c r="H719" s="210"/>
      <c r="I719" s="210"/>
      <c r="J719" s="210"/>
      <c r="K719" s="210"/>
    </row>
    <row r="720" ht="14.25" customHeight="1">
      <c r="B720" s="210"/>
      <c r="C720" s="288"/>
      <c r="D720" s="210"/>
      <c r="E720" s="210"/>
      <c r="F720" s="210"/>
      <c r="G720" s="210"/>
      <c r="H720" s="210"/>
      <c r="I720" s="210"/>
      <c r="J720" s="210"/>
      <c r="K720" s="210"/>
    </row>
    <row r="721" ht="14.25" customHeight="1">
      <c r="B721" s="210"/>
      <c r="C721" s="288"/>
      <c r="D721" s="210"/>
      <c r="E721" s="210"/>
      <c r="F721" s="210"/>
      <c r="G721" s="210"/>
      <c r="H721" s="210"/>
      <c r="I721" s="210"/>
      <c r="J721" s="210"/>
      <c r="K721" s="210"/>
    </row>
    <row r="722" ht="14.25" customHeight="1">
      <c r="B722" s="210"/>
      <c r="C722" s="288"/>
      <c r="D722" s="210"/>
      <c r="E722" s="210"/>
      <c r="F722" s="210"/>
      <c r="G722" s="210"/>
      <c r="H722" s="210"/>
      <c r="I722" s="210"/>
      <c r="J722" s="210"/>
      <c r="K722" s="210"/>
    </row>
    <row r="723" ht="14.25" customHeight="1">
      <c r="B723" s="210"/>
      <c r="C723" s="288"/>
      <c r="D723" s="210"/>
      <c r="E723" s="210"/>
      <c r="F723" s="210"/>
      <c r="G723" s="210"/>
      <c r="H723" s="210"/>
      <c r="I723" s="210"/>
      <c r="J723" s="210"/>
      <c r="K723" s="210"/>
    </row>
    <row r="724" ht="14.25" customHeight="1">
      <c r="B724" s="210"/>
      <c r="C724" s="288"/>
      <c r="D724" s="210"/>
      <c r="E724" s="210"/>
      <c r="F724" s="210"/>
      <c r="G724" s="210"/>
      <c r="H724" s="210"/>
      <c r="I724" s="210"/>
      <c r="J724" s="210"/>
      <c r="K724" s="210"/>
    </row>
    <row r="725" ht="14.25" customHeight="1">
      <c r="B725" s="210"/>
      <c r="C725" s="288"/>
      <c r="D725" s="210"/>
      <c r="E725" s="210"/>
      <c r="F725" s="210"/>
      <c r="G725" s="210"/>
      <c r="H725" s="210"/>
      <c r="I725" s="210"/>
      <c r="J725" s="210"/>
      <c r="K725" s="210"/>
    </row>
    <row r="726" ht="14.25" customHeight="1">
      <c r="B726" s="210"/>
      <c r="C726" s="288"/>
      <c r="D726" s="210"/>
      <c r="E726" s="210"/>
      <c r="F726" s="210"/>
      <c r="G726" s="210"/>
      <c r="H726" s="210"/>
      <c r="I726" s="210"/>
      <c r="J726" s="210"/>
      <c r="K726" s="210"/>
    </row>
    <row r="727" ht="14.25" customHeight="1">
      <c r="B727" s="210"/>
      <c r="C727" s="288"/>
      <c r="D727" s="210"/>
      <c r="E727" s="210"/>
      <c r="F727" s="210"/>
      <c r="G727" s="210"/>
      <c r="H727" s="210"/>
      <c r="I727" s="210"/>
      <c r="J727" s="210"/>
      <c r="K727" s="210"/>
    </row>
    <row r="728" ht="14.25" customHeight="1">
      <c r="B728" s="210"/>
      <c r="C728" s="288"/>
      <c r="D728" s="210"/>
      <c r="E728" s="210"/>
      <c r="F728" s="210"/>
      <c r="G728" s="210"/>
      <c r="H728" s="210"/>
      <c r="I728" s="210"/>
      <c r="J728" s="210"/>
      <c r="K728" s="210"/>
    </row>
    <row r="729" ht="14.25" customHeight="1">
      <c r="B729" s="210"/>
      <c r="C729" s="288"/>
      <c r="D729" s="210"/>
      <c r="E729" s="210"/>
      <c r="F729" s="210"/>
      <c r="G729" s="210"/>
      <c r="H729" s="210"/>
      <c r="I729" s="210"/>
      <c r="J729" s="210"/>
      <c r="K729" s="210"/>
    </row>
    <row r="730" ht="14.25" customHeight="1">
      <c r="B730" s="210"/>
      <c r="C730" s="288"/>
      <c r="D730" s="210"/>
      <c r="E730" s="210"/>
      <c r="F730" s="210"/>
      <c r="G730" s="210"/>
      <c r="H730" s="210"/>
      <c r="I730" s="210"/>
      <c r="J730" s="210"/>
      <c r="K730" s="210"/>
    </row>
    <row r="731" ht="14.25" customHeight="1">
      <c r="B731" s="210"/>
      <c r="C731" s="288"/>
      <c r="D731" s="210"/>
      <c r="E731" s="210"/>
      <c r="F731" s="210"/>
      <c r="G731" s="210"/>
      <c r="H731" s="210"/>
      <c r="I731" s="210"/>
      <c r="J731" s="210"/>
      <c r="K731" s="210"/>
    </row>
    <row r="732" ht="14.25" customHeight="1">
      <c r="B732" s="210"/>
      <c r="C732" s="288"/>
      <c r="D732" s="210"/>
      <c r="E732" s="210"/>
      <c r="F732" s="210"/>
      <c r="G732" s="210"/>
      <c r="H732" s="210"/>
      <c r="I732" s="210"/>
      <c r="J732" s="210"/>
      <c r="K732" s="210"/>
    </row>
    <row r="733" ht="14.25" customHeight="1">
      <c r="B733" s="210"/>
      <c r="C733" s="288"/>
      <c r="D733" s="210"/>
      <c r="E733" s="210"/>
      <c r="F733" s="210"/>
      <c r="G733" s="210"/>
      <c r="H733" s="210"/>
      <c r="I733" s="210"/>
      <c r="J733" s="210"/>
      <c r="K733" s="210"/>
    </row>
    <row r="734" ht="14.25" customHeight="1">
      <c r="B734" s="210"/>
      <c r="C734" s="288"/>
      <c r="D734" s="210"/>
      <c r="E734" s="210"/>
      <c r="F734" s="210"/>
      <c r="G734" s="210"/>
      <c r="H734" s="210"/>
      <c r="I734" s="210"/>
      <c r="J734" s="210"/>
      <c r="K734" s="210"/>
    </row>
    <row r="735" ht="14.25" customHeight="1">
      <c r="B735" s="210"/>
      <c r="C735" s="288"/>
      <c r="D735" s="210"/>
      <c r="E735" s="210"/>
      <c r="F735" s="210"/>
      <c r="G735" s="210"/>
      <c r="H735" s="210"/>
      <c r="I735" s="210"/>
      <c r="J735" s="210"/>
      <c r="K735" s="210"/>
    </row>
    <row r="736" ht="14.25" customHeight="1">
      <c r="B736" s="210"/>
      <c r="C736" s="288"/>
      <c r="D736" s="210"/>
      <c r="E736" s="210"/>
      <c r="F736" s="210"/>
      <c r="G736" s="210"/>
      <c r="H736" s="210"/>
      <c r="I736" s="210"/>
      <c r="J736" s="210"/>
      <c r="K736" s="210"/>
    </row>
    <row r="737" ht="14.25" customHeight="1">
      <c r="B737" s="210"/>
      <c r="C737" s="288"/>
      <c r="D737" s="210"/>
      <c r="E737" s="210"/>
      <c r="F737" s="210"/>
      <c r="G737" s="210"/>
      <c r="H737" s="210"/>
      <c r="I737" s="210"/>
      <c r="J737" s="210"/>
      <c r="K737" s="210"/>
    </row>
    <row r="738" ht="14.25" customHeight="1">
      <c r="B738" s="210"/>
      <c r="C738" s="288"/>
      <c r="D738" s="210"/>
      <c r="E738" s="210"/>
      <c r="F738" s="210"/>
      <c r="G738" s="210"/>
      <c r="H738" s="210"/>
      <c r="I738" s="210"/>
      <c r="J738" s="210"/>
      <c r="K738" s="210"/>
    </row>
    <row r="739" ht="14.25" customHeight="1">
      <c r="B739" s="210"/>
      <c r="C739" s="288"/>
      <c r="D739" s="210"/>
      <c r="E739" s="210"/>
      <c r="F739" s="210"/>
      <c r="G739" s="210"/>
      <c r="H739" s="210"/>
      <c r="I739" s="210"/>
      <c r="J739" s="210"/>
      <c r="K739" s="210"/>
    </row>
    <row r="740" ht="14.25" customHeight="1">
      <c r="B740" s="210"/>
      <c r="C740" s="288"/>
      <c r="D740" s="210"/>
      <c r="E740" s="210"/>
      <c r="F740" s="210"/>
      <c r="G740" s="210"/>
      <c r="H740" s="210"/>
      <c r="I740" s="210"/>
      <c r="J740" s="210"/>
      <c r="K740" s="210"/>
    </row>
    <row r="741" ht="14.25" customHeight="1">
      <c r="B741" s="210"/>
      <c r="C741" s="288"/>
      <c r="D741" s="210"/>
      <c r="E741" s="210"/>
      <c r="F741" s="210"/>
      <c r="G741" s="210"/>
      <c r="H741" s="210"/>
      <c r="I741" s="210"/>
      <c r="J741" s="210"/>
      <c r="K741" s="210"/>
    </row>
    <row r="742" ht="14.25" customHeight="1">
      <c r="B742" s="210"/>
      <c r="C742" s="288"/>
      <c r="D742" s="210"/>
      <c r="E742" s="210"/>
      <c r="F742" s="210"/>
      <c r="G742" s="210"/>
      <c r="H742" s="210"/>
      <c r="I742" s="210"/>
      <c r="J742" s="210"/>
      <c r="K742" s="210"/>
    </row>
    <row r="743" ht="14.25" customHeight="1">
      <c r="B743" s="210"/>
      <c r="C743" s="288"/>
      <c r="D743" s="210"/>
      <c r="E743" s="210"/>
      <c r="F743" s="210"/>
      <c r="G743" s="210"/>
      <c r="H743" s="210"/>
      <c r="I743" s="210"/>
      <c r="J743" s="210"/>
      <c r="K743" s="210"/>
    </row>
    <row r="744" ht="14.25" customHeight="1">
      <c r="B744" s="210"/>
      <c r="C744" s="288"/>
      <c r="D744" s="210"/>
      <c r="E744" s="210"/>
      <c r="F744" s="210"/>
      <c r="G744" s="210"/>
      <c r="H744" s="210"/>
      <c r="I744" s="210"/>
      <c r="J744" s="210"/>
      <c r="K744" s="210"/>
    </row>
    <row r="745" ht="14.25" customHeight="1">
      <c r="B745" s="210"/>
      <c r="C745" s="288"/>
      <c r="D745" s="210"/>
      <c r="E745" s="210"/>
      <c r="F745" s="210"/>
      <c r="G745" s="210"/>
      <c r="H745" s="210"/>
      <c r="I745" s="210"/>
      <c r="J745" s="210"/>
      <c r="K745" s="210"/>
    </row>
    <row r="746" ht="14.25" customHeight="1">
      <c r="B746" s="210"/>
      <c r="C746" s="288"/>
      <c r="D746" s="210"/>
      <c r="E746" s="210"/>
      <c r="F746" s="210"/>
      <c r="G746" s="210"/>
      <c r="H746" s="210"/>
      <c r="I746" s="210"/>
      <c r="J746" s="210"/>
      <c r="K746" s="210"/>
    </row>
    <row r="747" ht="14.25" customHeight="1">
      <c r="B747" s="210"/>
      <c r="C747" s="288"/>
      <c r="D747" s="210"/>
      <c r="E747" s="210"/>
      <c r="F747" s="210"/>
      <c r="G747" s="210"/>
      <c r="H747" s="210"/>
      <c r="I747" s="210"/>
      <c r="J747" s="210"/>
      <c r="K747" s="210"/>
    </row>
    <row r="748" ht="14.25" customHeight="1">
      <c r="B748" s="210"/>
      <c r="C748" s="288"/>
      <c r="D748" s="210"/>
      <c r="E748" s="210"/>
      <c r="F748" s="210"/>
      <c r="G748" s="210"/>
      <c r="H748" s="210"/>
      <c r="I748" s="210"/>
      <c r="J748" s="210"/>
      <c r="K748" s="210"/>
    </row>
    <row r="749" ht="14.25" customHeight="1">
      <c r="B749" s="210"/>
      <c r="C749" s="288"/>
      <c r="D749" s="210"/>
      <c r="E749" s="210"/>
      <c r="F749" s="210"/>
      <c r="G749" s="210"/>
      <c r="H749" s="210"/>
      <c r="I749" s="210"/>
      <c r="J749" s="210"/>
      <c r="K749" s="210"/>
    </row>
    <row r="750" ht="14.25" customHeight="1">
      <c r="B750" s="210"/>
      <c r="C750" s="288"/>
      <c r="D750" s="210"/>
      <c r="E750" s="210"/>
      <c r="F750" s="210"/>
      <c r="G750" s="210"/>
      <c r="H750" s="210"/>
      <c r="I750" s="210"/>
      <c r="J750" s="210"/>
      <c r="K750" s="210"/>
    </row>
    <row r="751" ht="14.25" customHeight="1">
      <c r="B751" s="210"/>
      <c r="C751" s="288"/>
      <c r="D751" s="210"/>
      <c r="E751" s="210"/>
      <c r="F751" s="210"/>
      <c r="G751" s="210"/>
      <c r="H751" s="210"/>
      <c r="I751" s="210"/>
      <c r="J751" s="210"/>
      <c r="K751" s="210"/>
    </row>
    <row r="752" ht="14.25" customHeight="1">
      <c r="B752" s="210"/>
      <c r="C752" s="288"/>
      <c r="D752" s="210"/>
      <c r="E752" s="210"/>
      <c r="F752" s="210"/>
      <c r="G752" s="210"/>
      <c r="H752" s="210"/>
      <c r="I752" s="210"/>
      <c r="J752" s="210"/>
      <c r="K752" s="210"/>
    </row>
    <row r="753" ht="14.25" customHeight="1">
      <c r="B753" s="210"/>
      <c r="C753" s="288"/>
      <c r="D753" s="210"/>
      <c r="E753" s="210"/>
      <c r="F753" s="210"/>
      <c r="G753" s="210"/>
      <c r="H753" s="210"/>
      <c r="I753" s="210"/>
      <c r="J753" s="210"/>
      <c r="K753" s="210"/>
    </row>
    <row r="754" ht="14.25" customHeight="1">
      <c r="B754" s="210"/>
      <c r="C754" s="288"/>
      <c r="D754" s="210"/>
      <c r="E754" s="210"/>
      <c r="F754" s="210"/>
      <c r="G754" s="210"/>
      <c r="H754" s="210"/>
      <c r="I754" s="210"/>
      <c r="J754" s="210"/>
      <c r="K754" s="210"/>
    </row>
    <row r="755" ht="14.25" customHeight="1">
      <c r="B755" s="210"/>
      <c r="C755" s="288"/>
      <c r="D755" s="210"/>
      <c r="E755" s="210"/>
      <c r="F755" s="210"/>
      <c r="G755" s="210"/>
      <c r="H755" s="210"/>
      <c r="I755" s="210"/>
      <c r="J755" s="210"/>
      <c r="K755" s="210"/>
    </row>
    <row r="756" ht="14.25" customHeight="1">
      <c r="B756" s="210"/>
      <c r="C756" s="288"/>
      <c r="D756" s="210"/>
      <c r="E756" s="210"/>
      <c r="F756" s="210"/>
      <c r="G756" s="210"/>
      <c r="H756" s="210"/>
      <c r="I756" s="210"/>
      <c r="J756" s="210"/>
      <c r="K756" s="210"/>
    </row>
    <row r="757" ht="14.25" customHeight="1">
      <c r="B757" s="210"/>
      <c r="C757" s="288"/>
      <c r="D757" s="210"/>
      <c r="E757" s="210"/>
      <c r="F757" s="210"/>
      <c r="G757" s="210"/>
      <c r="H757" s="210"/>
      <c r="I757" s="210"/>
      <c r="J757" s="210"/>
      <c r="K757" s="210"/>
    </row>
    <row r="758" ht="14.25" customHeight="1">
      <c r="B758" s="210"/>
      <c r="C758" s="288"/>
      <c r="D758" s="210"/>
      <c r="E758" s="210"/>
      <c r="F758" s="210"/>
      <c r="G758" s="210"/>
      <c r="H758" s="210"/>
      <c r="I758" s="210"/>
      <c r="J758" s="210"/>
      <c r="K758" s="210"/>
    </row>
    <row r="759" ht="14.25" customHeight="1">
      <c r="B759" s="210"/>
      <c r="C759" s="288"/>
      <c r="D759" s="210"/>
      <c r="E759" s="210"/>
      <c r="F759" s="210"/>
      <c r="G759" s="210"/>
      <c r="H759" s="210"/>
      <c r="I759" s="210"/>
      <c r="J759" s="210"/>
      <c r="K759" s="210"/>
    </row>
    <row r="760" ht="14.25" customHeight="1">
      <c r="B760" s="210"/>
      <c r="C760" s="288"/>
      <c r="D760" s="210"/>
      <c r="E760" s="210"/>
      <c r="F760" s="210"/>
      <c r="G760" s="210"/>
      <c r="H760" s="210"/>
      <c r="I760" s="210"/>
      <c r="J760" s="210"/>
      <c r="K760" s="210"/>
    </row>
    <row r="761" ht="14.25" customHeight="1">
      <c r="B761" s="210"/>
      <c r="C761" s="288"/>
      <c r="D761" s="210"/>
      <c r="E761" s="210"/>
      <c r="F761" s="210"/>
      <c r="G761" s="210"/>
      <c r="H761" s="210"/>
      <c r="I761" s="210"/>
      <c r="J761" s="210"/>
      <c r="K761" s="210"/>
    </row>
    <row r="762" ht="14.25" customHeight="1">
      <c r="B762" s="210"/>
      <c r="C762" s="288"/>
      <c r="D762" s="210"/>
      <c r="E762" s="210"/>
      <c r="F762" s="210"/>
      <c r="G762" s="210"/>
      <c r="H762" s="210"/>
      <c r="I762" s="210"/>
      <c r="J762" s="210"/>
      <c r="K762" s="210"/>
    </row>
    <row r="763" ht="14.25" customHeight="1">
      <c r="B763" s="210"/>
      <c r="C763" s="288"/>
      <c r="D763" s="210"/>
      <c r="E763" s="210"/>
      <c r="F763" s="210"/>
      <c r="G763" s="210"/>
      <c r="H763" s="210"/>
      <c r="I763" s="210"/>
      <c r="J763" s="210"/>
      <c r="K763" s="210"/>
    </row>
    <row r="764" ht="14.25" customHeight="1">
      <c r="B764" s="210"/>
      <c r="C764" s="288"/>
      <c r="D764" s="210"/>
      <c r="E764" s="210"/>
      <c r="F764" s="210"/>
      <c r="G764" s="210"/>
      <c r="H764" s="210"/>
      <c r="I764" s="210"/>
      <c r="J764" s="210"/>
      <c r="K764" s="210"/>
    </row>
    <row r="765" ht="14.25" customHeight="1">
      <c r="B765" s="210"/>
      <c r="C765" s="288"/>
      <c r="D765" s="210"/>
      <c r="E765" s="210"/>
      <c r="F765" s="210"/>
      <c r="G765" s="210"/>
      <c r="H765" s="210"/>
      <c r="I765" s="210"/>
      <c r="J765" s="210"/>
      <c r="K765" s="210"/>
    </row>
    <row r="766" ht="14.25" customHeight="1">
      <c r="B766" s="210"/>
      <c r="C766" s="288"/>
      <c r="D766" s="210"/>
      <c r="E766" s="210"/>
      <c r="F766" s="210"/>
      <c r="G766" s="210"/>
      <c r="H766" s="210"/>
      <c r="I766" s="210"/>
      <c r="J766" s="210"/>
      <c r="K766" s="210"/>
    </row>
    <row r="767" ht="14.25" customHeight="1">
      <c r="B767" s="210"/>
      <c r="C767" s="288"/>
      <c r="D767" s="210"/>
      <c r="E767" s="210"/>
      <c r="F767" s="210"/>
      <c r="G767" s="210"/>
      <c r="H767" s="210"/>
      <c r="I767" s="210"/>
      <c r="J767" s="210"/>
      <c r="K767" s="210"/>
    </row>
    <row r="768" ht="14.25" customHeight="1">
      <c r="B768" s="210"/>
      <c r="C768" s="288"/>
      <c r="D768" s="210"/>
      <c r="E768" s="210"/>
      <c r="F768" s="210"/>
      <c r="G768" s="210"/>
      <c r="H768" s="210"/>
      <c r="I768" s="210"/>
      <c r="J768" s="210"/>
      <c r="K768" s="210"/>
    </row>
    <row r="769" ht="14.25" customHeight="1">
      <c r="B769" s="210"/>
      <c r="C769" s="288"/>
      <c r="D769" s="210"/>
      <c r="E769" s="210"/>
      <c r="F769" s="210"/>
      <c r="G769" s="210"/>
      <c r="H769" s="210"/>
      <c r="I769" s="210"/>
      <c r="J769" s="210"/>
      <c r="K769" s="210"/>
    </row>
    <row r="770" ht="14.25" customHeight="1">
      <c r="B770" s="210"/>
      <c r="C770" s="288"/>
      <c r="D770" s="210"/>
      <c r="E770" s="210"/>
      <c r="F770" s="210"/>
      <c r="G770" s="210"/>
      <c r="H770" s="210"/>
      <c r="I770" s="210"/>
      <c r="J770" s="210"/>
      <c r="K770" s="210"/>
    </row>
    <row r="771" ht="14.25" customHeight="1">
      <c r="B771" s="210"/>
      <c r="C771" s="288"/>
      <c r="D771" s="210"/>
      <c r="E771" s="210"/>
      <c r="F771" s="210"/>
      <c r="G771" s="210"/>
      <c r="H771" s="210"/>
      <c r="I771" s="210"/>
      <c r="J771" s="210"/>
      <c r="K771" s="210"/>
    </row>
    <row r="772" ht="14.25" customHeight="1">
      <c r="B772" s="210"/>
      <c r="C772" s="288"/>
      <c r="D772" s="210"/>
      <c r="E772" s="210"/>
      <c r="F772" s="210"/>
      <c r="G772" s="210"/>
      <c r="H772" s="210"/>
      <c r="I772" s="210"/>
      <c r="J772" s="210"/>
      <c r="K772" s="210"/>
    </row>
    <row r="773" ht="14.25" customHeight="1">
      <c r="B773" s="210"/>
      <c r="C773" s="288"/>
      <c r="D773" s="210"/>
      <c r="E773" s="210"/>
      <c r="F773" s="210"/>
      <c r="G773" s="210"/>
      <c r="H773" s="210"/>
      <c r="I773" s="210"/>
      <c r="J773" s="210"/>
      <c r="K773" s="210"/>
    </row>
    <row r="774" ht="14.25" customHeight="1">
      <c r="B774" s="210"/>
      <c r="C774" s="288"/>
      <c r="D774" s="210"/>
      <c r="E774" s="210"/>
      <c r="F774" s="210"/>
      <c r="G774" s="210"/>
      <c r="H774" s="210"/>
      <c r="I774" s="210"/>
      <c r="J774" s="210"/>
      <c r="K774" s="210"/>
    </row>
    <row r="775" ht="14.25" customHeight="1">
      <c r="B775" s="210"/>
      <c r="C775" s="288"/>
      <c r="D775" s="210"/>
      <c r="E775" s="210"/>
      <c r="F775" s="210"/>
      <c r="G775" s="210"/>
      <c r="H775" s="210"/>
      <c r="I775" s="210"/>
      <c r="J775" s="210"/>
      <c r="K775" s="210"/>
    </row>
    <row r="776" ht="14.25" customHeight="1">
      <c r="B776" s="210"/>
      <c r="C776" s="288"/>
      <c r="D776" s="210"/>
      <c r="E776" s="210"/>
      <c r="F776" s="210"/>
      <c r="G776" s="210"/>
      <c r="H776" s="210"/>
      <c r="I776" s="210"/>
      <c r="J776" s="210"/>
      <c r="K776" s="210"/>
    </row>
    <row r="777" ht="14.25" customHeight="1">
      <c r="B777" s="210"/>
      <c r="C777" s="288"/>
      <c r="D777" s="210"/>
      <c r="E777" s="210"/>
      <c r="F777" s="210"/>
      <c r="G777" s="210"/>
      <c r="H777" s="210"/>
      <c r="I777" s="210"/>
      <c r="J777" s="210"/>
      <c r="K777" s="210"/>
    </row>
    <row r="778" ht="14.25" customHeight="1">
      <c r="B778" s="210"/>
      <c r="C778" s="288"/>
      <c r="D778" s="210"/>
      <c r="E778" s="210"/>
      <c r="F778" s="210"/>
      <c r="G778" s="210"/>
      <c r="H778" s="210"/>
      <c r="I778" s="210"/>
      <c r="J778" s="210"/>
      <c r="K778" s="210"/>
    </row>
    <row r="779" ht="14.25" customHeight="1">
      <c r="B779" s="210"/>
      <c r="C779" s="288"/>
      <c r="D779" s="210"/>
      <c r="E779" s="210"/>
      <c r="F779" s="210"/>
      <c r="G779" s="210"/>
      <c r="H779" s="210"/>
      <c r="I779" s="210"/>
      <c r="J779" s="210"/>
      <c r="K779" s="210"/>
    </row>
    <row r="780" ht="14.25" customHeight="1">
      <c r="B780" s="210"/>
      <c r="C780" s="288"/>
      <c r="D780" s="210"/>
      <c r="E780" s="210"/>
      <c r="F780" s="210"/>
      <c r="G780" s="210"/>
      <c r="H780" s="210"/>
      <c r="I780" s="210"/>
      <c r="J780" s="210"/>
      <c r="K780" s="210"/>
    </row>
    <row r="781" ht="14.25" customHeight="1">
      <c r="B781" s="210"/>
      <c r="C781" s="288"/>
      <c r="D781" s="210"/>
      <c r="E781" s="210"/>
      <c r="F781" s="210"/>
      <c r="G781" s="210"/>
      <c r="H781" s="210"/>
      <c r="I781" s="210"/>
      <c r="J781" s="210"/>
      <c r="K781" s="210"/>
    </row>
    <row r="782" ht="14.25" customHeight="1">
      <c r="B782" s="210"/>
      <c r="C782" s="288"/>
      <c r="D782" s="210"/>
      <c r="E782" s="210"/>
      <c r="F782" s="210"/>
      <c r="G782" s="210"/>
      <c r="H782" s="210"/>
      <c r="I782" s="210"/>
      <c r="J782" s="210"/>
      <c r="K782" s="210"/>
    </row>
    <row r="783" ht="14.25" customHeight="1">
      <c r="B783" s="210"/>
      <c r="C783" s="288"/>
      <c r="D783" s="210"/>
      <c r="E783" s="210"/>
      <c r="F783" s="210"/>
      <c r="G783" s="210"/>
      <c r="H783" s="210"/>
      <c r="I783" s="210"/>
      <c r="J783" s="210"/>
      <c r="K783" s="210"/>
    </row>
    <row r="784" ht="14.25" customHeight="1">
      <c r="B784" s="210"/>
      <c r="C784" s="288"/>
      <c r="D784" s="210"/>
      <c r="E784" s="210"/>
      <c r="F784" s="210"/>
      <c r="G784" s="210"/>
      <c r="H784" s="210"/>
      <c r="I784" s="210"/>
      <c r="J784" s="210"/>
      <c r="K784" s="210"/>
    </row>
    <row r="785" ht="14.25" customHeight="1">
      <c r="B785" s="210"/>
      <c r="C785" s="288"/>
      <c r="D785" s="210"/>
      <c r="E785" s="210"/>
      <c r="F785" s="210"/>
      <c r="G785" s="210"/>
      <c r="H785" s="210"/>
      <c r="I785" s="210"/>
      <c r="J785" s="210"/>
      <c r="K785" s="210"/>
    </row>
    <row r="786" ht="14.25" customHeight="1">
      <c r="B786" s="210"/>
      <c r="C786" s="288"/>
      <c r="D786" s="210"/>
      <c r="E786" s="210"/>
      <c r="F786" s="210"/>
      <c r="G786" s="210"/>
      <c r="H786" s="210"/>
      <c r="I786" s="210"/>
      <c r="J786" s="210"/>
      <c r="K786" s="210"/>
    </row>
    <row r="787" ht="14.25" customHeight="1">
      <c r="B787" s="210"/>
      <c r="C787" s="288"/>
      <c r="D787" s="210"/>
      <c r="E787" s="210"/>
      <c r="F787" s="210"/>
      <c r="G787" s="210"/>
      <c r="H787" s="210"/>
      <c r="I787" s="210"/>
      <c r="J787" s="210"/>
      <c r="K787" s="210"/>
    </row>
    <row r="788" ht="14.25" customHeight="1">
      <c r="B788" s="210"/>
      <c r="C788" s="288"/>
      <c r="D788" s="210"/>
      <c r="E788" s="210"/>
      <c r="F788" s="210"/>
      <c r="G788" s="210"/>
      <c r="H788" s="210"/>
      <c r="I788" s="210"/>
      <c r="J788" s="210"/>
      <c r="K788" s="210"/>
    </row>
    <row r="789" ht="14.25" customHeight="1">
      <c r="B789" s="210"/>
      <c r="C789" s="288"/>
      <c r="D789" s="210"/>
      <c r="E789" s="210"/>
      <c r="F789" s="210"/>
      <c r="G789" s="210"/>
      <c r="H789" s="210"/>
      <c r="I789" s="210"/>
      <c r="J789" s="210"/>
      <c r="K789" s="210"/>
    </row>
    <row r="790" ht="14.25" customHeight="1">
      <c r="B790" s="210"/>
      <c r="C790" s="288"/>
      <c r="D790" s="210"/>
      <c r="E790" s="210"/>
      <c r="F790" s="210"/>
      <c r="G790" s="210"/>
      <c r="H790" s="210"/>
      <c r="I790" s="210"/>
      <c r="J790" s="210"/>
      <c r="K790" s="210"/>
    </row>
    <row r="791" ht="14.25" customHeight="1">
      <c r="B791" s="210"/>
      <c r="C791" s="288"/>
      <c r="D791" s="210"/>
      <c r="E791" s="210"/>
      <c r="F791" s="210"/>
      <c r="G791" s="210"/>
      <c r="H791" s="210"/>
      <c r="I791" s="210"/>
      <c r="J791" s="210"/>
      <c r="K791" s="210"/>
    </row>
    <row r="792" ht="14.25" customHeight="1">
      <c r="B792" s="210"/>
      <c r="C792" s="288"/>
      <c r="D792" s="210"/>
      <c r="E792" s="210"/>
      <c r="F792" s="210"/>
      <c r="G792" s="210"/>
      <c r="H792" s="210"/>
      <c r="I792" s="210"/>
      <c r="J792" s="210"/>
      <c r="K792" s="210"/>
    </row>
    <row r="793" ht="14.25" customHeight="1">
      <c r="B793" s="210"/>
      <c r="C793" s="288"/>
      <c r="D793" s="210"/>
      <c r="E793" s="210"/>
      <c r="F793" s="210"/>
      <c r="G793" s="210"/>
      <c r="H793" s="210"/>
      <c r="I793" s="210"/>
      <c r="J793" s="210"/>
      <c r="K793" s="210"/>
    </row>
    <row r="794" ht="14.25" customHeight="1">
      <c r="B794" s="210"/>
      <c r="C794" s="288"/>
      <c r="D794" s="210"/>
      <c r="E794" s="210"/>
      <c r="F794" s="210"/>
      <c r="G794" s="210"/>
      <c r="H794" s="210"/>
      <c r="I794" s="210"/>
      <c r="J794" s="210"/>
      <c r="K794" s="210"/>
    </row>
    <row r="795" ht="14.25" customHeight="1">
      <c r="B795" s="210"/>
      <c r="C795" s="288"/>
      <c r="D795" s="210"/>
      <c r="E795" s="210"/>
      <c r="F795" s="210"/>
      <c r="G795" s="210"/>
      <c r="H795" s="210"/>
      <c r="I795" s="210"/>
      <c r="J795" s="210"/>
      <c r="K795" s="210"/>
    </row>
    <row r="796" ht="14.25" customHeight="1">
      <c r="B796" s="210"/>
      <c r="C796" s="288"/>
      <c r="D796" s="210"/>
      <c r="E796" s="210"/>
      <c r="F796" s="210"/>
      <c r="G796" s="210"/>
      <c r="H796" s="210"/>
      <c r="I796" s="210"/>
      <c r="J796" s="210"/>
      <c r="K796" s="210"/>
    </row>
    <row r="797" ht="14.25" customHeight="1">
      <c r="B797" s="210"/>
      <c r="C797" s="288"/>
      <c r="D797" s="210"/>
      <c r="E797" s="210"/>
      <c r="F797" s="210"/>
      <c r="G797" s="210"/>
      <c r="H797" s="210"/>
      <c r="I797" s="210"/>
      <c r="J797" s="210"/>
      <c r="K797" s="210"/>
    </row>
    <row r="798" ht="14.25" customHeight="1">
      <c r="B798" s="210"/>
      <c r="C798" s="288"/>
      <c r="D798" s="210"/>
      <c r="E798" s="210"/>
      <c r="F798" s="210"/>
      <c r="G798" s="210"/>
      <c r="H798" s="210"/>
      <c r="I798" s="210"/>
      <c r="J798" s="210"/>
      <c r="K798" s="210"/>
    </row>
    <row r="799" ht="14.25" customHeight="1">
      <c r="B799" s="210"/>
      <c r="C799" s="288"/>
      <c r="D799" s="210"/>
      <c r="E799" s="210"/>
      <c r="F799" s="210"/>
      <c r="G799" s="210"/>
      <c r="H799" s="210"/>
      <c r="I799" s="210"/>
      <c r="J799" s="210"/>
      <c r="K799" s="210"/>
    </row>
    <row r="800" ht="14.25" customHeight="1">
      <c r="B800" s="210"/>
      <c r="C800" s="288"/>
      <c r="D800" s="210"/>
      <c r="E800" s="210"/>
      <c r="F800" s="210"/>
      <c r="G800" s="210"/>
      <c r="H800" s="210"/>
      <c r="I800" s="210"/>
      <c r="J800" s="210"/>
      <c r="K800" s="210"/>
    </row>
    <row r="801" ht="14.25" customHeight="1">
      <c r="B801" s="210"/>
      <c r="C801" s="288"/>
      <c r="D801" s="210"/>
      <c r="E801" s="210"/>
      <c r="F801" s="210"/>
      <c r="G801" s="210"/>
      <c r="H801" s="210"/>
      <c r="I801" s="210"/>
      <c r="J801" s="210"/>
      <c r="K801" s="210"/>
    </row>
    <row r="802" ht="14.25" customHeight="1">
      <c r="B802" s="210"/>
      <c r="C802" s="288"/>
      <c r="D802" s="210"/>
      <c r="E802" s="210"/>
      <c r="F802" s="210"/>
      <c r="G802" s="210"/>
      <c r="H802" s="210"/>
      <c r="I802" s="210"/>
      <c r="J802" s="210"/>
      <c r="K802" s="210"/>
    </row>
    <row r="803" ht="14.25" customHeight="1">
      <c r="B803" s="210"/>
      <c r="C803" s="288"/>
      <c r="D803" s="210"/>
      <c r="E803" s="210"/>
      <c r="F803" s="210"/>
      <c r="G803" s="210"/>
      <c r="H803" s="210"/>
      <c r="I803" s="210"/>
      <c r="J803" s="210"/>
      <c r="K803" s="210"/>
    </row>
    <row r="804" ht="14.25" customHeight="1">
      <c r="B804" s="210"/>
      <c r="C804" s="288"/>
      <c r="D804" s="210"/>
      <c r="E804" s="210"/>
      <c r="F804" s="210"/>
      <c r="G804" s="210"/>
      <c r="H804" s="210"/>
      <c r="I804" s="210"/>
      <c r="J804" s="210"/>
      <c r="K804" s="210"/>
    </row>
    <row r="805" ht="14.25" customHeight="1">
      <c r="B805" s="210"/>
      <c r="C805" s="288"/>
      <c r="D805" s="210"/>
      <c r="E805" s="210"/>
      <c r="F805" s="210"/>
      <c r="G805" s="210"/>
      <c r="H805" s="210"/>
      <c r="I805" s="210"/>
      <c r="J805" s="210"/>
      <c r="K805" s="210"/>
    </row>
    <row r="806" ht="14.25" customHeight="1">
      <c r="B806" s="210"/>
      <c r="C806" s="288"/>
      <c r="D806" s="210"/>
      <c r="E806" s="210"/>
      <c r="F806" s="210"/>
      <c r="G806" s="210"/>
      <c r="H806" s="210"/>
      <c r="I806" s="210"/>
      <c r="J806" s="210"/>
      <c r="K806" s="210"/>
    </row>
    <row r="807" ht="14.25" customHeight="1">
      <c r="B807" s="210"/>
      <c r="C807" s="288"/>
      <c r="D807" s="210"/>
      <c r="E807" s="210"/>
      <c r="F807" s="210"/>
      <c r="G807" s="210"/>
      <c r="H807" s="210"/>
      <c r="I807" s="210"/>
      <c r="J807" s="210"/>
      <c r="K807" s="210"/>
    </row>
    <row r="808" ht="14.25" customHeight="1">
      <c r="B808" s="210"/>
      <c r="C808" s="288"/>
      <c r="D808" s="210"/>
      <c r="E808" s="210"/>
      <c r="F808" s="210"/>
      <c r="G808" s="210"/>
      <c r="H808" s="210"/>
      <c r="I808" s="210"/>
      <c r="J808" s="210"/>
      <c r="K808" s="210"/>
    </row>
    <row r="809" ht="14.25" customHeight="1">
      <c r="B809" s="210"/>
      <c r="C809" s="288"/>
      <c r="D809" s="210"/>
      <c r="E809" s="210"/>
      <c r="F809" s="210"/>
      <c r="G809" s="210"/>
      <c r="H809" s="210"/>
      <c r="I809" s="210"/>
      <c r="J809" s="210"/>
      <c r="K809" s="210"/>
    </row>
    <row r="810" ht="14.25" customHeight="1">
      <c r="B810" s="210"/>
      <c r="C810" s="288"/>
      <c r="D810" s="210"/>
      <c r="E810" s="210"/>
      <c r="F810" s="210"/>
      <c r="G810" s="210"/>
      <c r="H810" s="210"/>
      <c r="I810" s="210"/>
      <c r="J810" s="210"/>
      <c r="K810" s="210"/>
    </row>
    <row r="811" ht="14.25" customHeight="1">
      <c r="B811" s="210"/>
      <c r="C811" s="288"/>
      <c r="D811" s="210"/>
      <c r="E811" s="210"/>
      <c r="F811" s="210"/>
      <c r="G811" s="210"/>
      <c r="H811" s="210"/>
      <c r="I811" s="210"/>
      <c r="J811" s="210"/>
      <c r="K811" s="210"/>
    </row>
    <row r="812" ht="14.25" customHeight="1">
      <c r="B812" s="210"/>
      <c r="C812" s="288"/>
      <c r="D812" s="210"/>
      <c r="E812" s="210"/>
      <c r="F812" s="210"/>
      <c r="G812" s="210"/>
      <c r="H812" s="210"/>
      <c r="I812" s="210"/>
      <c r="J812" s="210"/>
      <c r="K812" s="210"/>
    </row>
    <row r="813" ht="14.25" customHeight="1">
      <c r="B813" s="210"/>
      <c r="C813" s="288"/>
      <c r="D813" s="210"/>
      <c r="E813" s="210"/>
      <c r="F813" s="210"/>
      <c r="G813" s="210"/>
      <c r="H813" s="210"/>
      <c r="I813" s="210"/>
      <c r="J813" s="210"/>
      <c r="K813" s="210"/>
    </row>
    <row r="814" ht="14.25" customHeight="1">
      <c r="B814" s="210"/>
      <c r="C814" s="288"/>
      <c r="D814" s="210"/>
      <c r="E814" s="210"/>
      <c r="F814" s="210"/>
      <c r="G814" s="210"/>
      <c r="H814" s="210"/>
      <c r="I814" s="210"/>
      <c r="J814" s="210"/>
      <c r="K814" s="210"/>
    </row>
    <row r="815" ht="14.25" customHeight="1">
      <c r="B815" s="210"/>
      <c r="C815" s="288"/>
      <c r="D815" s="210"/>
      <c r="E815" s="210"/>
      <c r="F815" s="210"/>
      <c r="G815" s="210"/>
      <c r="H815" s="210"/>
      <c r="I815" s="210"/>
      <c r="J815" s="210"/>
      <c r="K815" s="210"/>
    </row>
    <row r="816" ht="14.25" customHeight="1">
      <c r="B816" s="210"/>
      <c r="C816" s="288"/>
      <c r="D816" s="210"/>
      <c r="E816" s="210"/>
      <c r="F816" s="210"/>
      <c r="G816" s="210"/>
      <c r="H816" s="210"/>
      <c r="I816" s="210"/>
      <c r="J816" s="210"/>
      <c r="K816" s="210"/>
    </row>
    <row r="817" ht="14.25" customHeight="1">
      <c r="B817" s="210"/>
      <c r="C817" s="288"/>
      <c r="D817" s="210"/>
      <c r="E817" s="210"/>
      <c r="F817" s="210"/>
      <c r="G817" s="210"/>
      <c r="H817" s="210"/>
      <c r="I817" s="210"/>
      <c r="J817" s="210"/>
      <c r="K817" s="210"/>
    </row>
    <row r="818" ht="14.25" customHeight="1">
      <c r="B818" s="210"/>
      <c r="C818" s="288"/>
      <c r="D818" s="210"/>
      <c r="E818" s="210"/>
      <c r="F818" s="210"/>
      <c r="G818" s="210"/>
      <c r="H818" s="210"/>
      <c r="I818" s="210"/>
      <c r="J818" s="210"/>
      <c r="K818" s="210"/>
    </row>
    <row r="819" ht="14.25" customHeight="1">
      <c r="B819" s="210"/>
      <c r="C819" s="288"/>
      <c r="D819" s="210"/>
      <c r="E819" s="210"/>
      <c r="F819" s="210"/>
      <c r="G819" s="210"/>
      <c r="H819" s="210"/>
      <c r="I819" s="210"/>
      <c r="J819" s="210"/>
      <c r="K819" s="210"/>
    </row>
    <row r="820" ht="14.25" customHeight="1">
      <c r="B820" s="210"/>
      <c r="C820" s="288"/>
      <c r="D820" s="210"/>
      <c r="E820" s="210"/>
      <c r="F820" s="210"/>
      <c r="G820" s="210"/>
      <c r="H820" s="210"/>
      <c r="I820" s="210"/>
      <c r="J820" s="210"/>
      <c r="K820" s="210"/>
    </row>
    <row r="821" ht="14.25" customHeight="1">
      <c r="B821" s="210"/>
      <c r="C821" s="288"/>
      <c r="D821" s="210"/>
      <c r="E821" s="210"/>
      <c r="F821" s="210"/>
      <c r="G821" s="210"/>
      <c r="H821" s="210"/>
      <c r="I821" s="210"/>
      <c r="J821" s="210"/>
      <c r="K821" s="210"/>
    </row>
    <row r="822" ht="14.25" customHeight="1">
      <c r="B822" s="210"/>
      <c r="C822" s="288"/>
      <c r="D822" s="210"/>
      <c r="E822" s="210"/>
      <c r="F822" s="210"/>
      <c r="G822" s="210"/>
      <c r="H822" s="210"/>
      <c r="I822" s="210"/>
      <c r="J822" s="210"/>
      <c r="K822" s="210"/>
    </row>
    <row r="823" ht="14.25" customHeight="1">
      <c r="B823" s="210"/>
      <c r="C823" s="288"/>
      <c r="D823" s="210"/>
      <c r="E823" s="210"/>
      <c r="F823" s="210"/>
      <c r="G823" s="210"/>
      <c r="H823" s="210"/>
      <c r="I823" s="210"/>
      <c r="J823" s="210"/>
      <c r="K823" s="210"/>
    </row>
    <row r="824" ht="14.25" customHeight="1">
      <c r="B824" s="210"/>
      <c r="C824" s="288"/>
      <c r="D824" s="210"/>
      <c r="E824" s="210"/>
      <c r="F824" s="210"/>
      <c r="G824" s="210"/>
      <c r="H824" s="210"/>
      <c r="I824" s="210"/>
      <c r="J824" s="210"/>
      <c r="K824" s="210"/>
    </row>
    <row r="825" ht="14.25" customHeight="1">
      <c r="B825" s="210"/>
      <c r="C825" s="288"/>
      <c r="D825" s="210"/>
      <c r="E825" s="210"/>
      <c r="F825" s="210"/>
      <c r="G825" s="210"/>
      <c r="H825" s="210"/>
      <c r="I825" s="210"/>
      <c r="J825" s="210"/>
      <c r="K825" s="210"/>
    </row>
    <row r="826" ht="14.25" customHeight="1">
      <c r="B826" s="210"/>
      <c r="C826" s="288"/>
      <c r="D826" s="210"/>
      <c r="E826" s="210"/>
      <c r="F826" s="210"/>
      <c r="G826" s="210"/>
      <c r="H826" s="210"/>
      <c r="I826" s="210"/>
      <c r="J826" s="210"/>
      <c r="K826" s="210"/>
    </row>
    <row r="827" ht="14.25" customHeight="1">
      <c r="B827" s="210"/>
      <c r="C827" s="288"/>
      <c r="D827" s="210"/>
      <c r="E827" s="210"/>
      <c r="F827" s="210"/>
      <c r="G827" s="210"/>
      <c r="H827" s="210"/>
      <c r="I827" s="210"/>
      <c r="J827" s="210"/>
      <c r="K827" s="210"/>
    </row>
    <row r="828" ht="14.25" customHeight="1">
      <c r="B828" s="210"/>
      <c r="C828" s="288"/>
      <c r="D828" s="210"/>
      <c r="E828" s="210"/>
      <c r="F828" s="210"/>
      <c r="G828" s="210"/>
      <c r="H828" s="210"/>
      <c r="I828" s="210"/>
      <c r="J828" s="210"/>
      <c r="K828" s="210"/>
    </row>
    <row r="829" ht="14.25" customHeight="1">
      <c r="B829" s="210"/>
      <c r="C829" s="288"/>
      <c r="D829" s="210"/>
      <c r="E829" s="210"/>
      <c r="F829" s="210"/>
      <c r="G829" s="210"/>
      <c r="H829" s="210"/>
      <c r="I829" s="210"/>
      <c r="J829" s="210"/>
      <c r="K829" s="210"/>
    </row>
    <row r="830" ht="14.25" customHeight="1">
      <c r="B830" s="210"/>
      <c r="C830" s="288"/>
      <c r="D830" s="210"/>
      <c r="E830" s="210"/>
      <c r="F830" s="210"/>
      <c r="G830" s="210"/>
      <c r="H830" s="210"/>
      <c r="I830" s="210"/>
      <c r="J830" s="210"/>
      <c r="K830" s="210"/>
    </row>
    <row r="831" ht="14.25" customHeight="1">
      <c r="B831" s="210"/>
      <c r="C831" s="288"/>
      <c r="D831" s="210"/>
      <c r="E831" s="210"/>
      <c r="F831" s="210"/>
      <c r="G831" s="210"/>
      <c r="H831" s="210"/>
      <c r="I831" s="210"/>
      <c r="J831" s="210"/>
      <c r="K831" s="210"/>
    </row>
    <row r="832" ht="14.25" customHeight="1">
      <c r="B832" s="210"/>
      <c r="C832" s="288"/>
      <c r="D832" s="210"/>
      <c r="E832" s="210"/>
      <c r="F832" s="210"/>
      <c r="G832" s="210"/>
      <c r="H832" s="210"/>
      <c r="I832" s="210"/>
      <c r="J832" s="210"/>
      <c r="K832" s="210"/>
    </row>
    <row r="833" ht="14.25" customHeight="1">
      <c r="B833" s="210"/>
      <c r="C833" s="288"/>
      <c r="D833" s="210"/>
      <c r="E833" s="210"/>
      <c r="F833" s="210"/>
      <c r="G833" s="210"/>
      <c r="H833" s="210"/>
      <c r="I833" s="210"/>
      <c r="J833" s="210"/>
      <c r="K833" s="210"/>
    </row>
    <row r="834" ht="14.25" customHeight="1">
      <c r="B834" s="210"/>
      <c r="C834" s="288"/>
      <c r="D834" s="210"/>
      <c r="E834" s="210"/>
      <c r="F834" s="210"/>
      <c r="G834" s="210"/>
      <c r="H834" s="210"/>
      <c r="I834" s="210"/>
      <c r="J834" s="210"/>
      <c r="K834" s="210"/>
    </row>
    <row r="835" ht="14.25" customHeight="1">
      <c r="B835" s="210"/>
      <c r="C835" s="288"/>
      <c r="D835" s="210"/>
      <c r="E835" s="210"/>
      <c r="F835" s="210"/>
      <c r="G835" s="210"/>
      <c r="H835" s="210"/>
      <c r="I835" s="210"/>
      <c r="J835" s="210"/>
      <c r="K835" s="210"/>
    </row>
    <row r="836" ht="14.25" customHeight="1">
      <c r="B836" s="210"/>
      <c r="C836" s="288"/>
      <c r="D836" s="210"/>
      <c r="E836" s="210"/>
      <c r="F836" s="210"/>
      <c r="G836" s="210"/>
      <c r="H836" s="210"/>
      <c r="I836" s="210"/>
      <c r="J836" s="210"/>
      <c r="K836" s="210"/>
    </row>
    <row r="837" ht="14.25" customHeight="1">
      <c r="B837" s="210"/>
      <c r="C837" s="288"/>
      <c r="D837" s="210"/>
      <c r="E837" s="210"/>
      <c r="F837" s="210"/>
      <c r="G837" s="210"/>
      <c r="H837" s="210"/>
      <c r="I837" s="210"/>
      <c r="J837" s="210"/>
      <c r="K837" s="210"/>
    </row>
    <row r="838" ht="14.25" customHeight="1">
      <c r="B838" s="210"/>
      <c r="C838" s="288"/>
      <c r="D838" s="210"/>
      <c r="E838" s="210"/>
      <c r="F838" s="210"/>
      <c r="G838" s="210"/>
      <c r="H838" s="210"/>
      <c r="I838" s="210"/>
      <c r="J838" s="210"/>
      <c r="K838" s="210"/>
    </row>
    <row r="839" ht="14.25" customHeight="1">
      <c r="B839" s="210"/>
      <c r="C839" s="288"/>
      <c r="D839" s="210"/>
      <c r="E839" s="210"/>
      <c r="F839" s="210"/>
      <c r="G839" s="210"/>
      <c r="H839" s="210"/>
      <c r="I839" s="210"/>
      <c r="J839" s="210"/>
      <c r="K839" s="210"/>
    </row>
    <row r="840" ht="14.25" customHeight="1">
      <c r="B840" s="210"/>
      <c r="C840" s="288"/>
      <c r="D840" s="210"/>
      <c r="E840" s="210"/>
      <c r="F840" s="210"/>
      <c r="G840" s="210"/>
      <c r="H840" s="210"/>
      <c r="I840" s="210"/>
      <c r="J840" s="210"/>
      <c r="K840" s="210"/>
    </row>
    <row r="841" ht="14.25" customHeight="1">
      <c r="B841" s="210"/>
      <c r="C841" s="288"/>
      <c r="D841" s="210"/>
      <c r="E841" s="210"/>
      <c r="F841" s="210"/>
      <c r="G841" s="210"/>
      <c r="H841" s="210"/>
      <c r="I841" s="210"/>
      <c r="J841" s="210"/>
      <c r="K841" s="210"/>
    </row>
    <row r="842" ht="14.25" customHeight="1">
      <c r="B842" s="210"/>
      <c r="C842" s="288"/>
      <c r="D842" s="210"/>
      <c r="E842" s="210"/>
      <c r="F842" s="210"/>
      <c r="G842" s="210"/>
      <c r="H842" s="210"/>
      <c r="I842" s="210"/>
      <c r="J842" s="210"/>
      <c r="K842" s="210"/>
    </row>
    <row r="843" ht="14.25" customHeight="1">
      <c r="B843" s="210"/>
      <c r="C843" s="288"/>
      <c r="D843" s="210"/>
      <c r="E843" s="210"/>
      <c r="F843" s="210"/>
      <c r="G843" s="210"/>
      <c r="H843" s="210"/>
      <c r="I843" s="210"/>
      <c r="J843" s="210"/>
      <c r="K843" s="210"/>
    </row>
    <row r="844" ht="14.25" customHeight="1">
      <c r="B844" s="210"/>
      <c r="C844" s="288"/>
      <c r="D844" s="210"/>
      <c r="E844" s="210"/>
      <c r="F844" s="210"/>
      <c r="G844" s="210"/>
      <c r="H844" s="210"/>
      <c r="I844" s="210"/>
      <c r="J844" s="210"/>
      <c r="K844" s="210"/>
    </row>
    <row r="845" ht="14.25" customHeight="1">
      <c r="B845" s="210"/>
      <c r="C845" s="288"/>
      <c r="D845" s="210"/>
      <c r="E845" s="210"/>
      <c r="F845" s="210"/>
      <c r="G845" s="210"/>
      <c r="H845" s="210"/>
      <c r="I845" s="210"/>
      <c r="J845" s="210"/>
      <c r="K845" s="210"/>
    </row>
    <row r="846" ht="14.25" customHeight="1">
      <c r="B846" s="210"/>
      <c r="C846" s="288"/>
      <c r="D846" s="210"/>
      <c r="E846" s="210"/>
      <c r="F846" s="210"/>
      <c r="G846" s="210"/>
      <c r="H846" s="210"/>
      <c r="I846" s="210"/>
      <c r="J846" s="210"/>
      <c r="K846" s="210"/>
    </row>
    <row r="847" ht="14.25" customHeight="1">
      <c r="B847" s="210"/>
      <c r="C847" s="288"/>
      <c r="D847" s="210"/>
      <c r="E847" s="210"/>
      <c r="F847" s="210"/>
      <c r="G847" s="210"/>
      <c r="H847" s="210"/>
      <c r="I847" s="210"/>
      <c r="J847" s="210"/>
      <c r="K847" s="210"/>
    </row>
    <row r="848" ht="14.25" customHeight="1">
      <c r="B848" s="210"/>
      <c r="C848" s="288"/>
      <c r="D848" s="210"/>
      <c r="E848" s="210"/>
      <c r="F848" s="210"/>
      <c r="G848" s="210"/>
      <c r="H848" s="210"/>
      <c r="I848" s="210"/>
      <c r="J848" s="210"/>
      <c r="K848" s="210"/>
    </row>
    <row r="849" ht="14.25" customHeight="1">
      <c r="B849" s="210"/>
      <c r="C849" s="288"/>
      <c r="D849" s="210"/>
      <c r="E849" s="210"/>
      <c r="F849" s="210"/>
      <c r="G849" s="210"/>
      <c r="H849" s="210"/>
      <c r="I849" s="210"/>
      <c r="J849" s="210"/>
      <c r="K849" s="210"/>
    </row>
    <row r="850" ht="14.25" customHeight="1">
      <c r="B850" s="210"/>
      <c r="C850" s="288"/>
      <c r="D850" s="210"/>
      <c r="E850" s="210"/>
      <c r="F850" s="210"/>
      <c r="G850" s="210"/>
      <c r="H850" s="210"/>
      <c r="I850" s="210"/>
      <c r="J850" s="210"/>
      <c r="K850" s="210"/>
    </row>
    <row r="851" ht="14.25" customHeight="1">
      <c r="B851" s="210"/>
      <c r="C851" s="288"/>
      <c r="D851" s="210"/>
      <c r="E851" s="210"/>
      <c r="F851" s="210"/>
      <c r="G851" s="210"/>
      <c r="H851" s="210"/>
      <c r="I851" s="210"/>
      <c r="J851" s="210"/>
      <c r="K851" s="210"/>
    </row>
    <row r="852" ht="14.25" customHeight="1">
      <c r="B852" s="210"/>
      <c r="C852" s="288"/>
      <c r="D852" s="210"/>
      <c r="E852" s="210"/>
      <c r="F852" s="210"/>
      <c r="G852" s="210"/>
      <c r="H852" s="210"/>
      <c r="I852" s="210"/>
      <c r="J852" s="210"/>
      <c r="K852" s="210"/>
    </row>
    <row r="853" ht="14.25" customHeight="1">
      <c r="B853" s="210"/>
      <c r="C853" s="288"/>
      <c r="D853" s="210"/>
      <c r="E853" s="210"/>
      <c r="F853" s="210"/>
      <c r="G853" s="210"/>
      <c r="H853" s="210"/>
      <c r="I853" s="210"/>
      <c r="J853" s="210"/>
      <c r="K853" s="210"/>
    </row>
    <row r="854" ht="14.25" customHeight="1">
      <c r="B854" s="210"/>
      <c r="C854" s="288"/>
      <c r="D854" s="210"/>
      <c r="E854" s="210"/>
      <c r="F854" s="210"/>
      <c r="G854" s="210"/>
      <c r="H854" s="210"/>
      <c r="I854" s="210"/>
      <c r="J854" s="210"/>
      <c r="K854" s="210"/>
    </row>
    <row r="855" ht="14.25" customHeight="1">
      <c r="B855" s="210"/>
      <c r="C855" s="288"/>
      <c r="D855" s="210"/>
      <c r="E855" s="210"/>
      <c r="F855" s="210"/>
      <c r="G855" s="210"/>
      <c r="H855" s="210"/>
      <c r="I855" s="210"/>
      <c r="J855" s="210"/>
      <c r="K855" s="210"/>
    </row>
    <row r="856" ht="14.25" customHeight="1">
      <c r="B856" s="210"/>
      <c r="C856" s="288"/>
      <c r="D856" s="210"/>
      <c r="E856" s="210"/>
      <c r="F856" s="210"/>
      <c r="G856" s="210"/>
      <c r="H856" s="210"/>
      <c r="I856" s="210"/>
      <c r="J856" s="210"/>
      <c r="K856" s="210"/>
    </row>
    <row r="857" ht="14.25" customHeight="1">
      <c r="B857" s="210"/>
      <c r="C857" s="288"/>
      <c r="D857" s="210"/>
      <c r="E857" s="210"/>
      <c r="F857" s="210"/>
      <c r="G857" s="210"/>
      <c r="H857" s="210"/>
      <c r="I857" s="210"/>
      <c r="J857" s="210"/>
      <c r="K857" s="210"/>
    </row>
    <row r="858" ht="14.25" customHeight="1">
      <c r="B858" s="210"/>
      <c r="C858" s="288"/>
      <c r="D858" s="210"/>
      <c r="E858" s="210"/>
      <c r="F858" s="210"/>
      <c r="G858" s="210"/>
      <c r="H858" s="210"/>
      <c r="I858" s="210"/>
      <c r="J858" s="210"/>
      <c r="K858" s="210"/>
    </row>
    <row r="859" ht="14.25" customHeight="1">
      <c r="B859" s="210"/>
      <c r="C859" s="288"/>
      <c r="D859" s="210"/>
      <c r="E859" s="210"/>
      <c r="F859" s="210"/>
      <c r="G859" s="210"/>
      <c r="H859" s="210"/>
      <c r="I859" s="210"/>
      <c r="J859" s="210"/>
      <c r="K859" s="210"/>
    </row>
    <row r="860" ht="14.25" customHeight="1">
      <c r="B860" s="210"/>
      <c r="C860" s="288"/>
      <c r="D860" s="210"/>
      <c r="E860" s="210"/>
      <c r="F860" s="210"/>
      <c r="G860" s="210"/>
      <c r="H860" s="210"/>
      <c r="I860" s="210"/>
      <c r="J860" s="210"/>
      <c r="K860" s="210"/>
    </row>
    <row r="861" ht="14.25" customHeight="1">
      <c r="B861" s="210"/>
      <c r="C861" s="288"/>
      <c r="D861" s="210"/>
      <c r="E861" s="210"/>
      <c r="F861" s="210"/>
      <c r="G861" s="210"/>
      <c r="H861" s="210"/>
      <c r="I861" s="210"/>
      <c r="J861" s="210"/>
      <c r="K861" s="210"/>
    </row>
    <row r="862" ht="14.25" customHeight="1">
      <c r="B862" s="210"/>
      <c r="C862" s="288"/>
      <c r="D862" s="210"/>
      <c r="E862" s="210"/>
      <c r="F862" s="210"/>
      <c r="G862" s="210"/>
      <c r="H862" s="210"/>
      <c r="I862" s="210"/>
      <c r="J862" s="210"/>
      <c r="K862" s="210"/>
    </row>
    <row r="863" ht="14.25" customHeight="1">
      <c r="B863" s="210"/>
      <c r="C863" s="288"/>
      <c r="D863" s="210"/>
      <c r="E863" s="210"/>
      <c r="F863" s="210"/>
      <c r="G863" s="210"/>
      <c r="H863" s="210"/>
      <c r="I863" s="210"/>
      <c r="J863" s="210"/>
      <c r="K863" s="210"/>
    </row>
    <row r="864" ht="14.25" customHeight="1">
      <c r="B864" s="210"/>
      <c r="C864" s="288"/>
      <c r="D864" s="210"/>
      <c r="E864" s="210"/>
      <c r="F864" s="210"/>
      <c r="G864" s="210"/>
      <c r="H864" s="210"/>
      <c r="I864" s="210"/>
      <c r="J864" s="210"/>
      <c r="K864" s="210"/>
    </row>
    <row r="865" ht="14.25" customHeight="1">
      <c r="B865" s="210"/>
      <c r="C865" s="288"/>
      <c r="D865" s="210"/>
      <c r="E865" s="210"/>
      <c r="F865" s="210"/>
      <c r="G865" s="210"/>
      <c r="H865" s="210"/>
      <c r="I865" s="210"/>
      <c r="J865" s="210"/>
      <c r="K865" s="210"/>
    </row>
    <row r="866" ht="14.25" customHeight="1">
      <c r="B866" s="210"/>
      <c r="C866" s="288"/>
      <c r="D866" s="210"/>
      <c r="E866" s="210"/>
      <c r="F866" s="210"/>
      <c r="G866" s="210"/>
      <c r="H866" s="210"/>
      <c r="I866" s="210"/>
      <c r="J866" s="210"/>
      <c r="K866" s="210"/>
    </row>
    <row r="867" ht="14.25" customHeight="1">
      <c r="B867" s="210"/>
      <c r="C867" s="288"/>
      <c r="D867" s="210"/>
      <c r="E867" s="210"/>
      <c r="F867" s="210"/>
      <c r="G867" s="210"/>
      <c r="H867" s="210"/>
      <c r="I867" s="210"/>
      <c r="J867" s="210"/>
      <c r="K867" s="210"/>
    </row>
    <row r="868" ht="14.25" customHeight="1">
      <c r="B868" s="210"/>
      <c r="C868" s="288"/>
      <c r="D868" s="210"/>
      <c r="E868" s="210"/>
      <c r="F868" s="210"/>
      <c r="G868" s="210"/>
      <c r="H868" s="210"/>
      <c r="I868" s="210"/>
      <c r="J868" s="210"/>
      <c r="K868" s="210"/>
    </row>
    <row r="869" ht="14.25" customHeight="1">
      <c r="B869" s="210"/>
      <c r="C869" s="288"/>
      <c r="D869" s="210"/>
      <c r="E869" s="210"/>
      <c r="F869" s="210"/>
      <c r="G869" s="210"/>
      <c r="H869" s="210"/>
      <c r="I869" s="210"/>
      <c r="J869" s="210"/>
      <c r="K869" s="210"/>
    </row>
    <row r="870" ht="14.25" customHeight="1">
      <c r="B870" s="210"/>
      <c r="C870" s="288"/>
      <c r="D870" s="210"/>
      <c r="E870" s="210"/>
      <c r="F870" s="210"/>
      <c r="G870" s="210"/>
      <c r="H870" s="210"/>
      <c r="I870" s="210"/>
      <c r="J870" s="210"/>
      <c r="K870" s="210"/>
    </row>
    <row r="871" ht="14.25" customHeight="1">
      <c r="B871" s="210"/>
      <c r="C871" s="288"/>
      <c r="D871" s="210"/>
      <c r="E871" s="210"/>
      <c r="F871" s="210"/>
      <c r="G871" s="210"/>
      <c r="H871" s="210"/>
      <c r="I871" s="210"/>
      <c r="J871" s="210"/>
      <c r="K871" s="210"/>
    </row>
    <row r="872" ht="14.25" customHeight="1">
      <c r="B872" s="210"/>
      <c r="C872" s="288"/>
      <c r="D872" s="210"/>
      <c r="E872" s="210"/>
      <c r="F872" s="210"/>
      <c r="G872" s="210"/>
      <c r="H872" s="210"/>
      <c r="I872" s="210"/>
      <c r="J872" s="210"/>
      <c r="K872" s="210"/>
    </row>
    <row r="873" ht="14.25" customHeight="1">
      <c r="B873" s="210"/>
      <c r="C873" s="288"/>
      <c r="D873" s="210"/>
      <c r="E873" s="210"/>
      <c r="F873" s="210"/>
      <c r="G873" s="210"/>
      <c r="H873" s="210"/>
      <c r="I873" s="210"/>
      <c r="J873" s="210"/>
      <c r="K873" s="210"/>
    </row>
    <row r="874" ht="14.25" customHeight="1">
      <c r="B874" s="210"/>
      <c r="C874" s="288"/>
      <c r="D874" s="210"/>
      <c r="E874" s="210"/>
      <c r="F874" s="210"/>
      <c r="G874" s="210"/>
      <c r="H874" s="210"/>
      <c r="I874" s="210"/>
      <c r="J874" s="210"/>
      <c r="K874" s="210"/>
    </row>
    <row r="875" ht="14.25" customHeight="1">
      <c r="B875" s="210"/>
      <c r="C875" s="288"/>
      <c r="D875" s="210"/>
      <c r="E875" s="210"/>
      <c r="F875" s="210"/>
      <c r="G875" s="210"/>
      <c r="H875" s="210"/>
      <c r="I875" s="210"/>
      <c r="J875" s="210"/>
      <c r="K875" s="210"/>
    </row>
    <row r="876" ht="14.25" customHeight="1">
      <c r="B876" s="210"/>
      <c r="C876" s="288"/>
      <c r="D876" s="210"/>
      <c r="E876" s="210"/>
      <c r="F876" s="210"/>
      <c r="G876" s="210"/>
      <c r="H876" s="210"/>
      <c r="I876" s="210"/>
      <c r="J876" s="210"/>
      <c r="K876" s="210"/>
    </row>
    <row r="877" ht="14.25" customHeight="1">
      <c r="B877" s="210"/>
      <c r="C877" s="288"/>
      <c r="D877" s="210"/>
      <c r="E877" s="210"/>
      <c r="F877" s="210"/>
      <c r="G877" s="210"/>
      <c r="H877" s="210"/>
      <c r="I877" s="210"/>
      <c r="J877" s="210"/>
      <c r="K877" s="210"/>
    </row>
    <row r="878" ht="14.25" customHeight="1">
      <c r="B878" s="210"/>
      <c r="C878" s="288"/>
      <c r="D878" s="210"/>
      <c r="E878" s="210"/>
      <c r="F878" s="210"/>
      <c r="G878" s="210"/>
      <c r="H878" s="210"/>
      <c r="I878" s="210"/>
      <c r="J878" s="210"/>
      <c r="K878" s="210"/>
    </row>
    <row r="879" ht="14.25" customHeight="1">
      <c r="B879" s="210"/>
      <c r="C879" s="288"/>
      <c r="D879" s="210"/>
      <c r="E879" s="210"/>
      <c r="F879" s="210"/>
      <c r="G879" s="210"/>
      <c r="H879" s="210"/>
      <c r="I879" s="210"/>
      <c r="J879" s="210"/>
      <c r="K879" s="210"/>
    </row>
    <row r="880" ht="14.25" customHeight="1">
      <c r="B880" s="210"/>
      <c r="C880" s="288"/>
      <c r="D880" s="210"/>
      <c r="E880" s="210"/>
      <c r="F880" s="210"/>
      <c r="G880" s="210"/>
      <c r="H880" s="210"/>
      <c r="I880" s="210"/>
      <c r="J880" s="210"/>
      <c r="K880" s="210"/>
    </row>
    <row r="881" ht="14.25" customHeight="1">
      <c r="B881" s="210"/>
      <c r="C881" s="288"/>
      <c r="D881" s="210"/>
      <c r="E881" s="210"/>
      <c r="F881" s="210"/>
      <c r="G881" s="210"/>
      <c r="H881" s="210"/>
      <c r="I881" s="210"/>
      <c r="J881" s="210"/>
      <c r="K881" s="210"/>
    </row>
    <row r="882" ht="14.25" customHeight="1">
      <c r="B882" s="210"/>
      <c r="C882" s="288"/>
      <c r="D882" s="210"/>
      <c r="E882" s="210"/>
      <c r="F882" s="210"/>
      <c r="G882" s="210"/>
      <c r="H882" s="210"/>
      <c r="I882" s="210"/>
      <c r="J882" s="210"/>
      <c r="K882" s="210"/>
    </row>
    <row r="883" ht="14.25" customHeight="1">
      <c r="B883" s="210"/>
      <c r="C883" s="288"/>
      <c r="D883" s="210"/>
      <c r="E883" s="210"/>
      <c r="F883" s="210"/>
      <c r="G883" s="210"/>
      <c r="H883" s="210"/>
      <c r="I883" s="210"/>
      <c r="J883" s="210"/>
      <c r="K883" s="210"/>
    </row>
    <row r="884" ht="14.25" customHeight="1">
      <c r="B884" s="210"/>
      <c r="C884" s="288"/>
      <c r="D884" s="210"/>
      <c r="E884" s="210"/>
      <c r="F884" s="210"/>
      <c r="G884" s="210"/>
      <c r="H884" s="210"/>
      <c r="I884" s="210"/>
      <c r="J884" s="210"/>
      <c r="K884" s="210"/>
    </row>
    <row r="885" ht="14.25" customHeight="1">
      <c r="B885" s="210"/>
      <c r="C885" s="288"/>
      <c r="D885" s="210"/>
      <c r="E885" s="210"/>
      <c r="F885" s="210"/>
      <c r="G885" s="210"/>
      <c r="H885" s="210"/>
      <c r="I885" s="210"/>
      <c r="J885" s="210"/>
      <c r="K885" s="210"/>
    </row>
    <row r="886" ht="14.25" customHeight="1">
      <c r="B886" s="210"/>
      <c r="C886" s="288"/>
      <c r="D886" s="210"/>
      <c r="E886" s="210"/>
      <c r="F886" s="210"/>
      <c r="G886" s="210"/>
      <c r="H886" s="210"/>
      <c r="I886" s="210"/>
      <c r="J886" s="210"/>
      <c r="K886" s="210"/>
    </row>
    <row r="887" ht="14.25" customHeight="1">
      <c r="B887" s="210"/>
      <c r="C887" s="288"/>
      <c r="D887" s="210"/>
      <c r="E887" s="210"/>
      <c r="F887" s="210"/>
      <c r="G887" s="210"/>
      <c r="H887" s="210"/>
      <c r="I887" s="210"/>
      <c r="J887" s="210"/>
      <c r="K887" s="210"/>
    </row>
    <row r="888" ht="14.25" customHeight="1">
      <c r="B888" s="210"/>
      <c r="C888" s="288"/>
      <c r="D888" s="210"/>
      <c r="E888" s="210"/>
      <c r="F888" s="210"/>
      <c r="G888" s="210"/>
      <c r="H888" s="210"/>
      <c r="I888" s="210"/>
      <c r="J888" s="210"/>
      <c r="K888" s="210"/>
    </row>
    <row r="889" ht="14.25" customHeight="1">
      <c r="B889" s="210"/>
      <c r="C889" s="288"/>
      <c r="D889" s="210"/>
      <c r="E889" s="210"/>
      <c r="F889" s="210"/>
      <c r="G889" s="210"/>
      <c r="H889" s="210"/>
      <c r="I889" s="210"/>
      <c r="J889" s="210"/>
      <c r="K889" s="210"/>
    </row>
    <row r="890" ht="14.25" customHeight="1">
      <c r="B890" s="210"/>
      <c r="C890" s="288"/>
      <c r="D890" s="210"/>
      <c r="E890" s="210"/>
      <c r="F890" s="210"/>
      <c r="G890" s="210"/>
      <c r="H890" s="210"/>
      <c r="I890" s="210"/>
      <c r="J890" s="210"/>
      <c r="K890" s="210"/>
    </row>
    <row r="891" ht="14.25" customHeight="1">
      <c r="B891" s="210"/>
      <c r="C891" s="288"/>
      <c r="D891" s="210"/>
      <c r="E891" s="210"/>
      <c r="F891" s="210"/>
      <c r="G891" s="210"/>
      <c r="H891" s="210"/>
      <c r="I891" s="210"/>
      <c r="J891" s="210"/>
      <c r="K891" s="210"/>
    </row>
    <row r="892" ht="14.25" customHeight="1">
      <c r="B892" s="210"/>
      <c r="C892" s="288"/>
      <c r="D892" s="210"/>
      <c r="E892" s="210"/>
      <c r="F892" s="210"/>
      <c r="G892" s="210"/>
      <c r="H892" s="210"/>
      <c r="I892" s="210"/>
      <c r="J892" s="210"/>
      <c r="K892" s="210"/>
    </row>
    <row r="893" ht="14.25" customHeight="1">
      <c r="B893" s="210"/>
      <c r="C893" s="288"/>
      <c r="D893" s="210"/>
      <c r="E893" s="210"/>
      <c r="F893" s="210"/>
      <c r="G893" s="210"/>
      <c r="H893" s="210"/>
      <c r="I893" s="210"/>
      <c r="J893" s="210"/>
      <c r="K893" s="210"/>
    </row>
    <row r="894" ht="14.25" customHeight="1">
      <c r="B894" s="210"/>
      <c r="C894" s="288"/>
      <c r="D894" s="210"/>
      <c r="E894" s="210"/>
      <c r="F894" s="210"/>
      <c r="G894" s="210"/>
      <c r="H894" s="210"/>
      <c r="I894" s="210"/>
      <c r="J894" s="210"/>
      <c r="K894" s="210"/>
    </row>
    <row r="895" ht="14.25" customHeight="1">
      <c r="B895" s="210"/>
      <c r="C895" s="288"/>
      <c r="D895" s="210"/>
      <c r="E895" s="210"/>
      <c r="F895" s="210"/>
      <c r="G895" s="210"/>
      <c r="H895" s="210"/>
      <c r="I895" s="210"/>
      <c r="J895" s="210"/>
      <c r="K895" s="210"/>
    </row>
    <row r="896" ht="14.25" customHeight="1">
      <c r="B896" s="210"/>
      <c r="C896" s="288"/>
      <c r="D896" s="210"/>
      <c r="E896" s="210"/>
      <c r="F896" s="210"/>
      <c r="G896" s="210"/>
      <c r="H896" s="210"/>
      <c r="I896" s="210"/>
      <c r="J896" s="210"/>
      <c r="K896" s="210"/>
    </row>
    <row r="897" ht="14.25" customHeight="1">
      <c r="B897" s="210"/>
      <c r="C897" s="288"/>
      <c r="D897" s="210"/>
      <c r="E897" s="210"/>
      <c r="F897" s="210"/>
      <c r="G897" s="210"/>
      <c r="H897" s="210"/>
      <c r="I897" s="210"/>
      <c r="J897" s="210"/>
      <c r="K897" s="210"/>
    </row>
    <row r="898" ht="14.25" customHeight="1">
      <c r="B898" s="210"/>
      <c r="C898" s="288"/>
      <c r="D898" s="210"/>
      <c r="E898" s="210"/>
      <c r="F898" s="210"/>
      <c r="G898" s="210"/>
      <c r="H898" s="210"/>
      <c r="I898" s="210"/>
      <c r="J898" s="210"/>
      <c r="K898" s="210"/>
    </row>
    <row r="899" ht="14.25" customHeight="1">
      <c r="B899" s="210"/>
      <c r="C899" s="288"/>
      <c r="D899" s="210"/>
      <c r="E899" s="210"/>
      <c r="F899" s="210"/>
      <c r="G899" s="210"/>
      <c r="H899" s="210"/>
      <c r="I899" s="210"/>
      <c r="J899" s="210"/>
      <c r="K899" s="210"/>
    </row>
    <row r="900" ht="14.25" customHeight="1">
      <c r="B900" s="210"/>
      <c r="C900" s="288"/>
      <c r="D900" s="210"/>
      <c r="E900" s="210"/>
      <c r="F900" s="210"/>
      <c r="G900" s="210"/>
      <c r="H900" s="210"/>
      <c r="I900" s="210"/>
      <c r="J900" s="210"/>
      <c r="K900" s="210"/>
    </row>
    <row r="901" ht="14.25" customHeight="1">
      <c r="B901" s="210"/>
      <c r="C901" s="288"/>
      <c r="D901" s="210"/>
      <c r="E901" s="210"/>
      <c r="F901" s="210"/>
      <c r="G901" s="210"/>
      <c r="H901" s="210"/>
      <c r="I901" s="210"/>
      <c r="J901" s="210"/>
      <c r="K901" s="210"/>
    </row>
    <row r="902" ht="14.25" customHeight="1">
      <c r="B902" s="210"/>
      <c r="C902" s="288"/>
      <c r="D902" s="210"/>
      <c r="E902" s="210"/>
      <c r="F902" s="210"/>
      <c r="G902" s="210"/>
      <c r="H902" s="210"/>
      <c r="I902" s="210"/>
      <c r="J902" s="210"/>
      <c r="K902" s="210"/>
    </row>
    <row r="903" ht="14.25" customHeight="1">
      <c r="B903" s="210"/>
      <c r="C903" s="288"/>
      <c r="D903" s="210"/>
      <c r="E903" s="210"/>
      <c r="F903" s="210"/>
      <c r="G903" s="210"/>
      <c r="H903" s="210"/>
      <c r="I903" s="210"/>
      <c r="J903" s="210"/>
      <c r="K903" s="210"/>
    </row>
    <row r="904" ht="14.25" customHeight="1">
      <c r="B904" s="210"/>
      <c r="C904" s="288"/>
      <c r="D904" s="210"/>
      <c r="E904" s="210"/>
      <c r="F904" s="210"/>
      <c r="G904" s="210"/>
      <c r="H904" s="210"/>
      <c r="I904" s="210"/>
      <c r="J904" s="210"/>
      <c r="K904" s="210"/>
    </row>
    <row r="905" ht="14.25" customHeight="1">
      <c r="B905" s="210"/>
      <c r="C905" s="288"/>
      <c r="D905" s="210"/>
      <c r="E905" s="210"/>
      <c r="F905" s="210"/>
      <c r="G905" s="210"/>
      <c r="H905" s="210"/>
      <c r="I905" s="210"/>
      <c r="J905" s="210"/>
      <c r="K905" s="210"/>
    </row>
    <row r="906" ht="14.25" customHeight="1">
      <c r="B906" s="210"/>
      <c r="C906" s="288"/>
      <c r="D906" s="210"/>
      <c r="E906" s="210"/>
      <c r="F906" s="210"/>
      <c r="G906" s="210"/>
      <c r="H906" s="210"/>
      <c r="I906" s="210"/>
      <c r="J906" s="210"/>
      <c r="K906" s="210"/>
    </row>
    <row r="907" ht="14.25" customHeight="1">
      <c r="B907" s="210"/>
      <c r="C907" s="288"/>
      <c r="D907" s="210"/>
      <c r="E907" s="210"/>
      <c r="F907" s="210"/>
      <c r="G907" s="210"/>
      <c r="H907" s="210"/>
      <c r="I907" s="210"/>
      <c r="J907" s="210"/>
      <c r="K907" s="210"/>
    </row>
    <row r="908" ht="14.25" customHeight="1">
      <c r="B908" s="210"/>
      <c r="C908" s="288"/>
      <c r="D908" s="210"/>
      <c r="E908" s="210"/>
      <c r="F908" s="210"/>
      <c r="G908" s="210"/>
      <c r="H908" s="210"/>
      <c r="I908" s="210"/>
      <c r="J908" s="210"/>
      <c r="K908" s="210"/>
    </row>
    <row r="909" ht="14.25" customHeight="1">
      <c r="B909" s="210"/>
      <c r="C909" s="288"/>
      <c r="D909" s="210"/>
      <c r="E909" s="210"/>
      <c r="F909" s="210"/>
      <c r="G909" s="210"/>
      <c r="H909" s="210"/>
      <c r="I909" s="210"/>
      <c r="J909" s="210"/>
      <c r="K909" s="210"/>
    </row>
    <row r="910" ht="14.25" customHeight="1">
      <c r="B910" s="210"/>
      <c r="C910" s="288"/>
      <c r="D910" s="210"/>
      <c r="E910" s="210"/>
      <c r="F910" s="210"/>
      <c r="G910" s="210"/>
      <c r="H910" s="210"/>
      <c r="I910" s="210"/>
      <c r="J910" s="210"/>
      <c r="K910" s="210"/>
    </row>
    <row r="911" ht="14.25" customHeight="1">
      <c r="B911" s="210"/>
      <c r="C911" s="288"/>
      <c r="D911" s="210"/>
      <c r="E911" s="210"/>
      <c r="F911" s="210"/>
      <c r="G911" s="210"/>
      <c r="H911" s="210"/>
      <c r="I911" s="210"/>
      <c r="J911" s="210"/>
      <c r="K911" s="210"/>
    </row>
    <row r="912" ht="14.25" customHeight="1">
      <c r="B912" s="210"/>
      <c r="C912" s="288"/>
      <c r="D912" s="210"/>
      <c r="E912" s="210"/>
      <c r="F912" s="210"/>
      <c r="G912" s="210"/>
      <c r="H912" s="210"/>
      <c r="I912" s="210"/>
      <c r="J912" s="210"/>
      <c r="K912" s="210"/>
    </row>
    <row r="913" ht="14.25" customHeight="1">
      <c r="B913" s="210"/>
      <c r="C913" s="288"/>
      <c r="D913" s="210"/>
      <c r="E913" s="210"/>
      <c r="F913" s="210"/>
      <c r="G913" s="210"/>
      <c r="H913" s="210"/>
      <c r="I913" s="210"/>
      <c r="J913" s="210"/>
      <c r="K913" s="210"/>
    </row>
    <row r="914" ht="14.25" customHeight="1">
      <c r="B914" s="210"/>
      <c r="C914" s="288"/>
      <c r="D914" s="210"/>
      <c r="E914" s="210"/>
      <c r="F914" s="210"/>
      <c r="G914" s="210"/>
      <c r="H914" s="210"/>
      <c r="I914" s="210"/>
      <c r="J914" s="210"/>
      <c r="K914" s="210"/>
    </row>
    <row r="915" ht="14.25" customHeight="1">
      <c r="B915" s="210"/>
      <c r="C915" s="288"/>
      <c r="D915" s="210"/>
      <c r="E915" s="210"/>
      <c r="F915" s="210"/>
      <c r="G915" s="210"/>
      <c r="H915" s="210"/>
      <c r="I915" s="210"/>
      <c r="J915" s="210"/>
      <c r="K915" s="210"/>
    </row>
    <row r="916" ht="14.25" customHeight="1">
      <c r="B916" s="210"/>
      <c r="C916" s="288"/>
      <c r="D916" s="210"/>
      <c r="E916" s="210"/>
      <c r="F916" s="210"/>
      <c r="G916" s="210"/>
      <c r="H916" s="210"/>
      <c r="I916" s="210"/>
      <c r="J916" s="210"/>
      <c r="K916" s="210"/>
    </row>
    <row r="917" ht="14.25" customHeight="1">
      <c r="B917" s="210"/>
      <c r="C917" s="288"/>
      <c r="D917" s="210"/>
      <c r="E917" s="210"/>
      <c r="F917" s="210"/>
      <c r="G917" s="210"/>
      <c r="H917" s="210"/>
      <c r="I917" s="210"/>
      <c r="J917" s="210"/>
      <c r="K917" s="210"/>
    </row>
    <row r="918" ht="14.25" customHeight="1">
      <c r="B918" s="210"/>
      <c r="C918" s="288"/>
      <c r="D918" s="210"/>
      <c r="E918" s="210"/>
      <c r="F918" s="210"/>
      <c r="G918" s="210"/>
      <c r="H918" s="210"/>
      <c r="I918" s="210"/>
      <c r="J918" s="210"/>
      <c r="K918" s="210"/>
    </row>
    <row r="919" ht="14.25" customHeight="1">
      <c r="B919" s="210"/>
      <c r="C919" s="288"/>
      <c r="D919" s="210"/>
      <c r="E919" s="210"/>
      <c r="F919" s="210"/>
      <c r="G919" s="210"/>
      <c r="H919" s="210"/>
      <c r="I919" s="210"/>
      <c r="J919" s="210"/>
      <c r="K919" s="210"/>
    </row>
    <row r="920" ht="14.25" customHeight="1">
      <c r="B920" s="210"/>
      <c r="C920" s="288"/>
      <c r="D920" s="210"/>
      <c r="E920" s="210"/>
      <c r="F920" s="210"/>
      <c r="G920" s="210"/>
      <c r="H920" s="210"/>
      <c r="I920" s="210"/>
      <c r="J920" s="210"/>
      <c r="K920" s="210"/>
    </row>
    <row r="921" ht="14.25" customHeight="1">
      <c r="B921" s="210"/>
      <c r="C921" s="288"/>
      <c r="D921" s="210"/>
      <c r="E921" s="210"/>
      <c r="F921" s="210"/>
      <c r="G921" s="210"/>
      <c r="H921" s="210"/>
      <c r="I921" s="210"/>
      <c r="J921" s="210"/>
      <c r="K921" s="210"/>
    </row>
    <row r="922" ht="14.25" customHeight="1">
      <c r="B922" s="210"/>
      <c r="C922" s="288"/>
      <c r="D922" s="210"/>
      <c r="E922" s="210"/>
      <c r="F922" s="210"/>
      <c r="G922" s="210"/>
      <c r="H922" s="210"/>
      <c r="I922" s="210"/>
      <c r="J922" s="210"/>
      <c r="K922" s="210"/>
    </row>
    <row r="923" ht="14.25" customHeight="1">
      <c r="B923" s="210"/>
      <c r="C923" s="288"/>
      <c r="D923" s="210"/>
      <c r="E923" s="210"/>
      <c r="F923" s="210"/>
      <c r="G923" s="210"/>
      <c r="H923" s="210"/>
      <c r="I923" s="210"/>
      <c r="J923" s="210"/>
      <c r="K923" s="210"/>
    </row>
    <row r="924" ht="14.25" customHeight="1">
      <c r="B924" s="210"/>
      <c r="C924" s="288"/>
      <c r="D924" s="210"/>
      <c r="E924" s="210"/>
      <c r="F924" s="210"/>
      <c r="G924" s="210"/>
      <c r="H924" s="210"/>
      <c r="I924" s="210"/>
      <c r="J924" s="210"/>
      <c r="K924" s="210"/>
    </row>
    <row r="925" ht="14.25" customHeight="1">
      <c r="B925" s="210"/>
      <c r="C925" s="288"/>
      <c r="D925" s="210"/>
      <c r="E925" s="210"/>
      <c r="F925" s="210"/>
      <c r="G925" s="210"/>
      <c r="H925" s="210"/>
      <c r="I925" s="210"/>
      <c r="J925" s="210"/>
      <c r="K925" s="210"/>
    </row>
    <row r="926" ht="14.25" customHeight="1">
      <c r="B926" s="210"/>
      <c r="C926" s="288"/>
      <c r="D926" s="210"/>
      <c r="E926" s="210"/>
      <c r="F926" s="210"/>
      <c r="G926" s="210"/>
      <c r="H926" s="210"/>
      <c r="I926" s="210"/>
      <c r="J926" s="210"/>
      <c r="K926" s="210"/>
    </row>
    <row r="927" ht="14.25" customHeight="1">
      <c r="B927" s="210"/>
      <c r="C927" s="288"/>
      <c r="D927" s="210"/>
      <c r="E927" s="210"/>
      <c r="F927" s="210"/>
      <c r="G927" s="210"/>
      <c r="H927" s="210"/>
      <c r="I927" s="210"/>
      <c r="J927" s="210"/>
      <c r="K927" s="210"/>
    </row>
    <row r="928" ht="14.25" customHeight="1">
      <c r="B928" s="210"/>
      <c r="C928" s="288"/>
      <c r="D928" s="210"/>
      <c r="E928" s="210"/>
      <c r="F928" s="210"/>
      <c r="G928" s="210"/>
      <c r="H928" s="210"/>
      <c r="I928" s="210"/>
      <c r="J928" s="210"/>
      <c r="K928" s="210"/>
    </row>
    <row r="929" ht="14.25" customHeight="1">
      <c r="B929" s="210"/>
      <c r="C929" s="288"/>
      <c r="D929" s="210"/>
      <c r="E929" s="210"/>
      <c r="F929" s="210"/>
      <c r="G929" s="210"/>
      <c r="H929" s="210"/>
      <c r="I929" s="210"/>
      <c r="J929" s="210"/>
      <c r="K929" s="210"/>
    </row>
    <row r="930" ht="14.25" customHeight="1">
      <c r="B930" s="210"/>
      <c r="C930" s="288"/>
      <c r="D930" s="210"/>
      <c r="E930" s="210"/>
      <c r="F930" s="210"/>
      <c r="G930" s="210"/>
      <c r="H930" s="210"/>
      <c r="I930" s="210"/>
      <c r="J930" s="210"/>
      <c r="K930" s="210"/>
    </row>
    <row r="931" ht="14.25" customHeight="1">
      <c r="B931" s="210"/>
      <c r="C931" s="288"/>
      <c r="D931" s="210"/>
      <c r="E931" s="210"/>
      <c r="F931" s="210"/>
      <c r="G931" s="210"/>
      <c r="H931" s="210"/>
      <c r="I931" s="210"/>
      <c r="J931" s="210"/>
      <c r="K931" s="210"/>
    </row>
    <row r="932" ht="14.25" customHeight="1">
      <c r="B932" s="210"/>
      <c r="C932" s="288"/>
      <c r="D932" s="210"/>
      <c r="E932" s="210"/>
      <c r="F932" s="210"/>
      <c r="G932" s="210"/>
      <c r="H932" s="210"/>
      <c r="I932" s="210"/>
      <c r="J932" s="210"/>
      <c r="K932" s="210"/>
    </row>
    <row r="933" ht="14.25" customHeight="1">
      <c r="B933" s="210"/>
      <c r="C933" s="288"/>
      <c r="D933" s="210"/>
      <c r="E933" s="210"/>
      <c r="F933" s="210"/>
      <c r="G933" s="210"/>
      <c r="H933" s="210"/>
      <c r="I933" s="210"/>
      <c r="J933" s="210"/>
      <c r="K933" s="210"/>
    </row>
    <row r="934" ht="14.25" customHeight="1">
      <c r="B934" s="210"/>
      <c r="C934" s="288"/>
      <c r="D934" s="210"/>
      <c r="E934" s="210"/>
      <c r="F934" s="210"/>
      <c r="G934" s="210"/>
      <c r="H934" s="210"/>
      <c r="I934" s="210"/>
      <c r="J934" s="210"/>
      <c r="K934" s="210"/>
    </row>
    <row r="935" ht="14.25" customHeight="1">
      <c r="B935" s="210"/>
      <c r="C935" s="288"/>
      <c r="D935" s="210"/>
      <c r="E935" s="210"/>
      <c r="F935" s="210"/>
      <c r="G935" s="210"/>
      <c r="H935" s="210"/>
      <c r="I935" s="210"/>
      <c r="J935" s="210"/>
      <c r="K935" s="210"/>
    </row>
    <row r="936" ht="14.25" customHeight="1">
      <c r="B936" s="210"/>
      <c r="C936" s="288"/>
      <c r="D936" s="210"/>
      <c r="E936" s="210"/>
      <c r="F936" s="210"/>
      <c r="G936" s="210"/>
      <c r="H936" s="210"/>
      <c r="I936" s="210"/>
      <c r="J936" s="210"/>
      <c r="K936" s="210"/>
    </row>
    <row r="937" ht="14.25" customHeight="1">
      <c r="B937" s="210"/>
      <c r="C937" s="288"/>
      <c r="D937" s="210"/>
      <c r="E937" s="210"/>
      <c r="F937" s="210"/>
      <c r="G937" s="210"/>
      <c r="H937" s="210"/>
      <c r="I937" s="210"/>
      <c r="J937" s="210"/>
      <c r="K937" s="210"/>
    </row>
    <row r="938" ht="14.25" customHeight="1">
      <c r="B938" s="210"/>
      <c r="C938" s="288"/>
      <c r="D938" s="210"/>
      <c r="E938" s="210"/>
      <c r="F938" s="210"/>
      <c r="G938" s="210"/>
      <c r="H938" s="210"/>
      <c r="I938" s="210"/>
      <c r="J938" s="210"/>
      <c r="K938" s="210"/>
    </row>
    <row r="939" ht="14.25" customHeight="1">
      <c r="B939" s="210"/>
      <c r="C939" s="288"/>
      <c r="D939" s="210"/>
      <c r="E939" s="210"/>
      <c r="F939" s="210"/>
      <c r="G939" s="210"/>
      <c r="H939" s="210"/>
      <c r="I939" s="210"/>
      <c r="J939" s="210"/>
      <c r="K939" s="210"/>
    </row>
    <row r="940" ht="14.25" customHeight="1">
      <c r="B940" s="210"/>
      <c r="C940" s="288"/>
      <c r="D940" s="210"/>
      <c r="E940" s="210"/>
      <c r="F940" s="210"/>
      <c r="G940" s="210"/>
      <c r="H940" s="210"/>
      <c r="I940" s="210"/>
      <c r="J940" s="210"/>
      <c r="K940" s="210"/>
    </row>
    <row r="941" ht="14.25" customHeight="1">
      <c r="B941" s="210"/>
      <c r="C941" s="288"/>
      <c r="D941" s="210"/>
      <c r="E941" s="210"/>
      <c r="F941" s="210"/>
      <c r="G941" s="210"/>
      <c r="H941" s="210"/>
      <c r="I941" s="210"/>
      <c r="J941" s="210"/>
      <c r="K941" s="210"/>
    </row>
    <row r="942" ht="14.25" customHeight="1">
      <c r="B942" s="210"/>
      <c r="C942" s="288"/>
      <c r="D942" s="210"/>
      <c r="E942" s="210"/>
      <c r="F942" s="210"/>
      <c r="G942" s="210"/>
      <c r="H942" s="210"/>
      <c r="I942" s="210"/>
      <c r="J942" s="210"/>
      <c r="K942" s="210"/>
    </row>
    <row r="943" ht="14.25" customHeight="1">
      <c r="B943" s="210"/>
      <c r="C943" s="288"/>
      <c r="D943" s="210"/>
      <c r="E943" s="210"/>
      <c r="F943" s="210"/>
      <c r="G943" s="210"/>
      <c r="H943" s="210"/>
      <c r="I943" s="210"/>
      <c r="J943" s="210"/>
      <c r="K943" s="210"/>
    </row>
    <row r="944" ht="14.25" customHeight="1">
      <c r="B944" s="210"/>
      <c r="C944" s="288"/>
      <c r="D944" s="210"/>
      <c r="E944" s="210"/>
      <c r="F944" s="210"/>
      <c r="G944" s="210"/>
      <c r="H944" s="210"/>
      <c r="I944" s="210"/>
      <c r="J944" s="210"/>
      <c r="K944" s="210"/>
    </row>
    <row r="945" ht="14.25" customHeight="1">
      <c r="B945" s="210"/>
      <c r="C945" s="288"/>
      <c r="D945" s="210"/>
      <c r="E945" s="210"/>
      <c r="F945" s="210"/>
      <c r="G945" s="210"/>
      <c r="H945" s="210"/>
      <c r="I945" s="210"/>
      <c r="J945" s="210"/>
      <c r="K945" s="210"/>
    </row>
    <row r="946" ht="14.25" customHeight="1">
      <c r="B946" s="210"/>
      <c r="C946" s="288"/>
      <c r="D946" s="210"/>
      <c r="E946" s="210"/>
      <c r="F946" s="210"/>
      <c r="G946" s="210"/>
      <c r="H946" s="210"/>
      <c r="I946" s="210"/>
      <c r="J946" s="210"/>
      <c r="K946" s="210"/>
    </row>
    <row r="947" ht="14.25" customHeight="1">
      <c r="B947" s="210"/>
      <c r="C947" s="288"/>
      <c r="D947" s="210"/>
      <c r="E947" s="210"/>
      <c r="F947" s="210"/>
      <c r="G947" s="210"/>
      <c r="H947" s="210"/>
      <c r="I947" s="210"/>
      <c r="J947" s="210"/>
      <c r="K947" s="210"/>
    </row>
    <row r="948" ht="14.25" customHeight="1">
      <c r="B948" s="210"/>
      <c r="C948" s="288"/>
      <c r="D948" s="210"/>
      <c r="E948" s="210"/>
      <c r="F948" s="210"/>
      <c r="G948" s="210"/>
      <c r="H948" s="210"/>
      <c r="I948" s="210"/>
      <c r="J948" s="210"/>
      <c r="K948" s="210"/>
    </row>
    <row r="949" ht="14.25" customHeight="1">
      <c r="B949" s="210"/>
      <c r="C949" s="288"/>
      <c r="D949" s="210"/>
      <c r="E949" s="210"/>
      <c r="F949" s="210"/>
      <c r="G949" s="210"/>
      <c r="H949" s="210"/>
      <c r="I949" s="210"/>
      <c r="J949" s="210"/>
      <c r="K949" s="210"/>
    </row>
    <row r="950" ht="14.25" customHeight="1">
      <c r="B950" s="210"/>
      <c r="C950" s="288"/>
      <c r="D950" s="210"/>
      <c r="E950" s="210"/>
      <c r="F950" s="210"/>
      <c r="G950" s="210"/>
      <c r="H950" s="210"/>
      <c r="I950" s="210"/>
      <c r="J950" s="210"/>
      <c r="K950" s="210"/>
    </row>
    <row r="951" ht="14.25" customHeight="1">
      <c r="B951" s="210"/>
      <c r="C951" s="288"/>
      <c r="D951" s="210"/>
      <c r="E951" s="210"/>
      <c r="F951" s="210"/>
      <c r="G951" s="210"/>
      <c r="H951" s="210"/>
      <c r="I951" s="210"/>
      <c r="J951" s="210"/>
      <c r="K951" s="210"/>
    </row>
    <row r="952" ht="14.25" customHeight="1">
      <c r="B952" s="210"/>
      <c r="C952" s="288"/>
      <c r="D952" s="210"/>
      <c r="E952" s="210"/>
      <c r="F952" s="210"/>
      <c r="G952" s="210"/>
      <c r="H952" s="210"/>
      <c r="I952" s="210"/>
      <c r="J952" s="210"/>
      <c r="K952" s="210"/>
    </row>
    <row r="953" ht="14.25" customHeight="1">
      <c r="B953" s="210"/>
      <c r="C953" s="288"/>
      <c r="D953" s="210"/>
      <c r="E953" s="210"/>
      <c r="F953" s="210"/>
      <c r="G953" s="210"/>
      <c r="H953" s="210"/>
      <c r="I953" s="210"/>
      <c r="J953" s="210"/>
      <c r="K953" s="210"/>
    </row>
    <row r="954" ht="14.25" customHeight="1">
      <c r="B954" s="210"/>
      <c r="C954" s="288"/>
      <c r="D954" s="210"/>
      <c r="E954" s="210"/>
      <c r="F954" s="210"/>
      <c r="G954" s="210"/>
      <c r="H954" s="210"/>
      <c r="I954" s="210"/>
      <c r="J954" s="210"/>
      <c r="K954" s="210"/>
    </row>
    <row r="955" ht="14.25" customHeight="1">
      <c r="B955" s="210"/>
      <c r="C955" s="288"/>
      <c r="D955" s="210"/>
      <c r="E955" s="210"/>
      <c r="F955" s="210"/>
      <c r="G955" s="210"/>
      <c r="H955" s="210"/>
      <c r="I955" s="210"/>
      <c r="J955" s="210"/>
      <c r="K955" s="210"/>
    </row>
    <row r="956" ht="14.25" customHeight="1">
      <c r="B956" s="210"/>
      <c r="C956" s="288"/>
      <c r="D956" s="210"/>
      <c r="E956" s="210"/>
      <c r="F956" s="210"/>
      <c r="G956" s="210"/>
      <c r="H956" s="210"/>
      <c r="I956" s="210"/>
      <c r="J956" s="210"/>
      <c r="K956" s="210"/>
    </row>
    <row r="957" ht="14.25" customHeight="1">
      <c r="B957" s="210"/>
      <c r="C957" s="288"/>
      <c r="D957" s="210"/>
      <c r="E957" s="210"/>
      <c r="F957" s="210"/>
      <c r="G957" s="210"/>
      <c r="H957" s="210"/>
      <c r="I957" s="210"/>
      <c r="J957" s="210"/>
      <c r="K957" s="210"/>
    </row>
    <row r="958" ht="14.25" customHeight="1">
      <c r="B958" s="210"/>
      <c r="C958" s="288"/>
      <c r="D958" s="210"/>
      <c r="E958" s="210"/>
      <c r="F958" s="210"/>
      <c r="G958" s="210"/>
      <c r="H958" s="210"/>
      <c r="I958" s="210"/>
      <c r="J958" s="210"/>
      <c r="K958" s="210"/>
    </row>
    <row r="959" ht="14.25" customHeight="1">
      <c r="B959" s="210"/>
      <c r="C959" s="288"/>
      <c r="D959" s="210"/>
      <c r="E959" s="210"/>
      <c r="F959" s="210"/>
      <c r="G959" s="210"/>
      <c r="H959" s="210"/>
      <c r="I959" s="210"/>
      <c r="J959" s="210"/>
      <c r="K959" s="210"/>
    </row>
    <row r="960" ht="14.25" customHeight="1">
      <c r="B960" s="210"/>
      <c r="C960" s="288"/>
      <c r="D960" s="210"/>
      <c r="E960" s="210"/>
      <c r="F960" s="210"/>
      <c r="G960" s="210"/>
      <c r="H960" s="210"/>
      <c r="I960" s="210"/>
      <c r="J960" s="210"/>
      <c r="K960" s="210"/>
    </row>
    <row r="961" ht="14.25" customHeight="1">
      <c r="B961" s="210"/>
      <c r="C961" s="288"/>
      <c r="D961" s="210"/>
      <c r="E961" s="210"/>
      <c r="F961" s="210"/>
      <c r="G961" s="210"/>
      <c r="H961" s="210"/>
      <c r="I961" s="210"/>
      <c r="J961" s="210"/>
      <c r="K961" s="210"/>
    </row>
    <row r="962" ht="14.25" customHeight="1">
      <c r="B962" s="210"/>
      <c r="C962" s="288"/>
      <c r="D962" s="210"/>
      <c r="E962" s="210"/>
      <c r="F962" s="210"/>
      <c r="G962" s="210"/>
      <c r="H962" s="210"/>
      <c r="I962" s="210"/>
      <c r="J962" s="210"/>
      <c r="K962" s="210"/>
    </row>
    <row r="963" ht="14.25" customHeight="1">
      <c r="B963" s="210"/>
      <c r="C963" s="288"/>
      <c r="D963" s="210"/>
      <c r="E963" s="210"/>
      <c r="F963" s="210"/>
      <c r="G963" s="210"/>
      <c r="H963" s="210"/>
      <c r="I963" s="210"/>
      <c r="J963" s="210"/>
      <c r="K963" s="210"/>
    </row>
    <row r="964" ht="14.25" customHeight="1">
      <c r="B964" s="210"/>
      <c r="C964" s="288"/>
      <c r="D964" s="210"/>
      <c r="E964" s="210"/>
      <c r="F964" s="210"/>
      <c r="G964" s="210"/>
      <c r="H964" s="210"/>
      <c r="I964" s="210"/>
      <c r="J964" s="210"/>
      <c r="K964" s="210"/>
    </row>
    <row r="965" ht="14.25" customHeight="1">
      <c r="B965" s="210"/>
      <c r="C965" s="288"/>
      <c r="D965" s="210"/>
      <c r="E965" s="210"/>
      <c r="F965" s="210"/>
      <c r="G965" s="210"/>
      <c r="H965" s="210"/>
      <c r="I965" s="210"/>
      <c r="J965" s="210"/>
      <c r="K965" s="210"/>
    </row>
    <row r="966" ht="14.25" customHeight="1">
      <c r="B966" s="210"/>
      <c r="C966" s="288"/>
      <c r="D966" s="210"/>
      <c r="E966" s="210"/>
      <c r="F966" s="210"/>
      <c r="G966" s="210"/>
      <c r="H966" s="210"/>
      <c r="I966" s="210"/>
      <c r="J966" s="210"/>
      <c r="K966" s="210"/>
    </row>
    <row r="967" ht="14.25" customHeight="1">
      <c r="B967" s="210"/>
      <c r="C967" s="288"/>
      <c r="D967" s="210"/>
      <c r="E967" s="210"/>
      <c r="F967" s="210"/>
      <c r="G967" s="210"/>
      <c r="H967" s="210"/>
      <c r="I967" s="210"/>
      <c r="J967" s="210"/>
      <c r="K967" s="210"/>
    </row>
    <row r="968" ht="14.25" customHeight="1">
      <c r="B968" s="210"/>
      <c r="C968" s="288"/>
      <c r="D968" s="210"/>
      <c r="E968" s="210"/>
      <c r="F968" s="210"/>
      <c r="G968" s="210"/>
      <c r="H968" s="210"/>
      <c r="I968" s="210"/>
      <c r="J968" s="210"/>
      <c r="K968" s="210"/>
    </row>
    <row r="969" ht="14.25" customHeight="1">
      <c r="B969" s="210"/>
      <c r="C969" s="288"/>
      <c r="D969" s="210"/>
      <c r="E969" s="210"/>
      <c r="F969" s="210"/>
      <c r="G969" s="210"/>
      <c r="H969" s="210"/>
      <c r="I969" s="210"/>
      <c r="J969" s="210"/>
      <c r="K969" s="210"/>
    </row>
    <row r="970" ht="14.25" customHeight="1">
      <c r="B970" s="210"/>
      <c r="C970" s="288"/>
      <c r="D970" s="210"/>
      <c r="E970" s="210"/>
      <c r="F970" s="210"/>
      <c r="G970" s="210"/>
      <c r="H970" s="210"/>
      <c r="I970" s="210"/>
      <c r="J970" s="210"/>
      <c r="K970" s="210"/>
    </row>
    <row r="971" ht="14.25" customHeight="1">
      <c r="B971" s="210"/>
      <c r="C971" s="288"/>
      <c r="D971" s="210"/>
      <c r="E971" s="210"/>
      <c r="F971" s="210"/>
      <c r="G971" s="210"/>
      <c r="H971" s="210"/>
      <c r="I971" s="210"/>
      <c r="J971" s="210"/>
      <c r="K971" s="210"/>
    </row>
    <row r="972" ht="14.25" customHeight="1">
      <c r="B972" s="210"/>
      <c r="C972" s="288"/>
      <c r="D972" s="210"/>
      <c r="E972" s="210"/>
      <c r="F972" s="210"/>
      <c r="G972" s="210"/>
      <c r="H972" s="210"/>
      <c r="I972" s="210"/>
      <c r="J972" s="210"/>
      <c r="K972" s="210"/>
    </row>
    <row r="973" ht="14.25" customHeight="1">
      <c r="B973" s="210"/>
      <c r="C973" s="288"/>
      <c r="D973" s="210"/>
      <c r="E973" s="210"/>
      <c r="F973" s="210"/>
      <c r="G973" s="210"/>
      <c r="H973" s="210"/>
      <c r="I973" s="210"/>
      <c r="J973" s="210"/>
      <c r="K973" s="210"/>
    </row>
    <row r="974" ht="14.25" customHeight="1">
      <c r="B974" s="210"/>
      <c r="C974" s="288"/>
      <c r="D974" s="210"/>
      <c r="E974" s="210"/>
      <c r="F974" s="210"/>
      <c r="G974" s="210"/>
      <c r="H974" s="210"/>
      <c r="I974" s="210"/>
      <c r="J974" s="210"/>
      <c r="K974" s="210"/>
    </row>
    <row r="975" ht="14.25" customHeight="1">
      <c r="B975" s="210"/>
      <c r="C975" s="288"/>
      <c r="D975" s="210"/>
      <c r="E975" s="210"/>
      <c r="F975" s="210"/>
      <c r="G975" s="210"/>
      <c r="H975" s="210"/>
      <c r="I975" s="210"/>
      <c r="J975" s="210"/>
      <c r="K975" s="210"/>
    </row>
    <row r="976" ht="14.25" customHeight="1">
      <c r="B976" s="210"/>
      <c r="C976" s="288"/>
      <c r="D976" s="210"/>
      <c r="E976" s="210"/>
      <c r="F976" s="210"/>
      <c r="G976" s="210"/>
      <c r="H976" s="210"/>
      <c r="I976" s="210"/>
      <c r="J976" s="210"/>
      <c r="K976" s="210"/>
    </row>
    <row r="977" ht="14.25" customHeight="1">
      <c r="B977" s="210"/>
      <c r="C977" s="288"/>
      <c r="D977" s="210"/>
      <c r="E977" s="210"/>
      <c r="F977" s="210"/>
      <c r="G977" s="210"/>
      <c r="H977" s="210"/>
      <c r="I977" s="210"/>
      <c r="J977" s="210"/>
      <c r="K977" s="210"/>
    </row>
    <row r="978" ht="14.25" customHeight="1">
      <c r="B978" s="210"/>
      <c r="C978" s="288"/>
      <c r="D978" s="210"/>
      <c r="E978" s="210"/>
      <c r="F978" s="210"/>
      <c r="G978" s="210"/>
      <c r="H978" s="210"/>
      <c r="I978" s="210"/>
      <c r="J978" s="210"/>
      <c r="K978" s="210"/>
    </row>
    <row r="979" ht="14.25" customHeight="1">
      <c r="B979" s="210"/>
      <c r="C979" s="288"/>
      <c r="D979" s="210"/>
      <c r="E979" s="210"/>
      <c r="F979" s="210"/>
      <c r="G979" s="210"/>
      <c r="H979" s="210"/>
      <c r="I979" s="210"/>
      <c r="J979" s="210"/>
      <c r="K979" s="210"/>
    </row>
    <row r="980" ht="14.25" customHeight="1">
      <c r="B980" s="210"/>
      <c r="C980" s="288"/>
      <c r="D980" s="210"/>
      <c r="E980" s="210"/>
      <c r="F980" s="210"/>
      <c r="G980" s="210"/>
      <c r="H980" s="210"/>
      <c r="I980" s="210"/>
      <c r="J980" s="210"/>
      <c r="K980" s="210"/>
    </row>
    <row r="981" ht="14.25" customHeight="1">
      <c r="B981" s="210"/>
      <c r="C981" s="288"/>
      <c r="D981" s="210"/>
      <c r="E981" s="210"/>
      <c r="F981" s="210"/>
      <c r="G981" s="210"/>
      <c r="H981" s="210"/>
      <c r="I981" s="210"/>
      <c r="J981" s="210"/>
      <c r="K981" s="210"/>
    </row>
    <row r="982" ht="14.25" customHeight="1">
      <c r="B982" s="210"/>
      <c r="C982" s="288"/>
      <c r="D982" s="210"/>
      <c r="E982" s="210"/>
      <c r="F982" s="210"/>
      <c r="G982" s="210"/>
      <c r="H982" s="210"/>
      <c r="I982" s="210"/>
      <c r="J982" s="210"/>
      <c r="K982" s="210"/>
    </row>
  </sheetData>
  <autoFilter ref="$A$1:$AE$146"/>
  <mergeCells count="8">
    <mergeCell ref="C5:K5"/>
    <mergeCell ref="C12:K12"/>
    <mergeCell ref="N14:N15"/>
    <mergeCell ref="O14:O15"/>
    <mergeCell ref="C17:K17"/>
    <mergeCell ref="C27:K27"/>
    <mergeCell ref="C38:K38"/>
    <mergeCell ref="C107:K107"/>
  </mergeCells>
  <conditionalFormatting sqref="L1:L98 L100:L110 L112:L139 L143:L146">
    <cfRule type="colorScale" priority="1">
      <colorScale>
        <cfvo type="percent" val="49"/>
        <cfvo type="percent" val="60"/>
        <cfvo type="percent" val="80"/>
        <color rgb="FFFF0000"/>
        <color rgb="FFFFFF00"/>
        <color rgb="FF00FF00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19.71"/>
    <col customWidth="1" min="3" max="26" width="8.71"/>
  </cols>
  <sheetData>
    <row r="1" ht="14.25" customHeight="1">
      <c r="A1" s="289" t="s">
        <v>3147</v>
      </c>
    </row>
    <row r="2" ht="14.25" customHeight="1"/>
    <row r="3" ht="14.25" customHeight="1">
      <c r="A3" s="204" t="s">
        <v>3148</v>
      </c>
      <c r="B3" s="194" t="str">
        <f>COUNTIF(FollowUp!H3:H301,1)/COUNTA(FollowUp!A3:A301)</f>
        <v>#REF!</v>
      </c>
    </row>
    <row r="4" ht="14.25" customHeight="1"/>
    <row r="5" ht="14.25" customHeight="1"/>
    <row r="6" ht="14.25" customHeight="1">
      <c r="A6" s="194" t="s">
        <v>3149</v>
      </c>
    </row>
    <row r="7" ht="14.25" customHeight="1">
      <c r="A7" s="194" t="s">
        <v>28</v>
      </c>
      <c r="B7" s="194" t="s">
        <v>3150</v>
      </c>
    </row>
    <row r="8" ht="14.25" customHeight="1">
      <c r="A8" s="194" t="s">
        <v>3151</v>
      </c>
      <c r="B8" s="194">
        <v>5.0</v>
      </c>
    </row>
    <row r="9" ht="14.25" customHeight="1">
      <c r="A9" s="194" t="s">
        <v>3152</v>
      </c>
      <c r="B9" s="194" t="str">
        <f>COUNTIF(FollowUp!H3:H301,2)</f>
        <v>#REF!</v>
      </c>
    </row>
    <row r="10" ht="14.25" customHeight="1">
      <c r="A10" s="194" t="s">
        <v>3153</v>
      </c>
      <c r="B10" s="194" t="str">
        <f>COUNTIF(FollowUp!H3:H301,3)</f>
        <v>#REF!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17.29"/>
    <col customWidth="1" min="3" max="3" width="22.0"/>
    <col customWidth="1" min="4" max="26" width="8.71"/>
  </cols>
  <sheetData>
    <row r="1" ht="14.25" customHeight="1">
      <c r="A1" s="290" t="s">
        <v>2947</v>
      </c>
      <c r="B1" s="290" t="s">
        <v>3154</v>
      </c>
      <c r="C1" s="290" t="s">
        <v>3155</v>
      </c>
    </row>
    <row r="2" ht="14.25" customHeight="1">
      <c r="A2" s="261" t="s">
        <v>3156</v>
      </c>
      <c r="B2" s="286" t="s">
        <v>3157</v>
      </c>
      <c r="C2" s="286" t="s">
        <v>3158</v>
      </c>
    </row>
    <row r="3" ht="14.25" customHeight="1">
      <c r="A3" s="261" t="s">
        <v>570</v>
      </c>
      <c r="B3" s="286" t="s">
        <v>3157</v>
      </c>
      <c r="C3" s="286" t="s">
        <v>3159</v>
      </c>
    </row>
    <row r="4" ht="14.25" customHeight="1">
      <c r="A4" s="261" t="s">
        <v>3160</v>
      </c>
      <c r="B4" s="286" t="s">
        <v>2716</v>
      </c>
      <c r="C4" s="286" t="s">
        <v>3159</v>
      </c>
    </row>
    <row r="5" ht="14.25" customHeight="1">
      <c r="A5" s="261" t="s">
        <v>3161</v>
      </c>
      <c r="B5" s="286" t="s">
        <v>3162</v>
      </c>
      <c r="C5" s="286" t="s">
        <v>3158</v>
      </c>
    </row>
    <row r="6" ht="14.25" customHeight="1">
      <c r="A6" s="261" t="s">
        <v>2959</v>
      </c>
      <c r="B6" s="286" t="s">
        <v>3163</v>
      </c>
      <c r="C6" s="286" t="s">
        <v>3158</v>
      </c>
    </row>
    <row r="7" ht="14.25" customHeight="1">
      <c r="A7" s="261" t="s">
        <v>227</v>
      </c>
      <c r="B7" s="286" t="s">
        <v>3157</v>
      </c>
      <c r="C7" s="286" t="s">
        <v>3158</v>
      </c>
    </row>
    <row r="8" ht="14.25" customHeight="1">
      <c r="A8" s="261" t="s">
        <v>59</v>
      </c>
      <c r="B8" s="286" t="s">
        <v>2716</v>
      </c>
      <c r="C8" s="286" t="s">
        <v>3159</v>
      </c>
    </row>
    <row r="9" ht="14.25" customHeight="1">
      <c r="A9" s="261" t="s">
        <v>3164</v>
      </c>
      <c r="B9" s="286" t="s">
        <v>3157</v>
      </c>
      <c r="C9" s="286" t="s">
        <v>3158</v>
      </c>
    </row>
    <row r="10" ht="14.25" customHeight="1">
      <c r="A10" s="261" t="s">
        <v>3165</v>
      </c>
      <c r="B10" s="286" t="s">
        <v>3157</v>
      </c>
      <c r="C10" s="286" t="s">
        <v>3158</v>
      </c>
    </row>
    <row r="11" ht="14.25" customHeight="1">
      <c r="A11" s="261" t="s">
        <v>54</v>
      </c>
      <c r="B11" s="286" t="s">
        <v>2716</v>
      </c>
      <c r="C11" s="286" t="s">
        <v>3166</v>
      </c>
    </row>
    <row r="12" ht="14.25" customHeight="1">
      <c r="A12" s="261" t="s">
        <v>3167</v>
      </c>
      <c r="B12" s="286" t="s">
        <v>3168</v>
      </c>
      <c r="C12" s="286" t="s">
        <v>3158</v>
      </c>
    </row>
    <row r="13" ht="14.25" customHeight="1">
      <c r="A13" s="261" t="s">
        <v>2962</v>
      </c>
      <c r="B13" s="286" t="s">
        <v>3157</v>
      </c>
      <c r="C13" s="286" t="s">
        <v>3159</v>
      </c>
    </row>
    <row r="14" ht="14.25" customHeight="1">
      <c r="A14" s="261" t="s">
        <v>2822</v>
      </c>
      <c r="B14" s="286" t="s">
        <v>2716</v>
      </c>
      <c r="C14" s="286" t="s">
        <v>3159</v>
      </c>
    </row>
    <row r="15" ht="14.25" customHeight="1">
      <c r="A15" s="261" t="s">
        <v>1342</v>
      </c>
      <c r="B15" s="286" t="s">
        <v>2716</v>
      </c>
      <c r="C15" s="286" t="s">
        <v>3159</v>
      </c>
    </row>
    <row r="16" ht="14.25" customHeight="1">
      <c r="A16" s="261" t="s">
        <v>3169</v>
      </c>
      <c r="B16" s="286" t="s">
        <v>2716</v>
      </c>
      <c r="C16" s="286" t="s">
        <v>3166</v>
      </c>
    </row>
    <row r="17" ht="14.25" customHeight="1">
      <c r="A17" s="261" t="s">
        <v>840</v>
      </c>
      <c r="B17" s="286" t="s">
        <v>2716</v>
      </c>
      <c r="C17" s="286" t="s">
        <v>3159</v>
      </c>
    </row>
    <row r="18" ht="14.25" customHeight="1">
      <c r="A18" s="261" t="s">
        <v>3170</v>
      </c>
      <c r="B18" s="286" t="s">
        <v>3157</v>
      </c>
      <c r="C18" s="286" t="s">
        <v>3171</v>
      </c>
    </row>
    <row r="19" ht="14.25" customHeight="1">
      <c r="A19" s="261" t="s">
        <v>3172</v>
      </c>
      <c r="B19" s="286" t="s">
        <v>3162</v>
      </c>
      <c r="C19" s="286" t="s">
        <v>3166</v>
      </c>
    </row>
    <row r="20" ht="14.25" customHeight="1">
      <c r="A20" s="261" t="s">
        <v>3173</v>
      </c>
      <c r="B20" s="286" t="s">
        <v>3157</v>
      </c>
      <c r="C20" s="286" t="s">
        <v>3166</v>
      </c>
    </row>
    <row r="21" ht="14.25" customHeight="1">
      <c r="A21" s="261" t="s">
        <v>3174</v>
      </c>
      <c r="B21" s="286" t="s">
        <v>2716</v>
      </c>
      <c r="C21" s="286" t="s">
        <v>3159</v>
      </c>
    </row>
    <row r="22" ht="14.25" customHeight="1">
      <c r="A22" s="261" t="s">
        <v>3174</v>
      </c>
      <c r="B22" s="286" t="s">
        <v>2716</v>
      </c>
      <c r="C22" s="286" t="s">
        <v>3166</v>
      </c>
    </row>
    <row r="23" ht="14.25" customHeight="1">
      <c r="A23" s="261" t="s">
        <v>3175</v>
      </c>
      <c r="B23" s="286" t="s">
        <v>3157</v>
      </c>
      <c r="C23" s="286" t="s">
        <v>3166</v>
      </c>
    </row>
    <row r="24" ht="14.25" customHeight="1">
      <c r="A24" s="261" t="s">
        <v>581</v>
      </c>
      <c r="B24" s="286" t="s">
        <v>3176</v>
      </c>
      <c r="C24" s="286" t="s">
        <v>3176</v>
      </c>
    </row>
    <row r="25" ht="14.25" customHeight="1">
      <c r="A25" s="261" t="s">
        <v>3177</v>
      </c>
      <c r="B25" s="286" t="s">
        <v>2716</v>
      </c>
      <c r="C25" s="286" t="s">
        <v>3166</v>
      </c>
    </row>
    <row r="26" ht="14.25" customHeight="1">
      <c r="A26" s="261" t="s">
        <v>2971</v>
      </c>
      <c r="B26" s="286" t="s">
        <v>2716</v>
      </c>
      <c r="C26" s="286" t="s">
        <v>3166</v>
      </c>
    </row>
    <row r="27" ht="14.25" customHeight="1">
      <c r="A27" s="90" t="s">
        <v>2611</v>
      </c>
      <c r="B27" s="286" t="s">
        <v>2716</v>
      </c>
      <c r="C27" s="286" t="s">
        <v>3159</v>
      </c>
    </row>
    <row r="28" ht="14.25" customHeight="1">
      <c r="A28" s="261" t="s">
        <v>3178</v>
      </c>
      <c r="B28" s="286" t="s">
        <v>2716</v>
      </c>
      <c r="C28" s="286" t="s">
        <v>3166</v>
      </c>
    </row>
    <row r="29" ht="14.25" customHeight="1">
      <c r="A29" s="261" t="s">
        <v>3179</v>
      </c>
      <c r="B29" s="286" t="s">
        <v>2716</v>
      </c>
      <c r="C29" s="286" t="s">
        <v>3166</v>
      </c>
    </row>
    <row r="30" ht="14.25" customHeight="1">
      <c r="A30" s="261" t="s">
        <v>660</v>
      </c>
      <c r="B30" s="286" t="s">
        <v>3176</v>
      </c>
      <c r="C30" s="286" t="s">
        <v>3176</v>
      </c>
    </row>
    <row r="31" ht="14.25" customHeight="1">
      <c r="A31" s="261" t="s">
        <v>3180</v>
      </c>
      <c r="B31" s="286" t="s">
        <v>3157</v>
      </c>
      <c r="C31" s="286" t="s">
        <v>3166</v>
      </c>
    </row>
    <row r="32" ht="14.25" customHeight="1">
      <c r="A32" s="261" t="s">
        <v>3181</v>
      </c>
      <c r="B32" s="286" t="s">
        <v>2716</v>
      </c>
      <c r="C32" s="286" t="s">
        <v>3159</v>
      </c>
    </row>
    <row r="33" ht="14.25" customHeight="1">
      <c r="A33" s="261" t="s">
        <v>509</v>
      </c>
      <c r="B33" s="286" t="s">
        <v>2716</v>
      </c>
      <c r="C33" s="286" t="s">
        <v>3166</v>
      </c>
    </row>
    <row r="34" ht="14.25" customHeight="1">
      <c r="A34" s="261" t="s">
        <v>3182</v>
      </c>
      <c r="B34" s="286" t="s">
        <v>2716</v>
      </c>
      <c r="C34" s="286" t="s">
        <v>3159</v>
      </c>
    </row>
    <row r="35" ht="14.25" customHeight="1">
      <c r="A35" s="261" t="s">
        <v>2977</v>
      </c>
      <c r="B35" s="286" t="s">
        <v>2716</v>
      </c>
      <c r="C35" s="286" t="s">
        <v>3159</v>
      </c>
    </row>
    <row r="36" ht="14.25" customHeight="1">
      <c r="A36" s="261" t="s">
        <v>2977</v>
      </c>
      <c r="B36" s="286" t="s">
        <v>2716</v>
      </c>
      <c r="C36" s="286" t="s">
        <v>3159</v>
      </c>
    </row>
    <row r="37" ht="14.25" customHeight="1">
      <c r="A37" s="261" t="s">
        <v>3183</v>
      </c>
      <c r="B37" s="286" t="s">
        <v>2716</v>
      </c>
      <c r="C37" s="286" t="s">
        <v>3159</v>
      </c>
    </row>
    <row r="38" ht="14.25" customHeight="1">
      <c r="A38" s="261" t="s">
        <v>354</v>
      </c>
      <c r="B38" s="286" t="s">
        <v>3163</v>
      </c>
      <c r="C38" s="286" t="s">
        <v>3171</v>
      </c>
    </row>
    <row r="39" ht="14.25" customHeight="1">
      <c r="A39" s="261" t="s">
        <v>3184</v>
      </c>
      <c r="B39" s="286" t="s">
        <v>3163</v>
      </c>
      <c r="C39" s="286" t="s">
        <v>3158</v>
      </c>
    </row>
    <row r="40" ht="14.25" customHeight="1">
      <c r="A40" s="261" t="s">
        <v>2981</v>
      </c>
      <c r="B40" s="286" t="s">
        <v>2716</v>
      </c>
      <c r="C40" s="286" t="s">
        <v>3159</v>
      </c>
    </row>
    <row r="41">
      <c r="A41" s="261" t="s">
        <v>3185</v>
      </c>
      <c r="B41" s="286" t="s">
        <v>3157</v>
      </c>
      <c r="C41" s="286" t="s">
        <v>3158</v>
      </c>
    </row>
    <row r="42" ht="14.25" customHeight="1">
      <c r="A42" s="261" t="s">
        <v>3186</v>
      </c>
      <c r="B42" s="286" t="s">
        <v>3157</v>
      </c>
      <c r="C42" s="286" t="s">
        <v>3166</v>
      </c>
    </row>
    <row r="43" ht="14.25" customHeight="1">
      <c r="A43" s="90" t="s">
        <v>3187</v>
      </c>
      <c r="B43" s="286" t="s">
        <v>2716</v>
      </c>
      <c r="C43" s="286" t="s">
        <v>3159</v>
      </c>
    </row>
    <row r="44" ht="14.25" customHeight="1">
      <c r="A44" s="261" t="s">
        <v>2986</v>
      </c>
      <c r="B44" s="286" t="s">
        <v>3157</v>
      </c>
      <c r="C44" s="286" t="s">
        <v>3188</v>
      </c>
    </row>
    <row r="45" ht="14.25" customHeight="1">
      <c r="A45" s="261" t="s">
        <v>3189</v>
      </c>
      <c r="B45" s="286" t="s">
        <v>3176</v>
      </c>
      <c r="C45" s="286" t="s">
        <v>3176</v>
      </c>
    </row>
    <row r="46" ht="14.25" customHeight="1">
      <c r="A46" s="261" t="s">
        <v>1438</v>
      </c>
      <c r="B46" s="286" t="s">
        <v>3162</v>
      </c>
      <c r="C46" s="286" t="s">
        <v>3171</v>
      </c>
    </row>
    <row r="47" ht="14.25" customHeight="1">
      <c r="A47" s="261" t="s">
        <v>699</v>
      </c>
      <c r="B47" s="286" t="s">
        <v>3157</v>
      </c>
      <c r="C47" s="286" t="s">
        <v>3171</v>
      </c>
    </row>
    <row r="48" ht="14.25" customHeight="1">
      <c r="A48" s="261" t="s">
        <v>3190</v>
      </c>
      <c r="B48" s="286" t="s">
        <v>3168</v>
      </c>
      <c r="C48" s="286" t="s">
        <v>3158</v>
      </c>
    </row>
    <row r="49" ht="14.25" customHeight="1">
      <c r="A49" s="261" t="s">
        <v>95</v>
      </c>
      <c r="B49" s="291" t="s">
        <v>3157</v>
      </c>
      <c r="C49" s="291" t="s">
        <v>3171</v>
      </c>
    </row>
    <row r="50" ht="14.25" customHeight="1">
      <c r="A50" s="261" t="s">
        <v>3191</v>
      </c>
      <c r="B50" s="286" t="s">
        <v>2716</v>
      </c>
      <c r="C50" s="286" t="s">
        <v>3166</v>
      </c>
    </row>
    <row r="51" ht="14.25" customHeight="1">
      <c r="A51" s="261" t="s">
        <v>3192</v>
      </c>
      <c r="B51" s="286" t="s">
        <v>2716</v>
      </c>
      <c r="C51" s="286" t="s">
        <v>3166</v>
      </c>
    </row>
    <row r="52" ht="14.25" customHeight="1">
      <c r="A52" s="261" t="s">
        <v>3193</v>
      </c>
      <c r="B52" s="286" t="s">
        <v>3163</v>
      </c>
      <c r="C52" s="286" t="s">
        <v>3158</v>
      </c>
    </row>
    <row r="53" ht="14.25" customHeight="1">
      <c r="A53" s="261" t="s">
        <v>3194</v>
      </c>
      <c r="B53" s="286" t="s">
        <v>2716</v>
      </c>
      <c r="C53" s="286" t="s">
        <v>3166</v>
      </c>
    </row>
    <row r="54" ht="14.25" customHeight="1">
      <c r="A54" s="261" t="s">
        <v>937</v>
      </c>
      <c r="B54" s="286" t="s">
        <v>2716</v>
      </c>
      <c r="C54" s="286" t="s">
        <v>3166</v>
      </c>
    </row>
    <row r="55" ht="14.25" customHeight="1">
      <c r="A55" s="261" t="s">
        <v>1012</v>
      </c>
      <c r="B55" s="286" t="s">
        <v>3162</v>
      </c>
      <c r="C55" s="286" t="s">
        <v>3158</v>
      </c>
    </row>
    <row r="56" ht="14.25" customHeight="1">
      <c r="A56" s="261" t="s">
        <v>3195</v>
      </c>
      <c r="B56" s="286" t="s">
        <v>2716</v>
      </c>
      <c r="C56" s="286" t="s">
        <v>3159</v>
      </c>
    </row>
    <row r="57" ht="14.25" customHeight="1">
      <c r="A57" s="261" t="s">
        <v>224</v>
      </c>
      <c r="B57" s="286" t="s">
        <v>3157</v>
      </c>
      <c r="C57" s="286" t="s">
        <v>3158</v>
      </c>
    </row>
    <row r="58" ht="14.25" customHeight="1">
      <c r="A58" s="261" t="s">
        <v>2993</v>
      </c>
      <c r="B58" s="286" t="s">
        <v>2716</v>
      </c>
      <c r="C58" s="286" t="s">
        <v>3159</v>
      </c>
    </row>
    <row r="59" ht="14.25" customHeight="1">
      <c r="A59" s="261" t="s">
        <v>2994</v>
      </c>
      <c r="B59" s="286" t="s">
        <v>2716</v>
      </c>
      <c r="C59" s="286" t="s">
        <v>3159</v>
      </c>
    </row>
    <row r="60" ht="14.25" customHeight="1">
      <c r="A60" s="261" t="s">
        <v>3196</v>
      </c>
      <c r="B60" s="286" t="s">
        <v>2716</v>
      </c>
      <c r="C60" s="286" t="s">
        <v>3166</v>
      </c>
    </row>
    <row r="61" ht="14.25" customHeight="1">
      <c r="A61" s="261" t="s">
        <v>194</v>
      </c>
      <c r="B61" s="286" t="s">
        <v>3157</v>
      </c>
      <c r="C61" s="286" t="s">
        <v>3158</v>
      </c>
    </row>
    <row r="62" ht="14.25" customHeight="1">
      <c r="A62" s="261" t="s">
        <v>903</v>
      </c>
      <c r="B62" s="286" t="s">
        <v>2716</v>
      </c>
      <c r="C62" s="286" t="s">
        <v>3166</v>
      </c>
    </row>
    <row r="63" ht="14.25" customHeight="1">
      <c r="A63" s="261" t="s">
        <v>276</v>
      </c>
      <c r="B63" s="286" t="s">
        <v>3163</v>
      </c>
      <c r="C63" s="286" t="s">
        <v>3171</v>
      </c>
    </row>
    <row r="64" ht="14.25" customHeight="1">
      <c r="A64" s="261" t="s">
        <v>2997</v>
      </c>
      <c r="B64" s="286" t="s">
        <v>2716</v>
      </c>
      <c r="C64" s="286" t="s">
        <v>3159</v>
      </c>
    </row>
    <row r="65" ht="14.25" customHeight="1">
      <c r="A65" s="261" t="s">
        <v>3197</v>
      </c>
      <c r="B65" s="286" t="s">
        <v>2716</v>
      </c>
      <c r="C65" s="286" t="s">
        <v>3166</v>
      </c>
    </row>
    <row r="66" ht="14.25" customHeight="1">
      <c r="A66" s="261" t="s">
        <v>3198</v>
      </c>
      <c r="B66" s="286" t="s">
        <v>3157</v>
      </c>
      <c r="C66" s="292"/>
    </row>
    <row r="67" ht="14.25" customHeight="1">
      <c r="A67" s="261" t="s">
        <v>1253</v>
      </c>
      <c r="B67" s="286" t="s">
        <v>2716</v>
      </c>
      <c r="C67" s="286" t="s">
        <v>3166</v>
      </c>
    </row>
    <row r="68" ht="14.25" customHeight="1">
      <c r="A68" s="261" t="s">
        <v>205</v>
      </c>
      <c r="B68" s="286" t="s">
        <v>3157</v>
      </c>
      <c r="C68" s="286" t="s">
        <v>3188</v>
      </c>
    </row>
    <row r="69" ht="14.25" customHeight="1">
      <c r="A69" s="261" t="s">
        <v>3000</v>
      </c>
      <c r="B69" s="286" t="s">
        <v>3163</v>
      </c>
      <c r="C69" s="286" t="s">
        <v>3158</v>
      </c>
    </row>
    <row r="70" ht="14.25" customHeight="1">
      <c r="A70" s="261" t="s">
        <v>3199</v>
      </c>
      <c r="B70" s="286" t="s">
        <v>3162</v>
      </c>
      <c r="C70" s="286" t="s">
        <v>3158</v>
      </c>
    </row>
    <row r="71" ht="14.25" customHeight="1">
      <c r="A71" s="261" t="s">
        <v>372</v>
      </c>
      <c r="B71" s="286" t="s">
        <v>2716</v>
      </c>
      <c r="C71" s="286" t="s">
        <v>3159</v>
      </c>
    </row>
    <row r="72" ht="14.25" customHeight="1">
      <c r="A72" s="261" t="s">
        <v>778</v>
      </c>
      <c r="B72" s="286" t="s">
        <v>3162</v>
      </c>
      <c r="C72" s="286" t="s">
        <v>3158</v>
      </c>
    </row>
    <row r="73" ht="14.25" customHeight="1">
      <c r="A73" s="261" t="s">
        <v>201</v>
      </c>
      <c r="B73" s="286" t="s">
        <v>3157</v>
      </c>
      <c r="C73" s="286" t="s">
        <v>3158</v>
      </c>
    </row>
    <row r="74" ht="14.25" customHeight="1">
      <c r="A74" s="261" t="s">
        <v>64</v>
      </c>
      <c r="B74" s="286" t="s">
        <v>3162</v>
      </c>
      <c r="C74" s="286" t="s">
        <v>3158</v>
      </c>
    </row>
    <row r="75" ht="14.25" customHeight="1">
      <c r="A75" s="261" t="s">
        <v>767</v>
      </c>
      <c r="B75" s="286" t="s">
        <v>3162</v>
      </c>
      <c r="C75" s="286" t="s">
        <v>3158</v>
      </c>
    </row>
    <row r="76" ht="14.25" customHeight="1">
      <c r="A76" s="261" t="s">
        <v>3004</v>
      </c>
      <c r="B76" s="286" t="s">
        <v>3168</v>
      </c>
      <c r="C76" s="286" t="s">
        <v>3171</v>
      </c>
    </row>
    <row r="77" ht="14.25" customHeight="1">
      <c r="A77" s="261" t="s">
        <v>3200</v>
      </c>
      <c r="B77" s="286" t="s">
        <v>2716</v>
      </c>
      <c r="C77" s="286" t="s">
        <v>3166</v>
      </c>
    </row>
    <row r="78" ht="14.25" customHeight="1">
      <c r="A78" s="261" t="s">
        <v>38</v>
      </c>
      <c r="B78" s="286" t="s">
        <v>3163</v>
      </c>
      <c r="C78" s="286" t="s">
        <v>3158</v>
      </c>
    </row>
    <row r="79" ht="14.25" customHeight="1">
      <c r="A79" s="261" t="s">
        <v>3085</v>
      </c>
      <c r="B79" s="286" t="s">
        <v>3157</v>
      </c>
      <c r="C79" s="286" t="s">
        <v>3158</v>
      </c>
    </row>
    <row r="80" ht="14.25" customHeight="1">
      <c r="A80" s="261" t="s">
        <v>3201</v>
      </c>
      <c r="B80" s="286" t="s">
        <v>3157</v>
      </c>
      <c r="C80" s="286" t="s">
        <v>3158</v>
      </c>
    </row>
    <row r="81" ht="14.25" customHeight="1">
      <c r="A81" s="261" t="s">
        <v>3202</v>
      </c>
      <c r="B81" s="286" t="s">
        <v>3157</v>
      </c>
      <c r="C81" s="286" t="s">
        <v>3158</v>
      </c>
    </row>
    <row r="82" ht="14.25" customHeight="1">
      <c r="A82" s="261" t="s">
        <v>3014</v>
      </c>
      <c r="B82" s="286" t="s">
        <v>3157</v>
      </c>
      <c r="C82" s="286" t="s">
        <v>3171</v>
      </c>
    </row>
    <row r="83" ht="14.25" customHeight="1">
      <c r="A83" s="90" t="s">
        <v>2570</v>
      </c>
      <c r="B83" s="286" t="s">
        <v>3157</v>
      </c>
      <c r="C83" s="286" t="s">
        <v>3159</v>
      </c>
    </row>
    <row r="84" ht="14.25" customHeight="1">
      <c r="A84" s="261" t="s">
        <v>3015</v>
      </c>
      <c r="B84" s="286" t="s">
        <v>2716</v>
      </c>
      <c r="C84" s="286" t="s">
        <v>3159</v>
      </c>
    </row>
    <row r="85" ht="14.25" customHeight="1">
      <c r="A85" s="261" t="s">
        <v>3203</v>
      </c>
      <c r="B85" s="286" t="s">
        <v>3157</v>
      </c>
      <c r="C85" s="286" t="s">
        <v>3159</v>
      </c>
    </row>
    <row r="86" ht="14.25" customHeight="1">
      <c r="A86" s="261" t="s">
        <v>3204</v>
      </c>
      <c r="B86" s="286" t="s">
        <v>3162</v>
      </c>
      <c r="C86" s="286" t="s">
        <v>3158</v>
      </c>
    </row>
    <row r="87" ht="14.25" customHeight="1">
      <c r="A87" s="261" t="s">
        <v>3205</v>
      </c>
      <c r="B87" s="286" t="s">
        <v>3176</v>
      </c>
      <c r="C87" s="286" t="s">
        <v>3176</v>
      </c>
    </row>
    <row r="88" ht="14.25" customHeight="1">
      <c r="A88" s="261" t="s">
        <v>3020</v>
      </c>
      <c r="B88" s="286" t="s">
        <v>2716</v>
      </c>
      <c r="C88" s="286" t="s">
        <v>3159</v>
      </c>
    </row>
    <row r="89" ht="14.25" customHeight="1">
      <c r="A89" s="261" t="s">
        <v>90</v>
      </c>
      <c r="B89" s="286" t="s">
        <v>3157</v>
      </c>
      <c r="C89" s="286" t="s">
        <v>3188</v>
      </c>
    </row>
    <row r="90" ht="14.25" customHeight="1">
      <c r="A90" s="90" t="s">
        <v>3206</v>
      </c>
      <c r="B90" s="286" t="s">
        <v>3157</v>
      </c>
      <c r="C90" s="286" t="s">
        <v>3159</v>
      </c>
    </row>
    <row r="91" ht="14.25" customHeight="1">
      <c r="A91" s="261" t="s">
        <v>3207</v>
      </c>
      <c r="B91" s="286" t="s">
        <v>2716</v>
      </c>
      <c r="C91" s="286" t="s">
        <v>3166</v>
      </c>
    </row>
    <row r="92" ht="14.25" customHeight="1">
      <c r="A92" s="261" t="s">
        <v>113</v>
      </c>
      <c r="B92" s="286" t="s">
        <v>2716</v>
      </c>
      <c r="C92" s="286" t="s">
        <v>3159</v>
      </c>
    </row>
    <row r="93" ht="14.25" customHeight="1">
      <c r="A93" s="90" t="s">
        <v>787</v>
      </c>
      <c r="B93" s="286" t="s">
        <v>2716</v>
      </c>
      <c r="C93" s="286" t="s">
        <v>3159</v>
      </c>
    </row>
    <row r="94" ht="14.25" customHeight="1">
      <c r="A94" s="261" t="s">
        <v>249</v>
      </c>
      <c r="B94" s="286" t="s">
        <v>3157</v>
      </c>
      <c r="C94" s="286" t="s">
        <v>3158</v>
      </c>
    </row>
    <row r="95" ht="14.25" customHeight="1">
      <c r="A95" s="261" t="s">
        <v>350</v>
      </c>
      <c r="B95" s="286" t="s">
        <v>2716</v>
      </c>
      <c r="C95" s="286" t="s">
        <v>3166</v>
      </c>
    </row>
    <row r="96" ht="14.25" customHeight="1">
      <c r="A96" s="261" t="s">
        <v>3023</v>
      </c>
      <c r="B96" s="286" t="s">
        <v>3157</v>
      </c>
      <c r="C96" s="286" t="s">
        <v>3171</v>
      </c>
    </row>
    <row r="97" ht="14.25" customHeight="1">
      <c r="A97" s="90" t="s">
        <v>2608</v>
      </c>
      <c r="B97" s="286" t="s">
        <v>2716</v>
      </c>
      <c r="C97" s="286" t="s">
        <v>3159</v>
      </c>
    </row>
    <row r="98" ht="14.25" customHeight="1">
      <c r="A98" s="261" t="s">
        <v>1156</v>
      </c>
      <c r="B98" s="286" t="s">
        <v>2716</v>
      </c>
      <c r="C98" s="286" t="s">
        <v>3166</v>
      </c>
    </row>
    <row r="99" ht="14.25" customHeight="1">
      <c r="A99" s="261" t="s">
        <v>1156</v>
      </c>
      <c r="B99" s="286" t="s">
        <v>2716</v>
      </c>
      <c r="C99" s="286" t="s">
        <v>3166</v>
      </c>
    </row>
    <row r="100" ht="14.25" customHeight="1">
      <c r="A100" s="90" t="s">
        <v>2694</v>
      </c>
      <c r="B100" s="286" t="s">
        <v>3157</v>
      </c>
      <c r="C100" s="286" t="s">
        <v>3188</v>
      </c>
    </row>
    <row r="101" ht="14.25" customHeight="1">
      <c r="A101" s="261" t="s">
        <v>3025</v>
      </c>
      <c r="B101" s="286" t="s">
        <v>3162</v>
      </c>
      <c r="C101" s="286" t="s">
        <v>3158</v>
      </c>
    </row>
    <row r="102" ht="14.25" customHeight="1">
      <c r="A102" s="261" t="s">
        <v>3208</v>
      </c>
      <c r="B102" s="286" t="s">
        <v>2716</v>
      </c>
      <c r="C102" s="286" t="s">
        <v>3159</v>
      </c>
    </row>
    <row r="103" ht="14.25" customHeight="1">
      <c r="A103" s="90" t="s">
        <v>2645</v>
      </c>
      <c r="B103" s="286" t="s">
        <v>2716</v>
      </c>
      <c r="C103" s="286" t="s">
        <v>3159</v>
      </c>
    </row>
    <row r="104" ht="14.25" customHeight="1">
      <c r="A104" s="261" t="s">
        <v>3209</v>
      </c>
      <c r="B104" s="286" t="s">
        <v>3162</v>
      </c>
      <c r="C104" s="286" t="s">
        <v>3158</v>
      </c>
    </row>
    <row r="105" ht="14.25" customHeight="1">
      <c r="A105" s="90" t="s">
        <v>3210</v>
      </c>
      <c r="B105" s="286" t="s">
        <v>2716</v>
      </c>
      <c r="C105" s="286" t="s">
        <v>3159</v>
      </c>
    </row>
    <row r="106" ht="14.25" customHeight="1">
      <c r="A106" s="261" t="s">
        <v>3211</v>
      </c>
      <c r="B106" s="286" t="s">
        <v>3157</v>
      </c>
      <c r="C106" s="286" t="s">
        <v>3158</v>
      </c>
    </row>
    <row r="107" ht="14.25" customHeight="1">
      <c r="A107" s="261" t="s">
        <v>3212</v>
      </c>
      <c r="B107" s="286" t="s">
        <v>3157</v>
      </c>
      <c r="C107" s="286" t="s">
        <v>3158</v>
      </c>
    </row>
    <row r="108" ht="14.25" customHeight="1">
      <c r="A108" s="261" t="s">
        <v>3213</v>
      </c>
      <c r="B108" s="286" t="s">
        <v>3157</v>
      </c>
      <c r="C108" s="286" t="s">
        <v>3166</v>
      </c>
    </row>
    <row r="109" ht="14.25" customHeight="1">
      <c r="A109" s="261" t="s">
        <v>1006</v>
      </c>
      <c r="B109" s="286" t="s">
        <v>3157</v>
      </c>
      <c r="C109" s="286" t="s">
        <v>3158</v>
      </c>
    </row>
    <row r="110" ht="14.25" customHeight="1">
      <c r="A110" s="261" t="s">
        <v>1532</v>
      </c>
      <c r="B110" s="286" t="s">
        <v>3157</v>
      </c>
      <c r="C110" s="286" t="s">
        <v>3166</v>
      </c>
    </row>
    <row r="111" ht="14.25" customHeight="1">
      <c r="A111" s="261" t="s">
        <v>3033</v>
      </c>
      <c r="B111" s="286" t="s">
        <v>3157</v>
      </c>
      <c r="C111" s="286" t="s">
        <v>3171</v>
      </c>
    </row>
    <row r="112" ht="14.25" customHeight="1">
      <c r="A112" s="90" t="s">
        <v>3214</v>
      </c>
      <c r="B112" s="286" t="s">
        <v>2716</v>
      </c>
      <c r="C112" s="286" t="s">
        <v>3159</v>
      </c>
    </row>
    <row r="113" ht="14.25" customHeight="1">
      <c r="A113" s="261" t="s">
        <v>431</v>
      </c>
      <c r="B113" s="286" t="s">
        <v>2716</v>
      </c>
      <c r="C113" s="286" t="s">
        <v>3166</v>
      </c>
    </row>
    <row r="114" ht="14.25" customHeight="1">
      <c r="A114" s="90" t="s">
        <v>3215</v>
      </c>
      <c r="B114" s="286" t="s">
        <v>3157</v>
      </c>
      <c r="C114" s="286" t="s">
        <v>3159</v>
      </c>
    </row>
    <row r="115" ht="14.25" customHeight="1">
      <c r="A115" s="261" t="s">
        <v>2441</v>
      </c>
      <c r="B115" s="286" t="s">
        <v>2716</v>
      </c>
      <c r="C115" s="286" t="s">
        <v>3166</v>
      </c>
    </row>
    <row r="116" ht="14.25" customHeight="1">
      <c r="A116" s="261" t="s">
        <v>3216</v>
      </c>
      <c r="B116" s="286" t="s">
        <v>3163</v>
      </c>
      <c r="C116" s="286" t="s">
        <v>3171</v>
      </c>
    </row>
    <row r="117" ht="14.25" customHeight="1">
      <c r="A117" s="261" t="s">
        <v>281</v>
      </c>
      <c r="B117" s="286" t="s">
        <v>3157</v>
      </c>
      <c r="C117" s="286" t="s">
        <v>3158</v>
      </c>
    </row>
    <row r="118" ht="14.25" customHeight="1">
      <c r="A118" s="261" t="s">
        <v>1658</v>
      </c>
      <c r="B118" s="286" t="s">
        <v>2716</v>
      </c>
      <c r="C118" s="286" t="s">
        <v>3159</v>
      </c>
    </row>
    <row r="119" ht="14.25" customHeight="1">
      <c r="A119" s="261" t="s">
        <v>3217</v>
      </c>
      <c r="B119" s="286" t="s">
        <v>3162</v>
      </c>
      <c r="C119" s="286" t="s">
        <v>3158</v>
      </c>
    </row>
    <row r="120" ht="14.25" customHeight="1">
      <c r="A120" s="261" t="s">
        <v>3218</v>
      </c>
      <c r="B120" s="286" t="s">
        <v>2716</v>
      </c>
      <c r="C120" s="286" t="s">
        <v>3159</v>
      </c>
    </row>
    <row r="121" ht="14.25" customHeight="1">
      <c r="A121" s="261" t="s">
        <v>3219</v>
      </c>
      <c r="B121" s="286" t="s">
        <v>3157</v>
      </c>
      <c r="C121" s="286" t="s">
        <v>3158</v>
      </c>
    </row>
    <row r="122" ht="14.25" customHeight="1">
      <c r="A122" s="261" t="s">
        <v>3220</v>
      </c>
      <c r="B122" s="286" t="s">
        <v>3163</v>
      </c>
      <c r="C122" s="286" t="s">
        <v>3158</v>
      </c>
    </row>
    <row r="123" ht="14.25" customHeight="1">
      <c r="A123" s="261" t="s">
        <v>3221</v>
      </c>
      <c r="B123" s="286" t="s">
        <v>3163</v>
      </c>
      <c r="C123" s="286" t="s">
        <v>3158</v>
      </c>
    </row>
    <row r="124" ht="14.25" customHeight="1">
      <c r="A124" s="261" t="s">
        <v>3222</v>
      </c>
      <c r="B124" s="286" t="s">
        <v>3157</v>
      </c>
      <c r="C124" s="286" t="s">
        <v>3166</v>
      </c>
    </row>
    <row r="125" ht="14.25" customHeight="1">
      <c r="A125" s="261" t="s">
        <v>3223</v>
      </c>
      <c r="B125" s="286" t="s">
        <v>2716</v>
      </c>
      <c r="C125" s="286" t="s">
        <v>3159</v>
      </c>
    </row>
    <row r="126" ht="14.25" customHeight="1">
      <c r="A126" s="261" t="s">
        <v>3224</v>
      </c>
      <c r="B126" s="286" t="s">
        <v>3163</v>
      </c>
      <c r="C126" s="286" t="s">
        <v>3158</v>
      </c>
    </row>
    <row r="127" ht="14.25" customHeight="1">
      <c r="A127" s="261" t="s">
        <v>2494</v>
      </c>
      <c r="B127" s="286" t="s">
        <v>3163</v>
      </c>
      <c r="C127" s="286" t="s">
        <v>3158</v>
      </c>
    </row>
    <row r="128" ht="14.25" customHeight="1">
      <c r="A128" s="261" t="s">
        <v>2583</v>
      </c>
      <c r="B128" s="286" t="s">
        <v>3157</v>
      </c>
      <c r="C128" s="286" t="s">
        <v>3166</v>
      </c>
    </row>
    <row r="129" ht="14.25" customHeight="1">
      <c r="A129" s="261" t="s">
        <v>3225</v>
      </c>
      <c r="B129" s="286" t="s">
        <v>3163</v>
      </c>
      <c r="C129" s="286" t="s">
        <v>3166</v>
      </c>
    </row>
    <row r="130" ht="14.25" customHeight="1">
      <c r="A130" s="261" t="s">
        <v>3226</v>
      </c>
      <c r="B130" s="286" t="s">
        <v>2716</v>
      </c>
      <c r="C130" s="286" t="s">
        <v>3166</v>
      </c>
    </row>
    <row r="131" ht="14.25" customHeight="1">
      <c r="A131" s="261" t="s">
        <v>3058</v>
      </c>
      <c r="B131" s="286" t="s">
        <v>2716</v>
      </c>
      <c r="C131" s="286" t="s">
        <v>3159</v>
      </c>
    </row>
    <row r="132" ht="14.25" customHeight="1">
      <c r="A132" s="261" t="s">
        <v>3227</v>
      </c>
      <c r="B132" s="286" t="s">
        <v>2716</v>
      </c>
      <c r="C132" s="286" t="s">
        <v>3166</v>
      </c>
    </row>
    <row r="133" ht="14.25" customHeight="1">
      <c r="A133" s="261" t="s">
        <v>548</v>
      </c>
      <c r="B133" s="286" t="s">
        <v>3162</v>
      </c>
      <c r="C133" s="286" t="s">
        <v>3171</v>
      </c>
    </row>
    <row r="134" ht="14.25" customHeight="1">
      <c r="A134" s="90" t="s">
        <v>3228</v>
      </c>
      <c r="B134" s="286" t="s">
        <v>3157</v>
      </c>
      <c r="C134" s="286" t="s">
        <v>3158</v>
      </c>
    </row>
    <row r="135" ht="14.25" customHeight="1">
      <c r="A135" s="261" t="s">
        <v>3229</v>
      </c>
      <c r="B135" s="286" t="s">
        <v>3157</v>
      </c>
      <c r="C135" s="286" t="s">
        <v>3158</v>
      </c>
    </row>
    <row r="136" ht="14.25" customHeight="1">
      <c r="A136" s="293" t="s">
        <v>1123</v>
      </c>
      <c r="B136" s="286" t="s">
        <v>3162</v>
      </c>
      <c r="C136" s="286" t="s">
        <v>3158</v>
      </c>
    </row>
    <row r="137" ht="14.25" customHeight="1">
      <c r="A137" s="261" t="s">
        <v>47</v>
      </c>
      <c r="B137" s="286" t="s">
        <v>2716</v>
      </c>
      <c r="C137" s="286" t="s">
        <v>3159</v>
      </c>
    </row>
    <row r="138" ht="14.25" customHeight="1">
      <c r="A138" s="293" t="s">
        <v>690</v>
      </c>
      <c r="B138" s="286" t="s">
        <v>3162</v>
      </c>
      <c r="C138" s="286" t="s">
        <v>3158</v>
      </c>
    </row>
    <row r="139" ht="14.25" customHeight="1">
      <c r="A139" s="261" t="s">
        <v>192</v>
      </c>
      <c r="B139" s="286" t="s">
        <v>3230</v>
      </c>
      <c r="C139" s="286" t="s">
        <v>3158</v>
      </c>
    </row>
    <row r="140" ht="14.25" customHeight="1">
      <c r="A140" s="261" t="s">
        <v>1064</v>
      </c>
      <c r="B140" s="286" t="s">
        <v>3157</v>
      </c>
      <c r="C140" s="286" t="s">
        <v>3159</v>
      </c>
    </row>
    <row r="141" ht="14.25" customHeight="1">
      <c r="A141" s="294" t="s">
        <v>1669</v>
      </c>
      <c r="B141" s="286" t="s">
        <v>2716</v>
      </c>
      <c r="C141" s="286" t="s">
        <v>3159</v>
      </c>
    </row>
    <row r="142" ht="14.25" customHeight="1">
      <c r="A142" s="294" t="s">
        <v>1830</v>
      </c>
      <c r="B142" s="286" t="s">
        <v>3157</v>
      </c>
      <c r="C142" s="286" t="s">
        <v>3159</v>
      </c>
    </row>
    <row r="143" ht="14.25" customHeight="1">
      <c r="A143" s="294" t="s">
        <v>1505</v>
      </c>
      <c r="B143" s="286"/>
      <c r="C143" s="286"/>
    </row>
    <row r="144" ht="14.25" customHeight="1">
      <c r="A144" s="294"/>
      <c r="B144" s="286"/>
      <c r="C144" s="286"/>
    </row>
    <row r="145" ht="14.25" customHeight="1">
      <c r="A145" s="294"/>
      <c r="B145" s="286"/>
      <c r="C145" s="286"/>
    </row>
    <row r="146" ht="14.25" customHeight="1">
      <c r="A146" s="294"/>
      <c r="B146" s="286"/>
      <c r="C146" s="286"/>
    </row>
    <row r="147" ht="14.25" customHeight="1">
      <c r="A147" s="294"/>
      <c r="B147" s="286"/>
      <c r="C147" s="286"/>
    </row>
    <row r="148" ht="14.25" customHeight="1">
      <c r="A148" s="294"/>
      <c r="B148" s="286"/>
      <c r="C148" s="286"/>
    </row>
    <row r="149" ht="14.25" customHeight="1">
      <c r="A149" s="294"/>
      <c r="B149" s="286"/>
      <c r="C149" s="286"/>
    </row>
    <row r="150" ht="14.25" customHeight="1">
      <c r="A150" s="294"/>
      <c r="B150" s="286"/>
      <c r="C150" s="286"/>
    </row>
    <row r="151" ht="14.25" customHeight="1">
      <c r="A151" s="294"/>
      <c r="B151" s="286"/>
      <c r="C151" s="286"/>
    </row>
    <row r="152" ht="14.25" customHeight="1">
      <c r="A152" s="294"/>
      <c r="B152" s="286"/>
      <c r="C152" s="286"/>
    </row>
    <row r="153" ht="14.25" customHeight="1">
      <c r="A153" s="294"/>
      <c r="B153" s="286"/>
      <c r="C153" s="286"/>
    </row>
    <row r="154" ht="14.25" customHeight="1">
      <c r="A154" s="294"/>
      <c r="B154" s="286"/>
      <c r="C154" s="286"/>
    </row>
    <row r="155" ht="14.25" customHeight="1">
      <c r="A155" s="294"/>
      <c r="B155" s="286"/>
      <c r="C155" s="286"/>
    </row>
    <row r="156" ht="14.25" customHeight="1">
      <c r="A156" s="294"/>
      <c r="B156" s="286"/>
      <c r="C156" s="286"/>
    </row>
    <row r="157" ht="14.25" customHeight="1">
      <c r="A157" s="294"/>
      <c r="B157" s="286"/>
      <c r="C157" s="286"/>
    </row>
    <row r="158" ht="14.25" customHeight="1">
      <c r="A158" s="294"/>
      <c r="B158" s="286"/>
      <c r="C158" s="286"/>
    </row>
    <row r="159" ht="14.25" customHeight="1">
      <c r="A159" s="294"/>
      <c r="B159" s="286"/>
      <c r="C159" s="286"/>
    </row>
    <row r="160" ht="14.25" customHeight="1">
      <c r="A160" s="294"/>
      <c r="B160" s="286"/>
      <c r="C160" s="286"/>
    </row>
    <row r="161" ht="14.25" customHeight="1">
      <c r="A161" s="294"/>
      <c r="B161" s="286"/>
      <c r="C161" s="286"/>
    </row>
    <row r="162" ht="14.25" customHeight="1">
      <c r="A162" s="294"/>
      <c r="B162" s="286"/>
      <c r="C162" s="286"/>
    </row>
    <row r="163" ht="14.25" customHeight="1">
      <c r="A163" s="294"/>
      <c r="B163" s="286"/>
      <c r="C163" s="286"/>
    </row>
    <row r="164" ht="14.25" customHeight="1">
      <c r="A164" s="294"/>
      <c r="B164" s="286"/>
      <c r="C164" s="286"/>
    </row>
    <row r="165" ht="14.25" customHeight="1">
      <c r="A165" s="294"/>
      <c r="B165" s="286"/>
      <c r="C165" s="286"/>
    </row>
    <row r="166" ht="14.25" customHeight="1">
      <c r="A166" s="294"/>
      <c r="B166" s="286"/>
      <c r="C166" s="286"/>
    </row>
    <row r="167" ht="14.25" customHeight="1">
      <c r="A167" s="294"/>
      <c r="B167" s="286"/>
      <c r="C167" s="286"/>
    </row>
    <row r="168" ht="14.25" customHeight="1">
      <c r="A168" s="295"/>
      <c r="B168" s="296"/>
      <c r="C168" s="296"/>
    </row>
    <row r="169" ht="14.25" customHeight="1">
      <c r="A169" s="295"/>
      <c r="B169" s="296"/>
      <c r="C169" s="296"/>
    </row>
    <row r="170" ht="14.25" customHeight="1">
      <c r="A170" s="295"/>
      <c r="B170" s="296"/>
      <c r="C170" s="296"/>
    </row>
    <row r="171" ht="14.25" customHeight="1">
      <c r="A171" s="295"/>
      <c r="B171" s="296"/>
      <c r="C171" s="296"/>
    </row>
    <row r="172" ht="14.25" customHeight="1">
      <c r="A172" s="295"/>
      <c r="B172" s="296"/>
      <c r="C172" s="296"/>
    </row>
    <row r="173" ht="14.25" customHeight="1">
      <c r="A173" s="295"/>
      <c r="B173" s="296"/>
      <c r="C173" s="296"/>
    </row>
    <row r="174" ht="14.25" customHeight="1">
      <c r="A174" s="295"/>
      <c r="B174" s="296"/>
      <c r="C174" s="296"/>
    </row>
    <row r="175" ht="14.25" customHeight="1">
      <c r="A175" s="295"/>
      <c r="B175" s="296"/>
      <c r="C175" s="296"/>
    </row>
    <row r="176" ht="14.25" customHeight="1">
      <c r="A176" s="295"/>
      <c r="B176" s="296"/>
      <c r="C176" s="296"/>
    </row>
    <row r="177" ht="14.25" customHeight="1">
      <c r="A177" s="295"/>
      <c r="B177" s="296"/>
      <c r="C177" s="296"/>
    </row>
    <row r="178" ht="14.25" customHeight="1">
      <c r="A178" s="295"/>
      <c r="B178" s="296"/>
      <c r="C178" s="296"/>
    </row>
    <row r="179" ht="14.25" customHeight="1">
      <c r="A179" s="295"/>
      <c r="B179" s="296"/>
      <c r="C179" s="296"/>
    </row>
    <row r="180" ht="14.25" customHeight="1">
      <c r="A180" s="295"/>
      <c r="B180" s="296"/>
      <c r="C180" s="296"/>
    </row>
    <row r="181" ht="14.25" customHeight="1">
      <c r="A181" s="295"/>
      <c r="B181" s="296"/>
      <c r="C181" s="296"/>
    </row>
    <row r="182" ht="14.25" customHeight="1">
      <c r="A182" s="295"/>
      <c r="B182" s="296"/>
      <c r="C182" s="296"/>
    </row>
    <row r="183" ht="14.25" customHeight="1">
      <c r="A183" s="295"/>
      <c r="B183" s="296"/>
      <c r="C183" s="296"/>
    </row>
    <row r="184" ht="14.25" customHeight="1">
      <c r="A184" s="295"/>
      <c r="B184" s="296"/>
      <c r="C184" s="296"/>
    </row>
    <row r="185" ht="14.25" customHeight="1">
      <c r="A185" s="295"/>
      <c r="B185" s="296"/>
      <c r="C185" s="296"/>
    </row>
    <row r="186" ht="14.25" customHeight="1">
      <c r="A186" s="295"/>
      <c r="B186" s="296"/>
      <c r="C186" s="296"/>
    </row>
    <row r="187" ht="14.25" customHeight="1">
      <c r="A187" s="295"/>
      <c r="B187" s="296"/>
      <c r="C187" s="296"/>
    </row>
    <row r="188" ht="14.25" customHeight="1">
      <c r="A188" s="295"/>
      <c r="B188" s="296"/>
      <c r="C188" s="296"/>
    </row>
    <row r="189" ht="14.25" customHeight="1">
      <c r="A189" s="295"/>
      <c r="B189" s="296"/>
      <c r="C189" s="296"/>
    </row>
    <row r="190" ht="14.25" customHeight="1">
      <c r="A190" s="295"/>
      <c r="B190" s="296"/>
      <c r="C190" s="296"/>
    </row>
    <row r="191" ht="14.25" customHeight="1">
      <c r="A191" s="295"/>
      <c r="B191" s="296"/>
      <c r="C191" s="296"/>
    </row>
    <row r="192" ht="14.25" customHeight="1">
      <c r="A192" s="295"/>
      <c r="B192" s="296"/>
      <c r="C192" s="296"/>
    </row>
    <row r="193" ht="14.25" customHeight="1">
      <c r="A193" s="295"/>
      <c r="B193" s="296"/>
      <c r="C193" s="296"/>
    </row>
    <row r="194" ht="14.25" customHeight="1">
      <c r="A194" s="295"/>
      <c r="B194" s="296"/>
      <c r="C194" s="296"/>
    </row>
    <row r="195" ht="14.25" customHeight="1">
      <c r="A195" s="295"/>
      <c r="B195" s="296"/>
      <c r="C195" s="296"/>
    </row>
    <row r="196" ht="14.25" customHeight="1">
      <c r="A196" s="295"/>
      <c r="B196" s="296"/>
      <c r="C196" s="296"/>
    </row>
    <row r="197" ht="14.25" customHeight="1">
      <c r="A197" s="295"/>
      <c r="B197" s="296"/>
      <c r="C197" s="296"/>
    </row>
    <row r="198" ht="14.25" customHeight="1">
      <c r="A198" s="295"/>
      <c r="B198" s="296"/>
      <c r="C198" s="296"/>
    </row>
    <row r="199" ht="14.25" customHeight="1">
      <c r="A199" s="295"/>
      <c r="B199" s="296"/>
      <c r="C199" s="296"/>
    </row>
    <row r="200" ht="14.25" customHeight="1">
      <c r="A200" s="295"/>
      <c r="B200" s="296"/>
      <c r="C200" s="296"/>
    </row>
    <row r="201" ht="14.25" customHeight="1">
      <c r="A201" s="295"/>
      <c r="B201" s="296"/>
      <c r="C201" s="296"/>
    </row>
    <row r="202" ht="14.25" customHeight="1">
      <c r="A202" s="295"/>
      <c r="B202" s="296"/>
      <c r="C202" s="296"/>
    </row>
    <row r="203" ht="14.25" customHeight="1">
      <c r="A203" s="295"/>
      <c r="B203" s="296"/>
      <c r="C203" s="296"/>
    </row>
    <row r="204" ht="14.25" customHeight="1">
      <c r="A204" s="295"/>
      <c r="B204" s="296"/>
      <c r="C204" s="296"/>
    </row>
    <row r="205" ht="14.25" customHeight="1">
      <c r="A205" s="295"/>
      <c r="B205" s="296"/>
      <c r="C205" s="296"/>
    </row>
    <row r="206" ht="14.25" customHeight="1">
      <c r="A206" s="295"/>
      <c r="B206" s="296"/>
      <c r="C206" s="296"/>
    </row>
    <row r="207" ht="14.25" customHeight="1">
      <c r="A207" s="295"/>
      <c r="B207" s="296"/>
      <c r="C207" s="296"/>
    </row>
    <row r="208" ht="14.25" customHeight="1">
      <c r="A208" s="295"/>
      <c r="B208" s="296"/>
      <c r="C208" s="296"/>
    </row>
    <row r="209" ht="14.25" customHeight="1">
      <c r="A209" s="295"/>
      <c r="B209" s="296"/>
      <c r="C209" s="296"/>
    </row>
    <row r="210" ht="14.25" customHeight="1">
      <c r="A210" s="295"/>
      <c r="B210" s="296"/>
      <c r="C210" s="296"/>
    </row>
    <row r="211" ht="14.25" customHeight="1">
      <c r="A211" s="295"/>
      <c r="B211" s="296"/>
      <c r="C211" s="296"/>
    </row>
    <row r="212" ht="14.25" customHeight="1">
      <c r="A212" s="295"/>
      <c r="B212" s="296"/>
      <c r="C212" s="296"/>
    </row>
    <row r="213" ht="14.25" customHeight="1">
      <c r="A213" s="295"/>
      <c r="B213" s="296"/>
      <c r="C213" s="296"/>
    </row>
    <row r="214" ht="14.25" customHeight="1">
      <c r="A214" s="295"/>
      <c r="B214" s="296"/>
      <c r="C214" s="296"/>
    </row>
    <row r="215" ht="14.25" customHeight="1">
      <c r="A215" s="295"/>
      <c r="B215" s="296"/>
      <c r="C215" s="296"/>
    </row>
    <row r="216" ht="14.25" customHeight="1">
      <c r="A216" s="295"/>
      <c r="B216" s="296"/>
      <c r="C216" s="296"/>
    </row>
    <row r="217" ht="14.25" customHeight="1">
      <c r="A217" s="295"/>
      <c r="B217" s="296"/>
      <c r="C217" s="296"/>
    </row>
    <row r="218" ht="14.25" customHeight="1">
      <c r="A218" s="295"/>
      <c r="B218" s="296"/>
      <c r="C218" s="296"/>
    </row>
    <row r="219" ht="14.25" customHeight="1">
      <c r="A219" s="295"/>
      <c r="B219" s="296"/>
      <c r="C219" s="296"/>
    </row>
    <row r="220" ht="14.25" customHeight="1">
      <c r="A220" s="295"/>
      <c r="B220" s="296"/>
      <c r="C220" s="296"/>
    </row>
    <row r="221" ht="14.25" customHeight="1">
      <c r="A221" s="295"/>
      <c r="B221" s="296"/>
      <c r="C221" s="296"/>
    </row>
    <row r="222" ht="14.25" customHeight="1">
      <c r="A222" s="295"/>
      <c r="B222" s="296"/>
      <c r="C222" s="296"/>
    </row>
    <row r="223" ht="14.25" customHeight="1">
      <c r="A223" s="295"/>
      <c r="B223" s="296"/>
      <c r="C223" s="296"/>
    </row>
    <row r="224" ht="14.25" customHeight="1">
      <c r="A224" s="295"/>
      <c r="B224" s="296"/>
      <c r="C224" s="296"/>
    </row>
    <row r="225" ht="14.25" customHeight="1">
      <c r="A225" s="295"/>
      <c r="B225" s="296"/>
      <c r="C225" s="296"/>
    </row>
    <row r="226" ht="14.25" customHeight="1">
      <c r="A226" s="295"/>
      <c r="B226" s="296"/>
      <c r="C226" s="296"/>
    </row>
    <row r="227" ht="14.25" customHeight="1">
      <c r="A227" s="295"/>
      <c r="B227" s="296"/>
      <c r="C227" s="296"/>
    </row>
    <row r="228" ht="14.25" customHeight="1">
      <c r="A228" s="295"/>
      <c r="B228" s="296"/>
      <c r="C228" s="296"/>
    </row>
    <row r="229" ht="14.25" customHeight="1">
      <c r="A229" s="295"/>
      <c r="B229" s="296"/>
      <c r="C229" s="296"/>
    </row>
    <row r="230" ht="14.25" customHeight="1">
      <c r="A230" s="295"/>
      <c r="B230" s="296"/>
      <c r="C230" s="296"/>
    </row>
    <row r="231" ht="14.25" customHeight="1">
      <c r="A231" s="295"/>
      <c r="B231" s="296"/>
      <c r="C231" s="296"/>
    </row>
    <row r="232" ht="14.25" customHeight="1">
      <c r="A232" s="295"/>
      <c r="B232" s="296"/>
      <c r="C232" s="296"/>
    </row>
    <row r="233" ht="14.25" customHeight="1">
      <c r="A233" s="295"/>
      <c r="B233" s="296"/>
      <c r="C233" s="296"/>
    </row>
    <row r="234" ht="14.25" customHeight="1">
      <c r="A234" s="295"/>
      <c r="B234" s="296"/>
      <c r="C234" s="296"/>
    </row>
    <row r="235" ht="14.25" customHeight="1">
      <c r="A235" s="295"/>
      <c r="B235" s="296"/>
      <c r="C235" s="296"/>
    </row>
    <row r="236" ht="14.25" customHeight="1">
      <c r="A236" s="295"/>
      <c r="B236" s="296"/>
      <c r="C236" s="296"/>
    </row>
    <row r="237" ht="14.25" customHeight="1">
      <c r="A237" s="295"/>
      <c r="B237" s="296"/>
      <c r="C237" s="296"/>
    </row>
    <row r="238" ht="14.25" customHeight="1">
      <c r="A238" s="295"/>
      <c r="B238" s="296"/>
      <c r="C238" s="296"/>
    </row>
    <row r="239" ht="14.25" customHeight="1">
      <c r="A239" s="295"/>
      <c r="B239" s="296"/>
      <c r="C239" s="296"/>
    </row>
    <row r="240" ht="14.25" customHeight="1">
      <c r="A240" s="295"/>
      <c r="B240" s="296"/>
      <c r="C240" s="296"/>
    </row>
    <row r="241" ht="14.25" customHeight="1">
      <c r="A241" s="295"/>
      <c r="B241" s="296"/>
      <c r="C241" s="296"/>
    </row>
    <row r="242" ht="14.25" customHeight="1">
      <c r="A242" s="295"/>
      <c r="B242" s="296"/>
      <c r="C242" s="296"/>
    </row>
    <row r="243" ht="14.25" customHeight="1">
      <c r="A243" s="295"/>
      <c r="B243" s="296"/>
      <c r="C243" s="296"/>
    </row>
    <row r="244" ht="14.25" customHeight="1">
      <c r="A244" s="295"/>
      <c r="B244" s="296"/>
      <c r="C244" s="296"/>
    </row>
    <row r="245" ht="14.25" customHeight="1">
      <c r="A245" s="295"/>
      <c r="B245" s="296"/>
      <c r="C245" s="296"/>
    </row>
    <row r="246" ht="14.25" customHeight="1">
      <c r="A246" s="295"/>
      <c r="B246" s="296"/>
      <c r="C246" s="296"/>
    </row>
    <row r="247" ht="14.25" customHeight="1">
      <c r="A247" s="295"/>
      <c r="B247" s="296"/>
      <c r="C247" s="296"/>
    </row>
    <row r="248" ht="14.25" customHeight="1">
      <c r="A248" s="295"/>
      <c r="B248" s="296"/>
      <c r="C248" s="296"/>
    </row>
    <row r="249" ht="14.25" customHeight="1">
      <c r="A249" s="295"/>
      <c r="B249" s="296"/>
      <c r="C249" s="296"/>
    </row>
    <row r="250" ht="14.25" customHeight="1">
      <c r="A250" s="295"/>
      <c r="B250" s="296"/>
      <c r="C250" s="296"/>
    </row>
    <row r="251" ht="14.25" customHeight="1">
      <c r="A251" s="295"/>
      <c r="B251" s="296"/>
      <c r="C251" s="296"/>
    </row>
    <row r="252" ht="14.25" customHeight="1">
      <c r="A252" s="295"/>
      <c r="B252" s="296"/>
      <c r="C252" s="296"/>
    </row>
    <row r="253" ht="14.25" customHeight="1">
      <c r="A253" s="295"/>
      <c r="B253" s="296"/>
      <c r="C253" s="296"/>
    </row>
    <row r="254" ht="14.25" customHeight="1">
      <c r="A254" s="295"/>
      <c r="B254" s="296"/>
      <c r="C254" s="296"/>
    </row>
    <row r="255" ht="14.25" customHeight="1">
      <c r="A255" s="295"/>
      <c r="B255" s="296"/>
      <c r="C255" s="296"/>
    </row>
    <row r="256" ht="14.25" customHeight="1">
      <c r="A256" s="295"/>
      <c r="B256" s="296"/>
      <c r="C256" s="296"/>
    </row>
    <row r="257" ht="14.25" customHeight="1">
      <c r="A257" s="295"/>
      <c r="B257" s="296"/>
      <c r="C257" s="296"/>
    </row>
    <row r="258" ht="14.25" customHeight="1">
      <c r="A258" s="295"/>
      <c r="B258" s="296"/>
      <c r="C258" s="296"/>
    </row>
    <row r="259" ht="14.25" customHeight="1">
      <c r="A259" s="295"/>
      <c r="B259" s="296"/>
      <c r="C259" s="296"/>
    </row>
    <row r="260" ht="14.25" customHeight="1">
      <c r="A260" s="295"/>
      <c r="B260" s="296"/>
      <c r="C260" s="296"/>
    </row>
    <row r="261" ht="14.25" customHeight="1">
      <c r="A261" s="295"/>
      <c r="B261" s="296"/>
      <c r="C261" s="296"/>
    </row>
    <row r="262" ht="14.25" customHeight="1">
      <c r="A262" s="295"/>
      <c r="B262" s="296"/>
      <c r="C262" s="296"/>
    </row>
    <row r="263" ht="14.25" customHeight="1">
      <c r="A263" s="295"/>
      <c r="B263" s="296"/>
      <c r="C263" s="296"/>
    </row>
    <row r="264" ht="14.25" customHeight="1">
      <c r="A264" s="295"/>
      <c r="B264" s="296"/>
      <c r="C264" s="296"/>
    </row>
    <row r="265" ht="14.25" customHeight="1">
      <c r="A265" s="295"/>
      <c r="B265" s="296"/>
      <c r="C265" s="296"/>
    </row>
    <row r="266" ht="14.25" customHeight="1">
      <c r="A266" s="295"/>
      <c r="B266" s="296"/>
      <c r="C266" s="296"/>
    </row>
    <row r="267" ht="14.25" customHeight="1">
      <c r="A267" s="295"/>
      <c r="B267" s="296"/>
      <c r="C267" s="296"/>
    </row>
    <row r="268" ht="14.25" customHeight="1">
      <c r="A268" s="295"/>
      <c r="B268" s="296"/>
      <c r="C268" s="296"/>
    </row>
    <row r="269" ht="14.25" customHeight="1">
      <c r="A269" s="295"/>
      <c r="B269" s="296"/>
      <c r="C269" s="296"/>
    </row>
    <row r="270" ht="14.25" customHeight="1">
      <c r="A270" s="295"/>
      <c r="B270" s="296"/>
      <c r="C270" s="296"/>
    </row>
    <row r="271" ht="14.25" customHeight="1">
      <c r="A271" s="295"/>
      <c r="B271" s="296"/>
      <c r="C271" s="296"/>
    </row>
    <row r="272" ht="14.25" customHeight="1">
      <c r="A272" s="295"/>
      <c r="B272" s="296"/>
      <c r="C272" s="296"/>
    </row>
    <row r="273" ht="14.25" customHeight="1">
      <c r="A273" s="295"/>
      <c r="B273" s="296"/>
      <c r="C273" s="296"/>
    </row>
    <row r="274" ht="14.25" customHeight="1">
      <c r="A274" s="295"/>
      <c r="B274" s="296"/>
      <c r="C274" s="296"/>
    </row>
    <row r="275" ht="14.25" customHeight="1">
      <c r="A275" s="295"/>
      <c r="B275" s="296"/>
      <c r="C275" s="296"/>
    </row>
    <row r="276" ht="14.25" customHeight="1">
      <c r="A276" s="295"/>
      <c r="B276" s="296"/>
      <c r="C276" s="296"/>
    </row>
    <row r="277" ht="14.25" customHeight="1">
      <c r="A277" s="295"/>
      <c r="B277" s="296"/>
      <c r="C277" s="296"/>
    </row>
    <row r="278" ht="14.25" customHeight="1">
      <c r="A278" s="295"/>
      <c r="B278" s="296"/>
      <c r="C278" s="296"/>
    </row>
    <row r="279" ht="14.25" customHeight="1">
      <c r="A279" s="295"/>
      <c r="B279" s="296"/>
      <c r="C279" s="296"/>
    </row>
    <row r="280" ht="14.25" customHeight="1">
      <c r="A280" s="295"/>
      <c r="B280" s="296"/>
      <c r="C280" s="296"/>
    </row>
    <row r="281" ht="14.25" customHeight="1">
      <c r="A281" s="295"/>
      <c r="B281" s="296"/>
      <c r="C281" s="296"/>
    </row>
    <row r="282" ht="14.25" customHeight="1">
      <c r="A282" s="295"/>
      <c r="B282" s="296"/>
      <c r="C282" s="296"/>
    </row>
    <row r="283" ht="14.25" customHeight="1">
      <c r="A283" s="295"/>
      <c r="B283" s="296"/>
      <c r="C283" s="296"/>
    </row>
    <row r="284" ht="14.25" customHeight="1">
      <c r="A284" s="295"/>
      <c r="B284" s="296"/>
      <c r="C284" s="296"/>
    </row>
    <row r="285" ht="14.25" customHeight="1">
      <c r="A285" s="295"/>
      <c r="B285" s="296"/>
      <c r="C285" s="296"/>
    </row>
    <row r="286" ht="14.25" customHeight="1">
      <c r="A286" s="295"/>
      <c r="B286" s="296"/>
      <c r="C286" s="296"/>
    </row>
    <row r="287" ht="14.25" customHeight="1">
      <c r="A287" s="295"/>
      <c r="B287" s="296"/>
      <c r="C287" s="296"/>
    </row>
    <row r="288" ht="14.25" customHeight="1">
      <c r="A288" s="295"/>
      <c r="B288" s="296"/>
      <c r="C288" s="296"/>
    </row>
    <row r="289" ht="14.25" customHeight="1">
      <c r="A289" s="295"/>
      <c r="B289" s="296"/>
      <c r="C289" s="296"/>
    </row>
    <row r="290" ht="14.25" customHeight="1">
      <c r="A290" s="295"/>
      <c r="B290" s="296"/>
      <c r="C290" s="296"/>
    </row>
    <row r="291" ht="14.25" customHeight="1">
      <c r="A291" s="295"/>
      <c r="B291" s="296"/>
      <c r="C291" s="296"/>
    </row>
    <row r="292" ht="14.25" customHeight="1">
      <c r="A292" s="295"/>
      <c r="B292" s="296"/>
      <c r="C292" s="296"/>
    </row>
    <row r="293" ht="14.25" customHeight="1">
      <c r="A293" s="295"/>
      <c r="B293" s="296"/>
      <c r="C293" s="296"/>
    </row>
    <row r="294" ht="14.25" customHeight="1">
      <c r="A294" s="295"/>
      <c r="B294" s="296"/>
      <c r="C294" s="296"/>
    </row>
    <row r="295" ht="14.25" customHeight="1">
      <c r="A295" s="295"/>
      <c r="B295" s="296"/>
      <c r="C295" s="296"/>
    </row>
    <row r="296" ht="14.25" customHeight="1">
      <c r="A296" s="295"/>
      <c r="B296" s="296"/>
      <c r="C296" s="296"/>
    </row>
    <row r="297" ht="14.25" customHeight="1">
      <c r="A297" s="295"/>
      <c r="B297" s="296"/>
      <c r="C297" s="296"/>
    </row>
    <row r="298" ht="14.25" customHeight="1">
      <c r="A298" s="295"/>
      <c r="B298" s="296"/>
      <c r="C298" s="296"/>
    </row>
    <row r="299" ht="14.25" customHeight="1">
      <c r="A299" s="295"/>
      <c r="B299" s="296"/>
      <c r="C299" s="296"/>
    </row>
    <row r="300" ht="14.25" customHeight="1">
      <c r="A300" s="295"/>
      <c r="B300" s="296"/>
      <c r="C300" s="296"/>
    </row>
    <row r="301" ht="14.25" customHeight="1">
      <c r="A301" s="295"/>
      <c r="B301" s="296"/>
      <c r="C301" s="296"/>
    </row>
    <row r="302" ht="14.25" customHeight="1">
      <c r="A302" s="295"/>
      <c r="B302" s="296"/>
      <c r="C302" s="296"/>
    </row>
    <row r="303" ht="14.25" customHeight="1">
      <c r="A303" s="295"/>
      <c r="B303" s="296"/>
      <c r="C303" s="296"/>
    </row>
    <row r="304" ht="14.25" customHeight="1">
      <c r="A304" s="295"/>
      <c r="B304" s="296"/>
      <c r="C304" s="296"/>
    </row>
    <row r="305" ht="14.25" customHeight="1">
      <c r="A305" s="295"/>
      <c r="B305" s="296"/>
      <c r="C305" s="296"/>
    </row>
    <row r="306" ht="14.25" customHeight="1">
      <c r="A306" s="295"/>
      <c r="B306" s="296"/>
      <c r="C306" s="296"/>
    </row>
    <row r="307" ht="14.25" customHeight="1">
      <c r="A307" s="295"/>
      <c r="B307" s="296"/>
      <c r="C307" s="296"/>
    </row>
    <row r="308" ht="14.25" customHeight="1">
      <c r="A308" s="295"/>
      <c r="B308" s="296"/>
      <c r="C308" s="296"/>
    </row>
    <row r="309" ht="14.25" customHeight="1">
      <c r="A309" s="295"/>
      <c r="B309" s="296"/>
      <c r="C309" s="296"/>
    </row>
    <row r="310" ht="14.25" customHeight="1">
      <c r="A310" s="295"/>
      <c r="B310" s="296"/>
      <c r="C310" s="296"/>
    </row>
    <row r="311" ht="14.25" customHeight="1">
      <c r="A311" s="295"/>
      <c r="B311" s="296"/>
      <c r="C311" s="296"/>
    </row>
    <row r="312" ht="14.25" customHeight="1">
      <c r="A312" s="295"/>
      <c r="B312" s="296"/>
      <c r="C312" s="296"/>
    </row>
    <row r="313" ht="14.25" customHeight="1">
      <c r="A313" s="295"/>
      <c r="B313" s="296"/>
      <c r="C313" s="296"/>
    </row>
    <row r="314" ht="14.25" customHeight="1">
      <c r="A314" s="295"/>
      <c r="B314" s="296"/>
      <c r="C314" s="296"/>
    </row>
    <row r="315" ht="14.25" customHeight="1">
      <c r="A315" s="295"/>
      <c r="B315" s="296"/>
      <c r="C315" s="296"/>
    </row>
    <row r="316" ht="14.25" customHeight="1">
      <c r="A316" s="295"/>
      <c r="B316" s="296"/>
      <c r="C316" s="296"/>
    </row>
    <row r="317" ht="14.25" customHeight="1">
      <c r="A317" s="295"/>
      <c r="B317" s="296"/>
      <c r="C317" s="296"/>
    </row>
    <row r="318" ht="14.25" customHeight="1">
      <c r="A318" s="295"/>
      <c r="B318" s="296"/>
      <c r="C318" s="296"/>
    </row>
    <row r="319" ht="14.25" customHeight="1">
      <c r="A319" s="295"/>
      <c r="B319" s="296"/>
      <c r="C319" s="296"/>
    </row>
    <row r="320" ht="14.25" customHeight="1">
      <c r="A320" s="295"/>
      <c r="B320" s="296"/>
      <c r="C320" s="296"/>
    </row>
    <row r="321" ht="14.25" customHeight="1">
      <c r="A321" s="295"/>
      <c r="B321" s="296"/>
      <c r="C321" s="296"/>
    </row>
    <row r="322" ht="14.25" customHeight="1">
      <c r="A322" s="295"/>
      <c r="B322" s="296"/>
      <c r="C322" s="296"/>
    </row>
    <row r="323" ht="14.25" customHeight="1">
      <c r="A323" s="295"/>
      <c r="B323" s="296"/>
      <c r="C323" s="296"/>
    </row>
    <row r="324" ht="14.25" customHeight="1">
      <c r="A324" s="295"/>
      <c r="B324" s="296"/>
      <c r="C324" s="296"/>
    </row>
    <row r="325" ht="14.25" customHeight="1">
      <c r="A325" s="295"/>
      <c r="B325" s="296"/>
      <c r="C325" s="296"/>
    </row>
    <row r="326" ht="14.25" customHeight="1">
      <c r="A326" s="295"/>
      <c r="B326" s="296"/>
      <c r="C326" s="296"/>
    </row>
    <row r="327" ht="14.25" customHeight="1">
      <c r="A327" s="295"/>
      <c r="B327" s="296"/>
      <c r="C327" s="296"/>
    </row>
    <row r="328" ht="14.25" customHeight="1">
      <c r="A328" s="295"/>
      <c r="B328" s="296"/>
      <c r="C328" s="296"/>
    </row>
    <row r="329" ht="14.25" customHeight="1">
      <c r="A329" s="295"/>
      <c r="B329" s="296"/>
      <c r="C329" s="296"/>
    </row>
    <row r="330" ht="14.25" customHeight="1">
      <c r="A330" s="295"/>
      <c r="B330" s="296"/>
      <c r="C330" s="296"/>
    </row>
    <row r="331" ht="14.25" customHeight="1">
      <c r="A331" s="295"/>
      <c r="B331" s="296"/>
      <c r="C331" s="296"/>
    </row>
    <row r="332" ht="14.25" customHeight="1">
      <c r="A332" s="295"/>
      <c r="B332" s="296"/>
      <c r="C332" s="296"/>
    </row>
    <row r="333" ht="14.25" customHeight="1">
      <c r="A333" s="295"/>
      <c r="B333" s="296"/>
      <c r="C333" s="296"/>
    </row>
    <row r="334" ht="14.25" customHeight="1">
      <c r="A334" s="295"/>
      <c r="B334" s="296"/>
      <c r="C334" s="296"/>
    </row>
    <row r="335" ht="14.25" customHeight="1">
      <c r="A335" s="295"/>
      <c r="B335" s="296"/>
      <c r="C335" s="296"/>
    </row>
    <row r="336" ht="14.25" customHeight="1">
      <c r="A336" s="295"/>
      <c r="B336" s="296"/>
      <c r="C336" s="296"/>
    </row>
    <row r="337" ht="14.25" customHeight="1">
      <c r="A337" s="295"/>
      <c r="B337" s="296"/>
      <c r="C337" s="296"/>
    </row>
    <row r="338" ht="14.25" customHeight="1">
      <c r="A338" s="295"/>
      <c r="B338" s="296"/>
      <c r="C338" s="296"/>
    </row>
    <row r="339" ht="14.25" customHeight="1">
      <c r="A339" s="295"/>
      <c r="B339" s="296"/>
      <c r="C339" s="296"/>
    </row>
    <row r="340" ht="14.25" customHeight="1">
      <c r="A340" s="295"/>
      <c r="B340" s="296"/>
      <c r="C340" s="296"/>
    </row>
    <row r="341" ht="14.25" customHeight="1">
      <c r="A341" s="295"/>
      <c r="B341" s="296"/>
      <c r="C341" s="296"/>
    </row>
    <row r="342" ht="14.25" customHeight="1">
      <c r="A342" s="295"/>
      <c r="B342" s="296"/>
      <c r="C342" s="296"/>
    </row>
    <row r="343" ht="14.25" customHeight="1">
      <c r="A343" s="295"/>
      <c r="B343" s="296"/>
      <c r="C343" s="296"/>
    </row>
    <row r="344" ht="14.25" customHeight="1">
      <c r="A344" s="295"/>
      <c r="B344" s="296"/>
      <c r="C344" s="296"/>
    </row>
    <row r="345" ht="14.25" customHeight="1">
      <c r="A345" s="295"/>
      <c r="B345" s="296"/>
      <c r="C345" s="296"/>
    </row>
    <row r="346" ht="14.25" customHeight="1">
      <c r="A346" s="295"/>
      <c r="B346" s="296"/>
      <c r="C346" s="296"/>
    </row>
    <row r="347" ht="14.25" customHeight="1">
      <c r="A347" s="295"/>
      <c r="B347" s="296"/>
      <c r="C347" s="296"/>
    </row>
    <row r="348" ht="14.25" customHeight="1">
      <c r="A348" s="295"/>
      <c r="B348" s="296"/>
      <c r="C348" s="296"/>
    </row>
    <row r="349" ht="14.25" customHeight="1">
      <c r="A349" s="295"/>
      <c r="B349" s="296"/>
      <c r="C349" s="296"/>
    </row>
    <row r="350" ht="14.25" customHeight="1">
      <c r="A350" s="295"/>
      <c r="B350" s="296"/>
      <c r="C350" s="296"/>
    </row>
    <row r="351" ht="14.25" customHeight="1">
      <c r="A351" s="295"/>
      <c r="B351" s="296"/>
      <c r="C351" s="296"/>
    </row>
    <row r="352" ht="14.25" customHeight="1">
      <c r="A352" s="295"/>
      <c r="B352" s="296"/>
      <c r="C352" s="296"/>
    </row>
    <row r="353" ht="14.25" customHeight="1">
      <c r="A353" s="295"/>
      <c r="B353" s="296"/>
      <c r="C353" s="296"/>
    </row>
    <row r="354" ht="14.25" customHeight="1">
      <c r="A354" s="295"/>
      <c r="B354" s="296"/>
      <c r="C354" s="296"/>
    </row>
    <row r="355" ht="14.25" customHeight="1">
      <c r="A355" s="295"/>
      <c r="B355" s="296"/>
      <c r="C355" s="296"/>
    </row>
    <row r="356" ht="14.25" customHeight="1">
      <c r="A356" s="295"/>
      <c r="B356" s="296"/>
      <c r="C356" s="296"/>
    </row>
    <row r="357" ht="14.25" customHeight="1">
      <c r="A357" s="295"/>
      <c r="B357" s="296"/>
      <c r="C357" s="296"/>
    </row>
    <row r="358" ht="14.25" customHeight="1">
      <c r="A358" s="295"/>
      <c r="B358" s="296"/>
      <c r="C358" s="296"/>
    </row>
    <row r="359" ht="14.25" customHeight="1">
      <c r="A359" s="295"/>
      <c r="B359" s="296"/>
      <c r="C359" s="296"/>
    </row>
    <row r="360" ht="14.25" customHeight="1">
      <c r="A360" s="295"/>
      <c r="B360" s="296"/>
      <c r="C360" s="296"/>
    </row>
    <row r="361" ht="14.25" customHeight="1">
      <c r="A361" s="295"/>
      <c r="B361" s="296"/>
      <c r="C361" s="296"/>
    </row>
    <row r="362" ht="14.25" customHeight="1">
      <c r="A362" s="295"/>
      <c r="B362" s="296"/>
      <c r="C362" s="296"/>
    </row>
    <row r="363" ht="14.25" customHeight="1">
      <c r="A363" s="295"/>
      <c r="B363" s="296"/>
      <c r="C363" s="296"/>
    </row>
    <row r="364" ht="14.25" customHeight="1">
      <c r="A364" s="295"/>
      <c r="B364" s="296"/>
      <c r="C364" s="296"/>
    </row>
    <row r="365" ht="14.25" customHeight="1">
      <c r="A365" s="295"/>
      <c r="B365" s="296"/>
      <c r="C365" s="296"/>
    </row>
    <row r="366" ht="14.25" customHeight="1">
      <c r="A366" s="295"/>
      <c r="B366" s="296"/>
      <c r="C366" s="296"/>
    </row>
    <row r="367" ht="14.25" customHeight="1">
      <c r="A367" s="295"/>
      <c r="B367" s="296"/>
      <c r="C367" s="296"/>
    </row>
    <row r="368" ht="14.25" customHeight="1">
      <c r="A368" s="295"/>
      <c r="B368" s="296"/>
      <c r="C368" s="296"/>
    </row>
    <row r="369" ht="14.25" customHeight="1">
      <c r="A369" s="295"/>
      <c r="B369" s="296"/>
      <c r="C369" s="296"/>
    </row>
    <row r="370" ht="14.25" customHeight="1">
      <c r="A370" s="295"/>
      <c r="B370" s="296"/>
      <c r="C370" s="296"/>
    </row>
    <row r="371" ht="14.25" customHeight="1">
      <c r="A371" s="295"/>
      <c r="B371" s="296"/>
      <c r="C371" s="296"/>
    </row>
    <row r="372" ht="14.25" customHeight="1">
      <c r="A372" s="295"/>
      <c r="B372" s="296"/>
      <c r="C372" s="296"/>
    </row>
    <row r="373" ht="14.25" customHeight="1">
      <c r="A373" s="295"/>
      <c r="B373" s="296"/>
      <c r="C373" s="296"/>
    </row>
    <row r="374" ht="14.25" customHeight="1">
      <c r="A374" s="295"/>
      <c r="B374" s="296"/>
      <c r="C374" s="296"/>
    </row>
    <row r="375" ht="14.25" customHeight="1">
      <c r="A375" s="295"/>
      <c r="B375" s="296"/>
      <c r="C375" s="296"/>
    </row>
    <row r="376" ht="14.25" customHeight="1">
      <c r="A376" s="295"/>
      <c r="B376" s="296"/>
      <c r="C376" s="296"/>
    </row>
    <row r="377" ht="14.25" customHeight="1">
      <c r="A377" s="295"/>
      <c r="B377" s="296"/>
      <c r="C377" s="296"/>
    </row>
    <row r="378" ht="14.25" customHeight="1">
      <c r="A378" s="295"/>
      <c r="B378" s="296"/>
      <c r="C378" s="296"/>
    </row>
    <row r="379" ht="14.25" customHeight="1">
      <c r="A379" s="295"/>
      <c r="B379" s="296"/>
      <c r="C379" s="296"/>
    </row>
    <row r="380" ht="14.25" customHeight="1">
      <c r="A380" s="295"/>
      <c r="B380" s="296"/>
      <c r="C380" s="296"/>
    </row>
    <row r="381" ht="14.25" customHeight="1">
      <c r="A381" s="295"/>
      <c r="B381" s="296"/>
      <c r="C381" s="296"/>
    </row>
    <row r="382" ht="14.25" customHeight="1">
      <c r="A382" s="295"/>
      <c r="B382" s="296"/>
      <c r="C382" s="296"/>
    </row>
    <row r="383" ht="14.25" customHeight="1">
      <c r="A383" s="295"/>
      <c r="B383" s="296"/>
      <c r="C383" s="296"/>
    </row>
    <row r="384" ht="14.25" customHeight="1">
      <c r="A384" s="295"/>
      <c r="B384" s="296"/>
      <c r="C384" s="296"/>
    </row>
    <row r="385" ht="14.25" customHeight="1">
      <c r="A385" s="295"/>
      <c r="B385" s="296"/>
      <c r="C385" s="296"/>
    </row>
    <row r="386" ht="14.25" customHeight="1">
      <c r="A386" s="295"/>
      <c r="B386" s="296"/>
      <c r="C386" s="296"/>
    </row>
    <row r="387" ht="14.25" customHeight="1">
      <c r="A387" s="295"/>
      <c r="B387" s="296"/>
      <c r="C387" s="296"/>
    </row>
    <row r="388" ht="14.25" customHeight="1">
      <c r="A388" s="295"/>
      <c r="B388" s="296"/>
      <c r="C388" s="296"/>
    </row>
    <row r="389" ht="14.25" customHeight="1">
      <c r="A389" s="295"/>
      <c r="B389" s="296"/>
      <c r="C389" s="296"/>
    </row>
    <row r="390" ht="14.25" customHeight="1">
      <c r="A390" s="295"/>
      <c r="B390" s="296"/>
      <c r="C390" s="296"/>
    </row>
    <row r="391" ht="14.25" customHeight="1">
      <c r="A391" s="295"/>
      <c r="B391" s="296"/>
      <c r="C391" s="296"/>
    </row>
    <row r="392" ht="14.25" customHeight="1">
      <c r="A392" s="295"/>
      <c r="B392" s="296"/>
      <c r="C392" s="296"/>
    </row>
    <row r="393" ht="14.25" customHeight="1">
      <c r="A393" s="295"/>
      <c r="B393" s="296"/>
      <c r="C393" s="296"/>
    </row>
    <row r="394" ht="14.25" customHeight="1">
      <c r="A394" s="295"/>
      <c r="B394" s="296"/>
      <c r="C394" s="296"/>
    </row>
    <row r="395" ht="14.25" customHeight="1">
      <c r="A395" s="295"/>
      <c r="B395" s="296"/>
      <c r="C395" s="296"/>
    </row>
    <row r="396" ht="14.25" customHeight="1">
      <c r="A396" s="295"/>
      <c r="B396" s="296"/>
      <c r="C396" s="296"/>
    </row>
    <row r="397" ht="14.25" customHeight="1">
      <c r="A397" s="295"/>
      <c r="B397" s="296"/>
      <c r="C397" s="296"/>
    </row>
    <row r="398" ht="14.25" customHeight="1">
      <c r="A398" s="295"/>
      <c r="B398" s="296"/>
      <c r="C398" s="296"/>
    </row>
    <row r="399" ht="14.25" customHeight="1">
      <c r="A399" s="295"/>
      <c r="B399" s="296"/>
      <c r="C399" s="296"/>
    </row>
    <row r="400" ht="14.25" customHeight="1">
      <c r="A400" s="295"/>
      <c r="B400" s="296"/>
      <c r="C400" s="296"/>
    </row>
    <row r="401" ht="14.25" customHeight="1">
      <c r="A401" s="295"/>
      <c r="B401" s="296"/>
      <c r="C401" s="296"/>
    </row>
    <row r="402" ht="14.25" customHeight="1">
      <c r="A402" s="295"/>
      <c r="B402" s="296"/>
      <c r="C402" s="296"/>
    </row>
    <row r="403" ht="14.25" customHeight="1">
      <c r="A403" s="295"/>
      <c r="B403" s="296"/>
      <c r="C403" s="296"/>
    </row>
    <row r="404" ht="14.25" customHeight="1">
      <c r="A404" s="295"/>
      <c r="B404" s="296"/>
      <c r="C404" s="296"/>
    </row>
    <row r="405" ht="14.25" customHeight="1">
      <c r="A405" s="295"/>
      <c r="B405" s="296"/>
      <c r="C405" s="296"/>
    </row>
    <row r="406" ht="14.25" customHeight="1">
      <c r="A406" s="295"/>
      <c r="B406" s="296"/>
      <c r="C406" s="296"/>
    </row>
    <row r="407" ht="14.25" customHeight="1">
      <c r="A407" s="295"/>
      <c r="B407" s="296"/>
      <c r="C407" s="296"/>
    </row>
    <row r="408" ht="14.25" customHeight="1">
      <c r="A408" s="295"/>
      <c r="B408" s="296"/>
      <c r="C408" s="296"/>
    </row>
    <row r="409" ht="14.25" customHeight="1">
      <c r="A409" s="295"/>
      <c r="B409" s="296"/>
      <c r="C409" s="296"/>
    </row>
    <row r="410" ht="14.25" customHeight="1">
      <c r="A410" s="295"/>
      <c r="B410" s="296"/>
      <c r="C410" s="296"/>
    </row>
    <row r="411" ht="14.25" customHeight="1">
      <c r="A411" s="295"/>
      <c r="B411" s="296"/>
      <c r="C411" s="296"/>
    </row>
    <row r="412" ht="14.25" customHeight="1">
      <c r="A412" s="295"/>
      <c r="B412" s="296"/>
      <c r="C412" s="296"/>
    </row>
    <row r="413" ht="14.25" customHeight="1">
      <c r="A413" s="295"/>
      <c r="B413" s="296"/>
      <c r="C413" s="296"/>
    </row>
    <row r="414" ht="14.25" customHeight="1">
      <c r="A414" s="295"/>
      <c r="B414" s="296"/>
      <c r="C414" s="296"/>
    </row>
    <row r="415" ht="14.25" customHeight="1">
      <c r="A415" s="295"/>
      <c r="B415" s="296"/>
      <c r="C415" s="296"/>
    </row>
    <row r="416" ht="14.25" customHeight="1">
      <c r="A416" s="295"/>
      <c r="B416" s="296"/>
      <c r="C416" s="296"/>
    </row>
    <row r="417" ht="14.25" customHeight="1">
      <c r="A417" s="295"/>
      <c r="B417" s="296"/>
      <c r="C417" s="296"/>
    </row>
    <row r="418" ht="14.25" customHeight="1">
      <c r="A418" s="295"/>
      <c r="B418" s="296"/>
      <c r="C418" s="296"/>
    </row>
    <row r="419" ht="14.25" customHeight="1">
      <c r="A419" s="295"/>
      <c r="B419" s="296"/>
      <c r="C419" s="296"/>
    </row>
    <row r="420" ht="14.25" customHeight="1">
      <c r="A420" s="295"/>
      <c r="B420" s="296"/>
      <c r="C420" s="296"/>
    </row>
    <row r="421" ht="14.25" customHeight="1">
      <c r="A421" s="295"/>
      <c r="B421" s="296"/>
      <c r="C421" s="296"/>
    </row>
    <row r="422" ht="14.25" customHeight="1">
      <c r="A422" s="295"/>
      <c r="B422" s="296"/>
      <c r="C422" s="296"/>
    </row>
    <row r="423" ht="14.25" customHeight="1">
      <c r="A423" s="295"/>
      <c r="B423" s="296"/>
      <c r="C423" s="296"/>
    </row>
    <row r="424" ht="14.25" customHeight="1">
      <c r="A424" s="295"/>
      <c r="B424" s="296"/>
      <c r="C424" s="296"/>
    </row>
    <row r="425" ht="14.25" customHeight="1">
      <c r="A425" s="295"/>
      <c r="B425" s="296"/>
      <c r="C425" s="296"/>
    </row>
    <row r="426" ht="14.25" customHeight="1">
      <c r="A426" s="295"/>
      <c r="B426" s="296"/>
      <c r="C426" s="296"/>
    </row>
    <row r="427" ht="14.25" customHeight="1">
      <c r="A427" s="295"/>
      <c r="B427" s="296"/>
      <c r="C427" s="296"/>
    </row>
    <row r="428" ht="14.25" customHeight="1">
      <c r="A428" s="295"/>
      <c r="B428" s="296"/>
      <c r="C428" s="296"/>
    </row>
    <row r="429" ht="14.25" customHeight="1">
      <c r="A429" s="295"/>
      <c r="B429" s="296"/>
      <c r="C429" s="296"/>
    </row>
    <row r="430" ht="14.25" customHeight="1">
      <c r="A430" s="295"/>
      <c r="B430" s="296"/>
      <c r="C430" s="296"/>
    </row>
    <row r="431" ht="14.25" customHeight="1">
      <c r="A431" s="295"/>
      <c r="B431" s="296"/>
      <c r="C431" s="296"/>
    </row>
    <row r="432" ht="14.25" customHeight="1">
      <c r="A432" s="295"/>
      <c r="B432" s="296"/>
      <c r="C432" s="296"/>
    </row>
    <row r="433" ht="14.25" customHeight="1">
      <c r="A433" s="295"/>
      <c r="B433" s="296"/>
      <c r="C433" s="296"/>
    </row>
    <row r="434" ht="14.25" customHeight="1">
      <c r="A434" s="295"/>
      <c r="B434" s="296"/>
      <c r="C434" s="296"/>
    </row>
    <row r="435" ht="14.25" customHeight="1">
      <c r="A435" s="295"/>
      <c r="B435" s="296"/>
      <c r="C435" s="296"/>
    </row>
    <row r="436" ht="14.25" customHeight="1">
      <c r="A436" s="295"/>
      <c r="B436" s="296"/>
      <c r="C436" s="296"/>
    </row>
    <row r="437" ht="14.25" customHeight="1">
      <c r="A437" s="295"/>
      <c r="B437" s="296"/>
      <c r="C437" s="296"/>
    </row>
    <row r="438" ht="14.25" customHeight="1">
      <c r="A438" s="295"/>
      <c r="B438" s="296"/>
      <c r="C438" s="296"/>
    </row>
    <row r="439" ht="14.25" customHeight="1">
      <c r="A439" s="295"/>
      <c r="B439" s="296"/>
      <c r="C439" s="296"/>
    </row>
    <row r="440" ht="14.25" customHeight="1">
      <c r="A440" s="295"/>
      <c r="B440" s="296"/>
      <c r="C440" s="296"/>
    </row>
    <row r="441" ht="14.25" customHeight="1">
      <c r="A441" s="295"/>
      <c r="B441" s="296"/>
      <c r="C441" s="296"/>
    </row>
    <row r="442" ht="14.25" customHeight="1">
      <c r="A442" s="295"/>
      <c r="B442" s="296"/>
      <c r="C442" s="296"/>
    </row>
    <row r="443" ht="14.25" customHeight="1">
      <c r="A443" s="295"/>
      <c r="B443" s="296"/>
      <c r="C443" s="296"/>
    </row>
    <row r="444" ht="14.25" customHeight="1">
      <c r="A444" s="295"/>
      <c r="B444" s="296"/>
      <c r="C444" s="296"/>
    </row>
    <row r="445" ht="14.25" customHeight="1">
      <c r="A445" s="295"/>
      <c r="B445" s="296"/>
      <c r="C445" s="296"/>
    </row>
    <row r="446" ht="14.25" customHeight="1">
      <c r="A446" s="295"/>
      <c r="B446" s="296"/>
      <c r="C446" s="296"/>
    </row>
    <row r="447" ht="14.25" customHeight="1">
      <c r="A447" s="295"/>
      <c r="B447" s="296"/>
      <c r="C447" s="296"/>
    </row>
    <row r="448" ht="14.25" customHeight="1">
      <c r="A448" s="295"/>
      <c r="B448" s="296"/>
      <c r="C448" s="296"/>
    </row>
    <row r="449" ht="14.25" customHeight="1">
      <c r="A449" s="295"/>
      <c r="B449" s="296"/>
      <c r="C449" s="296"/>
    </row>
    <row r="450" ht="14.25" customHeight="1">
      <c r="A450" s="295"/>
      <c r="B450" s="296"/>
      <c r="C450" s="296"/>
    </row>
    <row r="451" ht="14.25" customHeight="1">
      <c r="A451" s="295"/>
      <c r="B451" s="296"/>
      <c r="C451" s="296"/>
    </row>
    <row r="452" ht="14.25" customHeight="1">
      <c r="A452" s="295"/>
      <c r="B452" s="296"/>
      <c r="C452" s="296"/>
    </row>
    <row r="453" ht="14.25" customHeight="1">
      <c r="A453" s="295"/>
      <c r="B453" s="296"/>
      <c r="C453" s="296"/>
    </row>
    <row r="454" ht="14.25" customHeight="1">
      <c r="A454" s="295"/>
      <c r="B454" s="296"/>
      <c r="C454" s="296"/>
    </row>
    <row r="455" ht="14.25" customHeight="1">
      <c r="A455" s="295"/>
      <c r="B455" s="296"/>
      <c r="C455" s="296"/>
    </row>
    <row r="456" ht="14.25" customHeight="1">
      <c r="A456" s="295"/>
      <c r="B456" s="296"/>
      <c r="C456" s="296"/>
    </row>
    <row r="457" ht="14.25" customHeight="1">
      <c r="A457" s="295"/>
      <c r="B457" s="296"/>
      <c r="C457" s="296"/>
    </row>
    <row r="458" ht="14.25" customHeight="1">
      <c r="A458" s="295"/>
      <c r="B458" s="296"/>
      <c r="C458" s="296"/>
    </row>
    <row r="459" ht="14.25" customHeight="1">
      <c r="A459" s="295"/>
      <c r="B459" s="296"/>
      <c r="C459" s="296"/>
    </row>
    <row r="460" ht="14.25" customHeight="1">
      <c r="A460" s="295"/>
      <c r="B460" s="296"/>
      <c r="C460" s="296"/>
    </row>
    <row r="461" ht="14.25" customHeight="1">
      <c r="A461" s="295"/>
      <c r="B461" s="296"/>
      <c r="C461" s="296"/>
    </row>
    <row r="462" ht="14.25" customHeight="1">
      <c r="A462" s="295"/>
      <c r="B462" s="296"/>
      <c r="C462" s="296"/>
    </row>
    <row r="463" ht="14.25" customHeight="1">
      <c r="A463" s="295"/>
      <c r="B463" s="296"/>
      <c r="C463" s="296"/>
    </row>
    <row r="464" ht="14.25" customHeight="1">
      <c r="A464" s="295"/>
      <c r="B464" s="296"/>
      <c r="C464" s="296"/>
    </row>
    <row r="465" ht="14.25" customHeight="1">
      <c r="A465" s="295"/>
      <c r="B465" s="296"/>
      <c r="C465" s="296"/>
    </row>
    <row r="466" ht="14.25" customHeight="1">
      <c r="A466" s="295"/>
      <c r="B466" s="296"/>
      <c r="C466" s="296"/>
    </row>
    <row r="467" ht="14.25" customHeight="1">
      <c r="A467" s="295"/>
      <c r="B467" s="296"/>
      <c r="C467" s="296"/>
    </row>
    <row r="468" ht="14.25" customHeight="1">
      <c r="A468" s="295"/>
      <c r="B468" s="296"/>
      <c r="C468" s="296"/>
    </row>
    <row r="469" ht="14.25" customHeight="1">
      <c r="A469" s="295"/>
      <c r="B469" s="296"/>
      <c r="C469" s="296"/>
    </row>
    <row r="470" ht="14.25" customHeight="1">
      <c r="A470" s="295"/>
      <c r="B470" s="296"/>
      <c r="C470" s="296"/>
    </row>
    <row r="471" ht="14.25" customHeight="1">
      <c r="A471" s="295"/>
      <c r="B471" s="296"/>
      <c r="C471" s="296"/>
    </row>
    <row r="472" ht="14.25" customHeight="1">
      <c r="A472" s="295"/>
      <c r="B472" s="296"/>
      <c r="C472" s="296"/>
    </row>
    <row r="473" ht="14.25" customHeight="1">
      <c r="A473" s="295"/>
      <c r="B473" s="296"/>
      <c r="C473" s="296"/>
    </row>
    <row r="474" ht="14.25" customHeight="1">
      <c r="A474" s="295"/>
      <c r="B474" s="296"/>
      <c r="C474" s="296"/>
    </row>
    <row r="475" ht="14.25" customHeight="1">
      <c r="A475" s="295"/>
      <c r="B475" s="296"/>
      <c r="C475" s="296"/>
    </row>
    <row r="476" ht="14.25" customHeight="1">
      <c r="A476" s="295"/>
      <c r="B476" s="296"/>
      <c r="C476" s="296"/>
    </row>
    <row r="477" ht="14.25" customHeight="1">
      <c r="A477" s="295"/>
      <c r="B477" s="296"/>
      <c r="C477" s="296"/>
    </row>
    <row r="478" ht="14.25" customHeight="1">
      <c r="A478" s="295"/>
      <c r="B478" s="296"/>
      <c r="C478" s="296"/>
    </row>
    <row r="479" ht="14.25" customHeight="1">
      <c r="A479" s="295"/>
      <c r="B479" s="296"/>
      <c r="C479" s="296"/>
    </row>
    <row r="480" ht="14.25" customHeight="1">
      <c r="A480" s="295"/>
      <c r="B480" s="296"/>
      <c r="C480" s="296"/>
    </row>
    <row r="481" ht="14.25" customHeight="1">
      <c r="A481" s="295"/>
      <c r="B481" s="296"/>
      <c r="C481" s="296"/>
    </row>
    <row r="482" ht="14.25" customHeight="1">
      <c r="A482" s="295"/>
      <c r="B482" s="296"/>
      <c r="C482" s="296"/>
    </row>
    <row r="483" ht="14.25" customHeight="1">
      <c r="A483" s="295"/>
      <c r="B483" s="296"/>
      <c r="C483" s="296"/>
    </row>
    <row r="484" ht="14.25" customHeight="1">
      <c r="A484" s="295"/>
      <c r="B484" s="296"/>
      <c r="C484" s="296"/>
    </row>
    <row r="485" ht="14.25" customHeight="1">
      <c r="A485" s="295"/>
      <c r="B485" s="296"/>
      <c r="C485" s="296"/>
    </row>
    <row r="486" ht="14.25" customHeight="1">
      <c r="A486" s="295"/>
      <c r="B486" s="296"/>
      <c r="C486" s="296"/>
    </row>
    <row r="487" ht="14.25" customHeight="1">
      <c r="A487" s="295"/>
      <c r="B487" s="296"/>
      <c r="C487" s="296"/>
    </row>
    <row r="488" ht="14.25" customHeight="1">
      <c r="A488" s="295"/>
      <c r="B488" s="296"/>
      <c r="C488" s="296"/>
    </row>
    <row r="489" ht="14.25" customHeight="1">
      <c r="A489" s="295"/>
      <c r="B489" s="296"/>
      <c r="C489" s="296"/>
    </row>
    <row r="490" ht="14.25" customHeight="1">
      <c r="A490" s="295"/>
      <c r="B490" s="296"/>
      <c r="C490" s="296"/>
    </row>
    <row r="491" ht="14.25" customHeight="1">
      <c r="A491" s="295"/>
      <c r="B491" s="296"/>
      <c r="C491" s="296"/>
    </row>
    <row r="492" ht="14.25" customHeight="1">
      <c r="A492" s="295"/>
      <c r="B492" s="296"/>
      <c r="C492" s="296"/>
    </row>
    <row r="493" ht="14.25" customHeight="1">
      <c r="A493" s="295"/>
      <c r="B493" s="296"/>
      <c r="C493" s="296"/>
    </row>
    <row r="494" ht="14.25" customHeight="1">
      <c r="A494" s="295"/>
      <c r="B494" s="296"/>
      <c r="C494" s="296"/>
    </row>
    <row r="495" ht="14.25" customHeight="1">
      <c r="A495" s="295"/>
      <c r="B495" s="296"/>
      <c r="C495" s="296"/>
    </row>
    <row r="496" ht="14.25" customHeight="1">
      <c r="A496" s="295"/>
      <c r="B496" s="296"/>
      <c r="C496" s="296"/>
    </row>
    <row r="497" ht="14.25" customHeight="1">
      <c r="A497" s="295"/>
      <c r="B497" s="296"/>
      <c r="C497" s="296"/>
    </row>
    <row r="498" ht="14.25" customHeight="1">
      <c r="A498" s="295"/>
      <c r="B498" s="296"/>
      <c r="C498" s="296"/>
    </row>
    <row r="499" ht="14.25" customHeight="1">
      <c r="A499" s="295"/>
      <c r="B499" s="296"/>
      <c r="C499" s="296"/>
    </row>
    <row r="500" ht="14.25" customHeight="1">
      <c r="A500" s="295"/>
      <c r="B500" s="296"/>
      <c r="C500" s="296"/>
    </row>
    <row r="501" ht="14.25" customHeight="1">
      <c r="A501" s="295"/>
      <c r="B501" s="296"/>
      <c r="C501" s="296"/>
    </row>
    <row r="502" ht="14.25" customHeight="1">
      <c r="A502" s="295"/>
      <c r="B502" s="296"/>
      <c r="C502" s="296"/>
    </row>
    <row r="503" ht="14.25" customHeight="1">
      <c r="A503" s="295"/>
      <c r="B503" s="296"/>
      <c r="C503" s="296"/>
    </row>
    <row r="504" ht="14.25" customHeight="1">
      <c r="A504" s="295"/>
      <c r="B504" s="296"/>
      <c r="C504" s="296"/>
    </row>
    <row r="505" ht="14.25" customHeight="1">
      <c r="A505" s="295"/>
      <c r="B505" s="296"/>
      <c r="C505" s="296"/>
    </row>
    <row r="506" ht="14.25" customHeight="1">
      <c r="A506" s="295"/>
      <c r="B506" s="296"/>
      <c r="C506" s="296"/>
    </row>
    <row r="507" ht="14.25" customHeight="1">
      <c r="A507" s="295"/>
      <c r="B507" s="296"/>
      <c r="C507" s="296"/>
    </row>
    <row r="508" ht="14.25" customHeight="1">
      <c r="A508" s="295"/>
      <c r="B508" s="296"/>
      <c r="C508" s="296"/>
    </row>
    <row r="509" ht="14.25" customHeight="1">
      <c r="A509" s="295"/>
      <c r="B509" s="296"/>
      <c r="C509" s="296"/>
    </row>
    <row r="510" ht="14.25" customHeight="1">
      <c r="A510" s="295"/>
      <c r="B510" s="296"/>
      <c r="C510" s="296"/>
    </row>
    <row r="511" ht="14.25" customHeight="1">
      <c r="A511" s="295"/>
      <c r="B511" s="296"/>
      <c r="C511" s="296"/>
    </row>
    <row r="512" ht="14.25" customHeight="1">
      <c r="A512" s="295"/>
      <c r="B512" s="296"/>
      <c r="C512" s="296"/>
    </row>
    <row r="513" ht="14.25" customHeight="1">
      <c r="A513" s="295"/>
      <c r="B513" s="296"/>
      <c r="C513" s="296"/>
    </row>
    <row r="514" ht="14.25" customHeight="1">
      <c r="A514" s="295"/>
      <c r="B514" s="296"/>
      <c r="C514" s="296"/>
    </row>
    <row r="515" ht="14.25" customHeight="1">
      <c r="A515" s="295"/>
      <c r="B515" s="296"/>
      <c r="C515" s="296"/>
    </row>
    <row r="516" ht="14.25" customHeight="1">
      <c r="A516" s="295"/>
      <c r="B516" s="296"/>
      <c r="C516" s="296"/>
    </row>
    <row r="517" ht="14.25" customHeight="1">
      <c r="A517" s="295"/>
      <c r="B517" s="296"/>
      <c r="C517" s="296"/>
    </row>
    <row r="518" ht="14.25" customHeight="1">
      <c r="A518" s="295"/>
      <c r="B518" s="296"/>
      <c r="C518" s="296"/>
    </row>
    <row r="519" ht="14.25" customHeight="1">
      <c r="A519" s="295"/>
      <c r="B519" s="296"/>
      <c r="C519" s="296"/>
    </row>
    <row r="520" ht="14.25" customHeight="1">
      <c r="A520" s="295"/>
      <c r="B520" s="296"/>
      <c r="C520" s="296"/>
    </row>
    <row r="521" ht="14.25" customHeight="1">
      <c r="A521" s="295"/>
      <c r="B521" s="296"/>
      <c r="C521" s="296"/>
    </row>
    <row r="522" ht="14.25" customHeight="1">
      <c r="A522" s="295"/>
      <c r="B522" s="296"/>
      <c r="C522" s="296"/>
    </row>
    <row r="523" ht="14.25" customHeight="1">
      <c r="A523" s="295"/>
      <c r="B523" s="296"/>
      <c r="C523" s="296"/>
    </row>
    <row r="524" ht="14.25" customHeight="1">
      <c r="A524" s="295"/>
      <c r="B524" s="296"/>
      <c r="C524" s="296"/>
    </row>
    <row r="525" ht="14.25" customHeight="1">
      <c r="A525" s="295"/>
      <c r="B525" s="296"/>
      <c r="C525" s="296"/>
    </row>
    <row r="526" ht="14.25" customHeight="1">
      <c r="A526" s="295"/>
      <c r="B526" s="296"/>
      <c r="C526" s="296"/>
    </row>
    <row r="527" ht="14.25" customHeight="1">
      <c r="A527" s="295"/>
      <c r="B527" s="296"/>
      <c r="C527" s="296"/>
    </row>
    <row r="528" ht="14.25" customHeight="1">
      <c r="A528" s="295"/>
      <c r="B528" s="296"/>
      <c r="C528" s="296"/>
    </row>
    <row r="529" ht="14.25" customHeight="1">
      <c r="A529" s="295"/>
      <c r="B529" s="296"/>
      <c r="C529" s="296"/>
    </row>
    <row r="530" ht="14.25" customHeight="1">
      <c r="A530" s="295"/>
      <c r="B530" s="296"/>
      <c r="C530" s="296"/>
    </row>
    <row r="531" ht="14.25" customHeight="1">
      <c r="A531" s="295"/>
      <c r="B531" s="296"/>
      <c r="C531" s="296"/>
    </row>
    <row r="532" ht="14.25" customHeight="1">
      <c r="A532" s="295"/>
      <c r="B532" s="296"/>
      <c r="C532" s="296"/>
    </row>
    <row r="533" ht="14.25" customHeight="1">
      <c r="A533" s="295"/>
      <c r="B533" s="296"/>
      <c r="C533" s="296"/>
    </row>
    <row r="534" ht="14.25" customHeight="1">
      <c r="A534" s="295"/>
      <c r="B534" s="296"/>
      <c r="C534" s="296"/>
    </row>
    <row r="535" ht="14.25" customHeight="1">
      <c r="A535" s="295"/>
      <c r="B535" s="296"/>
      <c r="C535" s="296"/>
    </row>
    <row r="536" ht="14.25" customHeight="1">
      <c r="A536" s="295"/>
      <c r="B536" s="296"/>
      <c r="C536" s="296"/>
    </row>
    <row r="537" ht="14.25" customHeight="1">
      <c r="A537" s="295"/>
      <c r="B537" s="296"/>
      <c r="C537" s="296"/>
    </row>
    <row r="538" ht="14.25" customHeight="1">
      <c r="A538" s="295"/>
      <c r="B538" s="296"/>
      <c r="C538" s="296"/>
    </row>
    <row r="539" ht="14.25" customHeight="1">
      <c r="A539" s="295"/>
      <c r="B539" s="296"/>
      <c r="C539" s="296"/>
    </row>
    <row r="540" ht="14.25" customHeight="1">
      <c r="A540" s="295"/>
      <c r="B540" s="296"/>
      <c r="C540" s="296"/>
    </row>
    <row r="541" ht="14.25" customHeight="1">
      <c r="A541" s="295"/>
      <c r="B541" s="296"/>
      <c r="C541" s="296"/>
    </row>
    <row r="542" ht="14.25" customHeight="1">
      <c r="A542" s="295"/>
      <c r="B542" s="296"/>
      <c r="C542" s="296"/>
    </row>
    <row r="543" ht="14.25" customHeight="1">
      <c r="A543" s="295"/>
      <c r="B543" s="296"/>
      <c r="C543" s="296"/>
    </row>
    <row r="544" ht="14.25" customHeight="1">
      <c r="A544" s="295"/>
      <c r="B544" s="296"/>
      <c r="C544" s="296"/>
    </row>
    <row r="545" ht="14.25" customHeight="1">
      <c r="A545" s="295"/>
      <c r="B545" s="296"/>
      <c r="C545" s="296"/>
    </row>
    <row r="546" ht="14.25" customHeight="1">
      <c r="A546" s="295"/>
      <c r="B546" s="296"/>
      <c r="C546" s="296"/>
    </row>
    <row r="547" ht="14.25" customHeight="1">
      <c r="A547" s="295"/>
      <c r="B547" s="296"/>
      <c r="C547" s="296"/>
    </row>
    <row r="548" ht="14.25" customHeight="1">
      <c r="A548" s="295"/>
      <c r="B548" s="296"/>
      <c r="C548" s="296"/>
    </row>
    <row r="549" ht="14.25" customHeight="1">
      <c r="A549" s="295"/>
      <c r="B549" s="296"/>
      <c r="C549" s="296"/>
    </row>
    <row r="550" ht="14.25" customHeight="1">
      <c r="A550" s="295"/>
      <c r="B550" s="296"/>
      <c r="C550" s="296"/>
    </row>
    <row r="551" ht="14.25" customHeight="1">
      <c r="A551" s="295"/>
      <c r="B551" s="296"/>
      <c r="C551" s="296"/>
    </row>
    <row r="552" ht="14.25" customHeight="1">
      <c r="A552" s="295"/>
      <c r="B552" s="296"/>
      <c r="C552" s="296"/>
    </row>
    <row r="553" ht="14.25" customHeight="1">
      <c r="A553" s="295"/>
      <c r="B553" s="296"/>
      <c r="C553" s="296"/>
    </row>
    <row r="554" ht="14.25" customHeight="1">
      <c r="A554" s="295"/>
      <c r="B554" s="296"/>
      <c r="C554" s="296"/>
    </row>
    <row r="555" ht="14.25" customHeight="1">
      <c r="A555" s="295"/>
      <c r="B555" s="296"/>
      <c r="C555" s="296"/>
    </row>
    <row r="556" ht="14.25" customHeight="1">
      <c r="A556" s="295"/>
      <c r="B556" s="296"/>
      <c r="C556" s="296"/>
    </row>
    <row r="557" ht="14.25" customHeight="1">
      <c r="A557" s="295"/>
      <c r="B557" s="296"/>
      <c r="C557" s="296"/>
    </row>
    <row r="558" ht="14.25" customHeight="1">
      <c r="A558" s="295"/>
      <c r="B558" s="296"/>
      <c r="C558" s="296"/>
    </row>
    <row r="559" ht="14.25" customHeight="1">
      <c r="A559" s="295"/>
      <c r="B559" s="296"/>
      <c r="C559" s="296"/>
    </row>
    <row r="560" ht="14.25" customHeight="1">
      <c r="A560" s="295"/>
      <c r="B560" s="296"/>
      <c r="C560" s="296"/>
    </row>
    <row r="561" ht="14.25" customHeight="1">
      <c r="A561" s="295"/>
      <c r="B561" s="296"/>
      <c r="C561" s="296"/>
    </row>
    <row r="562" ht="14.25" customHeight="1">
      <c r="A562" s="295"/>
      <c r="B562" s="296"/>
      <c r="C562" s="296"/>
    </row>
    <row r="563" ht="14.25" customHeight="1">
      <c r="A563" s="295"/>
      <c r="B563" s="296"/>
      <c r="C563" s="296"/>
    </row>
    <row r="564" ht="14.25" customHeight="1">
      <c r="A564" s="295"/>
      <c r="B564" s="296"/>
      <c r="C564" s="296"/>
    </row>
    <row r="565" ht="14.25" customHeight="1">
      <c r="A565" s="295"/>
      <c r="B565" s="296"/>
      <c r="C565" s="296"/>
    </row>
    <row r="566" ht="14.25" customHeight="1">
      <c r="A566" s="295"/>
      <c r="B566" s="296"/>
      <c r="C566" s="296"/>
    </row>
    <row r="567" ht="14.25" customHeight="1">
      <c r="A567" s="295"/>
      <c r="B567" s="296"/>
      <c r="C567" s="296"/>
    </row>
    <row r="568" ht="14.25" customHeight="1">
      <c r="A568" s="295"/>
      <c r="B568" s="296"/>
      <c r="C568" s="296"/>
    </row>
    <row r="569" ht="14.25" customHeight="1">
      <c r="A569" s="295"/>
      <c r="B569" s="296"/>
      <c r="C569" s="296"/>
    </row>
    <row r="570" ht="14.25" customHeight="1">
      <c r="A570" s="295"/>
      <c r="B570" s="296"/>
      <c r="C570" s="296"/>
    </row>
    <row r="571" ht="14.25" customHeight="1">
      <c r="A571" s="295"/>
      <c r="B571" s="296"/>
      <c r="C571" s="296"/>
    </row>
    <row r="572" ht="14.25" customHeight="1">
      <c r="A572" s="295"/>
      <c r="B572" s="296"/>
      <c r="C572" s="296"/>
    </row>
    <row r="573" ht="14.25" customHeight="1">
      <c r="A573" s="295"/>
      <c r="B573" s="296"/>
      <c r="C573" s="296"/>
    </row>
    <row r="574" ht="14.25" customHeight="1">
      <c r="A574" s="295"/>
      <c r="B574" s="296"/>
      <c r="C574" s="296"/>
    </row>
    <row r="575" ht="14.25" customHeight="1">
      <c r="A575" s="295"/>
      <c r="B575" s="296"/>
      <c r="C575" s="296"/>
    </row>
    <row r="576" ht="14.25" customHeight="1">
      <c r="A576" s="295"/>
      <c r="B576" s="296"/>
      <c r="C576" s="296"/>
    </row>
    <row r="577" ht="14.25" customHeight="1">
      <c r="A577" s="295"/>
      <c r="B577" s="296"/>
      <c r="C577" s="296"/>
    </row>
    <row r="578" ht="14.25" customHeight="1">
      <c r="A578" s="295"/>
      <c r="B578" s="296"/>
      <c r="C578" s="296"/>
    </row>
    <row r="579" ht="14.25" customHeight="1">
      <c r="A579" s="295"/>
      <c r="B579" s="296"/>
      <c r="C579" s="296"/>
    </row>
    <row r="580" ht="14.25" customHeight="1">
      <c r="A580" s="295"/>
      <c r="B580" s="296"/>
      <c r="C580" s="296"/>
    </row>
    <row r="581" ht="14.25" customHeight="1">
      <c r="A581" s="295"/>
      <c r="B581" s="296"/>
      <c r="C581" s="296"/>
    </row>
    <row r="582" ht="14.25" customHeight="1">
      <c r="A582" s="295"/>
      <c r="B582" s="296"/>
      <c r="C582" s="296"/>
    </row>
    <row r="583" ht="14.25" customHeight="1">
      <c r="A583" s="295"/>
      <c r="B583" s="296"/>
      <c r="C583" s="296"/>
    </row>
    <row r="584" ht="14.25" customHeight="1">
      <c r="A584" s="295"/>
      <c r="B584" s="296"/>
      <c r="C584" s="296"/>
    </row>
    <row r="585" ht="14.25" customHeight="1">
      <c r="A585" s="295"/>
      <c r="B585" s="296"/>
      <c r="C585" s="296"/>
    </row>
    <row r="586" ht="14.25" customHeight="1">
      <c r="A586" s="295"/>
      <c r="B586" s="296"/>
      <c r="C586" s="296"/>
    </row>
    <row r="587" ht="14.25" customHeight="1">
      <c r="A587" s="295"/>
      <c r="B587" s="296"/>
      <c r="C587" s="296"/>
    </row>
    <row r="588" ht="14.25" customHeight="1">
      <c r="A588" s="295"/>
      <c r="B588" s="296"/>
      <c r="C588" s="296"/>
    </row>
    <row r="589" ht="14.25" customHeight="1">
      <c r="A589" s="295"/>
      <c r="B589" s="296"/>
      <c r="C589" s="296"/>
    </row>
    <row r="590" ht="14.25" customHeight="1">
      <c r="A590" s="295"/>
      <c r="B590" s="296"/>
      <c r="C590" s="296"/>
    </row>
    <row r="591" ht="14.25" customHeight="1">
      <c r="A591" s="295"/>
      <c r="B591" s="296"/>
      <c r="C591" s="296"/>
    </row>
    <row r="592" ht="14.25" customHeight="1">
      <c r="A592" s="295"/>
      <c r="B592" s="296"/>
      <c r="C592" s="296"/>
    </row>
    <row r="593" ht="14.25" customHeight="1">
      <c r="A593" s="295"/>
      <c r="B593" s="296"/>
      <c r="C593" s="296"/>
    </row>
    <row r="594" ht="14.25" customHeight="1">
      <c r="A594" s="295"/>
      <c r="B594" s="296"/>
      <c r="C594" s="296"/>
    </row>
    <row r="595" ht="14.25" customHeight="1">
      <c r="A595" s="295"/>
      <c r="B595" s="296"/>
      <c r="C595" s="296"/>
    </row>
    <row r="596" ht="14.25" customHeight="1">
      <c r="A596" s="295"/>
      <c r="B596" s="296"/>
      <c r="C596" s="296"/>
    </row>
    <row r="597" ht="14.25" customHeight="1">
      <c r="A597" s="295"/>
      <c r="B597" s="296"/>
      <c r="C597" s="296"/>
    </row>
    <row r="598" ht="14.25" customHeight="1">
      <c r="A598" s="295"/>
      <c r="B598" s="296"/>
      <c r="C598" s="296"/>
    </row>
    <row r="599" ht="14.25" customHeight="1">
      <c r="A599" s="295"/>
      <c r="B599" s="296"/>
      <c r="C599" s="296"/>
    </row>
    <row r="600" ht="14.25" customHeight="1">
      <c r="A600" s="295"/>
      <c r="B600" s="296"/>
      <c r="C600" s="296"/>
    </row>
    <row r="601" ht="14.25" customHeight="1">
      <c r="A601" s="295"/>
      <c r="B601" s="296"/>
      <c r="C601" s="296"/>
    </row>
    <row r="602" ht="14.25" customHeight="1">
      <c r="A602" s="295"/>
      <c r="B602" s="296"/>
      <c r="C602" s="296"/>
    </row>
    <row r="603" ht="14.25" customHeight="1">
      <c r="A603" s="295"/>
      <c r="B603" s="296"/>
      <c r="C603" s="296"/>
    </row>
    <row r="604" ht="14.25" customHeight="1">
      <c r="A604" s="295"/>
      <c r="B604" s="296"/>
      <c r="C604" s="296"/>
    </row>
    <row r="605" ht="14.25" customHeight="1">
      <c r="A605" s="295"/>
      <c r="B605" s="296"/>
      <c r="C605" s="296"/>
    </row>
    <row r="606" ht="14.25" customHeight="1">
      <c r="A606" s="295"/>
      <c r="B606" s="296"/>
      <c r="C606" s="296"/>
    </row>
    <row r="607" ht="14.25" customHeight="1">
      <c r="A607" s="295"/>
      <c r="B607" s="296"/>
      <c r="C607" s="296"/>
    </row>
    <row r="608" ht="14.25" customHeight="1">
      <c r="A608" s="295"/>
      <c r="B608" s="296"/>
      <c r="C608" s="296"/>
    </row>
    <row r="609" ht="14.25" customHeight="1">
      <c r="A609" s="295"/>
      <c r="B609" s="296"/>
      <c r="C609" s="296"/>
    </row>
    <row r="610" ht="14.25" customHeight="1">
      <c r="A610" s="295"/>
      <c r="B610" s="296"/>
      <c r="C610" s="296"/>
    </row>
    <row r="611" ht="14.25" customHeight="1">
      <c r="A611" s="295"/>
      <c r="B611" s="296"/>
      <c r="C611" s="296"/>
    </row>
    <row r="612" ht="14.25" customHeight="1">
      <c r="A612" s="295"/>
      <c r="B612" s="296"/>
      <c r="C612" s="296"/>
    </row>
    <row r="613" ht="14.25" customHeight="1">
      <c r="A613" s="295"/>
      <c r="B613" s="296"/>
      <c r="C613" s="296"/>
    </row>
    <row r="614" ht="14.25" customHeight="1">
      <c r="A614" s="295"/>
      <c r="B614" s="296"/>
      <c r="C614" s="296"/>
    </row>
    <row r="615" ht="14.25" customHeight="1">
      <c r="A615" s="295"/>
      <c r="B615" s="296"/>
      <c r="C615" s="296"/>
    </row>
    <row r="616" ht="14.25" customHeight="1">
      <c r="A616" s="295"/>
      <c r="B616" s="296"/>
      <c r="C616" s="296"/>
    </row>
    <row r="617" ht="14.25" customHeight="1">
      <c r="A617" s="295"/>
      <c r="B617" s="296"/>
      <c r="C617" s="296"/>
    </row>
    <row r="618" ht="14.25" customHeight="1">
      <c r="A618" s="295"/>
      <c r="B618" s="296"/>
      <c r="C618" s="296"/>
    </row>
    <row r="619" ht="14.25" customHeight="1">
      <c r="A619" s="295"/>
      <c r="B619" s="296"/>
      <c r="C619" s="296"/>
    </row>
    <row r="620" ht="14.25" customHeight="1">
      <c r="A620" s="295"/>
      <c r="B620" s="296"/>
      <c r="C620" s="296"/>
    </row>
    <row r="621" ht="14.25" customHeight="1">
      <c r="A621" s="295"/>
      <c r="B621" s="296"/>
      <c r="C621" s="296"/>
    </row>
    <row r="622" ht="14.25" customHeight="1">
      <c r="A622" s="295"/>
      <c r="B622" s="296"/>
      <c r="C622" s="296"/>
    </row>
    <row r="623" ht="14.25" customHeight="1">
      <c r="A623" s="295"/>
      <c r="B623" s="296"/>
      <c r="C623" s="296"/>
    </row>
    <row r="624" ht="14.25" customHeight="1">
      <c r="A624" s="295"/>
      <c r="B624" s="296"/>
      <c r="C624" s="296"/>
    </row>
    <row r="625" ht="14.25" customHeight="1">
      <c r="A625" s="295"/>
      <c r="B625" s="296"/>
      <c r="C625" s="296"/>
    </row>
    <row r="626" ht="14.25" customHeight="1">
      <c r="A626" s="295"/>
      <c r="B626" s="296"/>
      <c r="C626" s="296"/>
    </row>
    <row r="627" ht="14.25" customHeight="1">
      <c r="A627" s="295"/>
      <c r="B627" s="296"/>
      <c r="C627" s="296"/>
    </row>
    <row r="628" ht="14.25" customHeight="1">
      <c r="A628" s="295"/>
      <c r="B628" s="296"/>
      <c r="C628" s="296"/>
    </row>
    <row r="629" ht="14.25" customHeight="1">
      <c r="A629" s="295"/>
      <c r="B629" s="296"/>
      <c r="C629" s="296"/>
    </row>
    <row r="630" ht="14.25" customHeight="1">
      <c r="A630" s="295"/>
      <c r="B630" s="296"/>
      <c r="C630" s="296"/>
    </row>
    <row r="631" ht="14.25" customHeight="1">
      <c r="A631" s="295"/>
      <c r="B631" s="296"/>
      <c r="C631" s="296"/>
    </row>
    <row r="632" ht="14.25" customHeight="1">
      <c r="A632" s="295"/>
      <c r="B632" s="296"/>
      <c r="C632" s="296"/>
    </row>
    <row r="633" ht="14.25" customHeight="1">
      <c r="A633" s="295"/>
      <c r="B633" s="296"/>
      <c r="C633" s="296"/>
    </row>
    <row r="634" ht="14.25" customHeight="1">
      <c r="A634" s="295"/>
      <c r="B634" s="296"/>
      <c r="C634" s="296"/>
    </row>
    <row r="635" ht="14.25" customHeight="1">
      <c r="A635" s="295"/>
      <c r="B635" s="296"/>
      <c r="C635" s="296"/>
    </row>
    <row r="636" ht="14.25" customHeight="1">
      <c r="A636" s="295"/>
      <c r="B636" s="296"/>
      <c r="C636" s="296"/>
    </row>
    <row r="637" ht="14.25" customHeight="1">
      <c r="A637" s="295"/>
      <c r="B637" s="296"/>
      <c r="C637" s="296"/>
    </row>
    <row r="638" ht="14.25" customHeight="1">
      <c r="A638" s="295"/>
      <c r="B638" s="296"/>
      <c r="C638" s="296"/>
    </row>
    <row r="639" ht="14.25" customHeight="1">
      <c r="A639" s="295"/>
      <c r="B639" s="296"/>
      <c r="C639" s="296"/>
    </row>
    <row r="640" ht="14.25" customHeight="1">
      <c r="A640" s="295"/>
      <c r="B640" s="296"/>
      <c r="C640" s="296"/>
    </row>
    <row r="641" ht="14.25" customHeight="1">
      <c r="A641" s="295"/>
      <c r="B641" s="296"/>
      <c r="C641" s="296"/>
    </row>
    <row r="642" ht="14.25" customHeight="1">
      <c r="A642" s="295"/>
      <c r="B642" s="296"/>
      <c r="C642" s="296"/>
    </row>
    <row r="643" ht="14.25" customHeight="1">
      <c r="A643" s="295"/>
      <c r="B643" s="296"/>
      <c r="C643" s="296"/>
    </row>
    <row r="644" ht="14.25" customHeight="1">
      <c r="A644" s="295"/>
      <c r="B644" s="296"/>
      <c r="C644" s="296"/>
    </row>
    <row r="645" ht="14.25" customHeight="1">
      <c r="A645" s="295"/>
      <c r="B645" s="296"/>
      <c r="C645" s="296"/>
    </row>
    <row r="646" ht="14.25" customHeight="1">
      <c r="A646" s="295"/>
      <c r="B646" s="296"/>
      <c r="C646" s="296"/>
    </row>
    <row r="647" ht="14.25" customHeight="1">
      <c r="A647" s="295"/>
      <c r="B647" s="296"/>
      <c r="C647" s="296"/>
    </row>
    <row r="648" ht="14.25" customHeight="1">
      <c r="A648" s="295"/>
      <c r="B648" s="296"/>
      <c r="C648" s="296"/>
    </row>
    <row r="649" ht="14.25" customHeight="1">
      <c r="A649" s="295"/>
      <c r="B649" s="296"/>
      <c r="C649" s="296"/>
    </row>
    <row r="650" ht="14.25" customHeight="1">
      <c r="A650" s="295"/>
      <c r="B650" s="296"/>
      <c r="C650" s="296"/>
    </row>
    <row r="651" ht="14.25" customHeight="1">
      <c r="A651" s="295"/>
      <c r="B651" s="296"/>
      <c r="C651" s="296"/>
    </row>
    <row r="652" ht="14.25" customHeight="1">
      <c r="A652" s="295"/>
      <c r="B652" s="296"/>
      <c r="C652" s="296"/>
    </row>
    <row r="653" ht="14.25" customHeight="1">
      <c r="A653" s="295"/>
      <c r="B653" s="296"/>
      <c r="C653" s="296"/>
    </row>
    <row r="654" ht="14.25" customHeight="1">
      <c r="A654" s="295"/>
      <c r="B654" s="296"/>
      <c r="C654" s="296"/>
    </row>
    <row r="655" ht="14.25" customHeight="1">
      <c r="A655" s="295"/>
      <c r="B655" s="296"/>
      <c r="C655" s="296"/>
    </row>
    <row r="656" ht="14.25" customHeight="1">
      <c r="A656" s="295"/>
      <c r="B656" s="296"/>
      <c r="C656" s="296"/>
    </row>
    <row r="657" ht="14.25" customHeight="1">
      <c r="A657" s="295"/>
      <c r="B657" s="296"/>
      <c r="C657" s="296"/>
    </row>
    <row r="658" ht="14.25" customHeight="1">
      <c r="A658" s="295"/>
      <c r="B658" s="296"/>
      <c r="C658" s="296"/>
    </row>
    <row r="659" ht="14.25" customHeight="1">
      <c r="A659" s="295"/>
      <c r="B659" s="296"/>
      <c r="C659" s="296"/>
    </row>
    <row r="660" ht="14.25" customHeight="1">
      <c r="A660" s="295"/>
      <c r="B660" s="296"/>
      <c r="C660" s="296"/>
    </row>
    <row r="661" ht="14.25" customHeight="1">
      <c r="A661" s="295"/>
      <c r="B661" s="296"/>
      <c r="C661" s="296"/>
    </row>
    <row r="662" ht="14.25" customHeight="1">
      <c r="A662" s="295"/>
      <c r="B662" s="296"/>
      <c r="C662" s="296"/>
    </row>
    <row r="663" ht="14.25" customHeight="1">
      <c r="A663" s="295"/>
      <c r="B663" s="296"/>
      <c r="C663" s="296"/>
    </row>
    <row r="664" ht="14.25" customHeight="1">
      <c r="A664" s="295"/>
      <c r="B664" s="296"/>
      <c r="C664" s="296"/>
    </row>
    <row r="665" ht="14.25" customHeight="1">
      <c r="A665" s="295"/>
      <c r="B665" s="296"/>
      <c r="C665" s="296"/>
    </row>
    <row r="666" ht="14.25" customHeight="1">
      <c r="A666" s="295"/>
      <c r="B666" s="296"/>
      <c r="C666" s="296"/>
    </row>
    <row r="667" ht="14.25" customHeight="1">
      <c r="A667" s="295"/>
      <c r="B667" s="296"/>
      <c r="C667" s="296"/>
    </row>
    <row r="668" ht="14.25" customHeight="1">
      <c r="A668" s="295"/>
      <c r="B668" s="296"/>
      <c r="C668" s="296"/>
    </row>
    <row r="669" ht="14.25" customHeight="1">
      <c r="A669" s="295"/>
      <c r="B669" s="296"/>
      <c r="C669" s="296"/>
    </row>
    <row r="670" ht="14.25" customHeight="1">
      <c r="A670" s="295"/>
      <c r="B670" s="296"/>
      <c r="C670" s="296"/>
    </row>
    <row r="671" ht="14.25" customHeight="1">
      <c r="A671" s="295"/>
      <c r="B671" s="296"/>
      <c r="C671" s="296"/>
    </row>
    <row r="672" ht="14.25" customHeight="1">
      <c r="A672" s="295"/>
      <c r="B672" s="296"/>
      <c r="C672" s="296"/>
    </row>
    <row r="673" ht="14.25" customHeight="1">
      <c r="A673" s="295"/>
      <c r="B673" s="296"/>
      <c r="C673" s="296"/>
    </row>
    <row r="674" ht="14.25" customHeight="1">
      <c r="A674" s="295"/>
      <c r="B674" s="296"/>
      <c r="C674" s="296"/>
    </row>
    <row r="675" ht="14.25" customHeight="1">
      <c r="A675" s="295"/>
      <c r="B675" s="296"/>
      <c r="C675" s="296"/>
    </row>
    <row r="676" ht="14.25" customHeight="1">
      <c r="A676" s="295"/>
      <c r="B676" s="296"/>
      <c r="C676" s="296"/>
    </row>
    <row r="677" ht="14.25" customHeight="1">
      <c r="A677" s="295"/>
      <c r="B677" s="296"/>
      <c r="C677" s="296"/>
    </row>
    <row r="678" ht="14.25" customHeight="1">
      <c r="A678" s="295"/>
      <c r="B678" s="296"/>
      <c r="C678" s="296"/>
    </row>
    <row r="679" ht="14.25" customHeight="1">
      <c r="A679" s="295"/>
      <c r="B679" s="296"/>
      <c r="C679" s="296"/>
    </row>
    <row r="680" ht="14.25" customHeight="1">
      <c r="A680" s="295"/>
      <c r="B680" s="296"/>
      <c r="C680" s="296"/>
    </row>
    <row r="681" ht="14.25" customHeight="1">
      <c r="A681" s="295"/>
      <c r="B681" s="296"/>
      <c r="C681" s="296"/>
    </row>
    <row r="682" ht="14.25" customHeight="1">
      <c r="A682" s="295"/>
      <c r="B682" s="296"/>
      <c r="C682" s="296"/>
    </row>
    <row r="683" ht="14.25" customHeight="1">
      <c r="A683" s="295"/>
      <c r="B683" s="296"/>
      <c r="C683" s="296"/>
    </row>
    <row r="684" ht="14.25" customHeight="1">
      <c r="A684" s="295"/>
      <c r="B684" s="296"/>
      <c r="C684" s="296"/>
    </row>
    <row r="685" ht="14.25" customHeight="1">
      <c r="A685" s="295"/>
      <c r="B685" s="296"/>
      <c r="C685" s="296"/>
    </row>
    <row r="686" ht="14.25" customHeight="1">
      <c r="A686" s="295"/>
      <c r="B686" s="296"/>
      <c r="C686" s="296"/>
    </row>
    <row r="687" ht="14.25" customHeight="1">
      <c r="A687" s="295"/>
      <c r="B687" s="296"/>
      <c r="C687" s="296"/>
    </row>
    <row r="688" ht="14.25" customHeight="1">
      <c r="A688" s="295"/>
      <c r="B688" s="296"/>
      <c r="C688" s="296"/>
    </row>
    <row r="689" ht="14.25" customHeight="1">
      <c r="A689" s="295"/>
      <c r="B689" s="296"/>
      <c r="C689" s="296"/>
    </row>
    <row r="690" ht="14.25" customHeight="1">
      <c r="A690" s="295"/>
      <c r="B690" s="296"/>
      <c r="C690" s="296"/>
    </row>
    <row r="691" ht="14.25" customHeight="1">
      <c r="A691" s="295"/>
      <c r="B691" s="296"/>
      <c r="C691" s="296"/>
    </row>
    <row r="692" ht="14.25" customHeight="1">
      <c r="A692" s="295"/>
      <c r="B692" s="296"/>
      <c r="C692" s="296"/>
    </row>
    <row r="693" ht="14.25" customHeight="1">
      <c r="A693" s="295"/>
      <c r="B693" s="296"/>
      <c r="C693" s="296"/>
    </row>
    <row r="694" ht="14.25" customHeight="1">
      <c r="A694" s="295"/>
      <c r="B694" s="296"/>
      <c r="C694" s="296"/>
    </row>
    <row r="695" ht="14.25" customHeight="1">
      <c r="A695" s="295"/>
      <c r="B695" s="296"/>
      <c r="C695" s="296"/>
    </row>
    <row r="696" ht="14.25" customHeight="1">
      <c r="A696" s="295"/>
      <c r="B696" s="296"/>
      <c r="C696" s="296"/>
    </row>
    <row r="697" ht="14.25" customHeight="1">
      <c r="A697" s="295"/>
      <c r="B697" s="296"/>
      <c r="C697" s="296"/>
    </row>
    <row r="698" ht="14.25" customHeight="1">
      <c r="A698" s="295"/>
      <c r="B698" s="296"/>
      <c r="C698" s="296"/>
    </row>
    <row r="699" ht="14.25" customHeight="1">
      <c r="A699" s="295"/>
      <c r="B699" s="296"/>
      <c r="C699" s="296"/>
    </row>
    <row r="700" ht="14.25" customHeight="1">
      <c r="A700" s="295"/>
      <c r="B700" s="296"/>
      <c r="C700" s="296"/>
    </row>
    <row r="701" ht="14.25" customHeight="1">
      <c r="A701" s="295"/>
      <c r="B701" s="296"/>
      <c r="C701" s="296"/>
    </row>
    <row r="702" ht="14.25" customHeight="1">
      <c r="A702" s="295"/>
      <c r="B702" s="296"/>
      <c r="C702" s="296"/>
    </row>
    <row r="703" ht="14.25" customHeight="1">
      <c r="A703" s="295"/>
      <c r="B703" s="296"/>
      <c r="C703" s="296"/>
    </row>
    <row r="704" ht="14.25" customHeight="1">
      <c r="A704" s="295"/>
      <c r="B704" s="296"/>
      <c r="C704" s="296"/>
    </row>
    <row r="705" ht="14.25" customHeight="1">
      <c r="A705" s="295"/>
      <c r="B705" s="296"/>
      <c r="C705" s="296"/>
    </row>
    <row r="706" ht="14.25" customHeight="1">
      <c r="A706" s="295"/>
      <c r="B706" s="296"/>
      <c r="C706" s="296"/>
    </row>
    <row r="707" ht="14.25" customHeight="1">
      <c r="A707" s="295"/>
      <c r="B707" s="296"/>
      <c r="C707" s="296"/>
    </row>
    <row r="708" ht="14.25" customHeight="1">
      <c r="A708" s="295"/>
      <c r="B708" s="296"/>
      <c r="C708" s="296"/>
    </row>
    <row r="709" ht="14.25" customHeight="1">
      <c r="A709" s="295"/>
      <c r="B709" s="296"/>
      <c r="C709" s="296"/>
    </row>
    <row r="710" ht="14.25" customHeight="1">
      <c r="A710" s="295"/>
      <c r="B710" s="296"/>
      <c r="C710" s="296"/>
    </row>
    <row r="711" ht="14.25" customHeight="1">
      <c r="A711" s="295"/>
      <c r="B711" s="296"/>
      <c r="C711" s="296"/>
    </row>
    <row r="712" ht="14.25" customHeight="1">
      <c r="A712" s="295"/>
      <c r="B712" s="296"/>
      <c r="C712" s="296"/>
    </row>
    <row r="713" ht="14.25" customHeight="1">
      <c r="A713" s="295"/>
      <c r="B713" s="296"/>
      <c r="C713" s="296"/>
    </row>
    <row r="714" ht="14.25" customHeight="1">
      <c r="A714" s="295"/>
      <c r="B714" s="296"/>
      <c r="C714" s="296"/>
    </row>
    <row r="715" ht="14.25" customHeight="1">
      <c r="A715" s="295"/>
      <c r="B715" s="296"/>
      <c r="C715" s="296"/>
    </row>
    <row r="716" ht="14.25" customHeight="1">
      <c r="A716" s="295"/>
      <c r="B716" s="296"/>
      <c r="C716" s="296"/>
    </row>
    <row r="717" ht="14.25" customHeight="1">
      <c r="A717" s="295"/>
      <c r="B717" s="296"/>
      <c r="C717" s="296"/>
    </row>
    <row r="718" ht="14.25" customHeight="1">
      <c r="A718" s="295"/>
      <c r="B718" s="296"/>
      <c r="C718" s="296"/>
    </row>
    <row r="719" ht="14.25" customHeight="1">
      <c r="A719" s="295"/>
      <c r="B719" s="296"/>
      <c r="C719" s="296"/>
    </row>
    <row r="720" ht="14.25" customHeight="1">
      <c r="A720" s="295"/>
      <c r="B720" s="296"/>
      <c r="C720" s="296"/>
    </row>
    <row r="721" ht="14.25" customHeight="1">
      <c r="A721" s="295"/>
      <c r="B721" s="296"/>
      <c r="C721" s="296"/>
    </row>
    <row r="722" ht="14.25" customHeight="1">
      <c r="A722" s="295"/>
      <c r="B722" s="296"/>
      <c r="C722" s="296"/>
    </row>
    <row r="723" ht="14.25" customHeight="1">
      <c r="A723" s="295"/>
      <c r="B723" s="296"/>
      <c r="C723" s="296"/>
    </row>
    <row r="724" ht="14.25" customHeight="1">
      <c r="A724" s="295"/>
      <c r="B724" s="296"/>
      <c r="C724" s="296"/>
    </row>
    <row r="725" ht="14.25" customHeight="1">
      <c r="A725" s="295"/>
      <c r="B725" s="296"/>
      <c r="C725" s="296"/>
    </row>
    <row r="726" ht="14.25" customHeight="1">
      <c r="A726" s="295"/>
      <c r="B726" s="296"/>
      <c r="C726" s="296"/>
    </row>
    <row r="727" ht="14.25" customHeight="1">
      <c r="A727" s="295"/>
      <c r="B727" s="296"/>
      <c r="C727" s="296"/>
    </row>
    <row r="728" ht="14.25" customHeight="1">
      <c r="A728" s="295"/>
      <c r="B728" s="296"/>
      <c r="C728" s="296"/>
    </row>
    <row r="729" ht="14.25" customHeight="1">
      <c r="A729" s="295"/>
      <c r="B729" s="296"/>
      <c r="C729" s="296"/>
    </row>
    <row r="730" ht="14.25" customHeight="1">
      <c r="A730" s="295"/>
      <c r="B730" s="296"/>
      <c r="C730" s="296"/>
    </row>
    <row r="731" ht="14.25" customHeight="1">
      <c r="A731" s="295"/>
      <c r="B731" s="296"/>
      <c r="C731" s="296"/>
    </row>
    <row r="732" ht="14.25" customHeight="1">
      <c r="A732" s="295"/>
      <c r="B732" s="296"/>
      <c r="C732" s="296"/>
    </row>
    <row r="733" ht="14.25" customHeight="1">
      <c r="A733" s="295"/>
      <c r="B733" s="296"/>
      <c r="C733" s="296"/>
    </row>
    <row r="734" ht="14.25" customHeight="1">
      <c r="A734" s="295"/>
      <c r="B734" s="296"/>
      <c r="C734" s="296"/>
    </row>
    <row r="735" ht="14.25" customHeight="1">
      <c r="A735" s="295"/>
      <c r="B735" s="296"/>
      <c r="C735" s="296"/>
    </row>
    <row r="736" ht="14.25" customHeight="1">
      <c r="A736" s="295"/>
      <c r="B736" s="296"/>
      <c r="C736" s="296"/>
    </row>
    <row r="737" ht="14.25" customHeight="1">
      <c r="A737" s="295"/>
      <c r="B737" s="296"/>
      <c r="C737" s="296"/>
    </row>
    <row r="738" ht="14.25" customHeight="1">
      <c r="A738" s="295"/>
      <c r="B738" s="296"/>
      <c r="C738" s="296"/>
    </row>
    <row r="739" ht="14.25" customHeight="1">
      <c r="A739" s="295"/>
      <c r="B739" s="296"/>
      <c r="C739" s="296"/>
    </row>
    <row r="740" ht="14.25" customHeight="1">
      <c r="A740" s="295"/>
      <c r="B740" s="296"/>
      <c r="C740" s="296"/>
    </row>
    <row r="741" ht="14.25" customHeight="1">
      <c r="A741" s="295"/>
      <c r="B741" s="296"/>
      <c r="C741" s="296"/>
    </row>
    <row r="742" ht="14.25" customHeight="1">
      <c r="A742" s="295"/>
      <c r="B742" s="296"/>
      <c r="C742" s="296"/>
    </row>
    <row r="743" ht="14.25" customHeight="1">
      <c r="A743" s="295"/>
      <c r="B743" s="296"/>
      <c r="C743" s="296"/>
    </row>
    <row r="744" ht="14.25" customHeight="1">
      <c r="A744" s="295"/>
      <c r="B744" s="296"/>
      <c r="C744" s="296"/>
    </row>
    <row r="745" ht="14.25" customHeight="1">
      <c r="A745" s="295"/>
      <c r="B745" s="296"/>
      <c r="C745" s="296"/>
    </row>
    <row r="746" ht="14.25" customHeight="1">
      <c r="A746" s="295"/>
      <c r="B746" s="296"/>
      <c r="C746" s="296"/>
    </row>
    <row r="747" ht="14.25" customHeight="1">
      <c r="A747" s="295"/>
      <c r="B747" s="296"/>
      <c r="C747" s="296"/>
    </row>
    <row r="748" ht="14.25" customHeight="1">
      <c r="A748" s="295"/>
      <c r="B748" s="296"/>
      <c r="C748" s="296"/>
    </row>
    <row r="749" ht="14.25" customHeight="1">
      <c r="A749" s="295"/>
      <c r="B749" s="296"/>
      <c r="C749" s="296"/>
    </row>
    <row r="750" ht="14.25" customHeight="1">
      <c r="A750" s="295"/>
      <c r="B750" s="296"/>
      <c r="C750" s="296"/>
    </row>
    <row r="751" ht="14.25" customHeight="1">
      <c r="A751" s="295"/>
      <c r="B751" s="296"/>
      <c r="C751" s="296"/>
    </row>
    <row r="752" ht="14.25" customHeight="1">
      <c r="A752" s="295"/>
      <c r="B752" s="296"/>
      <c r="C752" s="296"/>
    </row>
    <row r="753" ht="14.25" customHeight="1">
      <c r="A753" s="295"/>
      <c r="B753" s="296"/>
      <c r="C753" s="296"/>
    </row>
    <row r="754" ht="14.25" customHeight="1">
      <c r="A754" s="295"/>
      <c r="B754" s="296"/>
      <c r="C754" s="296"/>
    </row>
    <row r="755" ht="14.25" customHeight="1">
      <c r="A755" s="295"/>
      <c r="B755" s="296"/>
      <c r="C755" s="296"/>
    </row>
    <row r="756" ht="14.25" customHeight="1">
      <c r="A756" s="295"/>
      <c r="B756" s="296"/>
      <c r="C756" s="296"/>
    </row>
    <row r="757" ht="14.25" customHeight="1">
      <c r="A757" s="295"/>
      <c r="B757" s="296"/>
      <c r="C757" s="296"/>
    </row>
    <row r="758" ht="14.25" customHeight="1">
      <c r="A758" s="295"/>
      <c r="B758" s="296"/>
      <c r="C758" s="296"/>
    </row>
    <row r="759" ht="14.25" customHeight="1">
      <c r="A759" s="295"/>
      <c r="B759" s="296"/>
      <c r="C759" s="296"/>
    </row>
    <row r="760" ht="14.25" customHeight="1">
      <c r="A760" s="295"/>
      <c r="B760" s="296"/>
      <c r="C760" s="296"/>
    </row>
    <row r="761" ht="14.25" customHeight="1">
      <c r="A761" s="295"/>
      <c r="B761" s="296"/>
      <c r="C761" s="296"/>
    </row>
    <row r="762" ht="14.25" customHeight="1">
      <c r="A762" s="295"/>
      <c r="B762" s="296"/>
      <c r="C762" s="296"/>
    </row>
    <row r="763" ht="14.25" customHeight="1">
      <c r="A763" s="295"/>
      <c r="B763" s="296"/>
      <c r="C763" s="296"/>
    </row>
    <row r="764" ht="14.25" customHeight="1">
      <c r="A764" s="295"/>
      <c r="B764" s="296"/>
      <c r="C764" s="296"/>
    </row>
    <row r="765" ht="14.25" customHeight="1">
      <c r="A765" s="295"/>
      <c r="B765" s="296"/>
      <c r="C765" s="296"/>
    </row>
    <row r="766" ht="14.25" customHeight="1">
      <c r="A766" s="295"/>
      <c r="B766" s="296"/>
      <c r="C766" s="296"/>
    </row>
    <row r="767" ht="14.25" customHeight="1">
      <c r="A767" s="295"/>
      <c r="B767" s="296"/>
      <c r="C767" s="296"/>
    </row>
    <row r="768" ht="14.25" customHeight="1">
      <c r="A768" s="295"/>
      <c r="B768" s="296"/>
      <c r="C768" s="296"/>
    </row>
    <row r="769" ht="14.25" customHeight="1">
      <c r="A769" s="295"/>
      <c r="B769" s="296"/>
      <c r="C769" s="296"/>
    </row>
    <row r="770" ht="14.25" customHeight="1">
      <c r="A770" s="295"/>
      <c r="B770" s="296"/>
      <c r="C770" s="296"/>
    </row>
    <row r="771" ht="14.25" customHeight="1">
      <c r="A771" s="295"/>
      <c r="B771" s="296"/>
      <c r="C771" s="296"/>
    </row>
    <row r="772" ht="14.25" customHeight="1">
      <c r="A772" s="295"/>
      <c r="B772" s="296"/>
      <c r="C772" s="296"/>
    </row>
    <row r="773" ht="14.25" customHeight="1">
      <c r="A773" s="295"/>
      <c r="B773" s="296"/>
      <c r="C773" s="296"/>
    </row>
    <row r="774" ht="14.25" customHeight="1">
      <c r="A774" s="295"/>
      <c r="B774" s="296"/>
      <c r="C774" s="296"/>
    </row>
    <row r="775" ht="14.25" customHeight="1">
      <c r="A775" s="295"/>
      <c r="B775" s="296"/>
      <c r="C775" s="296"/>
    </row>
    <row r="776" ht="14.25" customHeight="1">
      <c r="A776" s="295"/>
      <c r="B776" s="296"/>
      <c r="C776" s="296"/>
    </row>
    <row r="777" ht="14.25" customHeight="1">
      <c r="A777" s="295"/>
      <c r="B777" s="296"/>
      <c r="C777" s="296"/>
    </row>
    <row r="778" ht="14.25" customHeight="1">
      <c r="A778" s="295"/>
      <c r="B778" s="296"/>
      <c r="C778" s="296"/>
    </row>
    <row r="779" ht="14.25" customHeight="1">
      <c r="A779" s="295"/>
      <c r="B779" s="296"/>
      <c r="C779" s="296"/>
    </row>
    <row r="780" ht="14.25" customHeight="1">
      <c r="A780" s="295"/>
      <c r="B780" s="296"/>
      <c r="C780" s="296"/>
    </row>
    <row r="781" ht="14.25" customHeight="1">
      <c r="A781" s="295"/>
      <c r="B781" s="296"/>
      <c r="C781" s="296"/>
    </row>
    <row r="782" ht="14.25" customHeight="1">
      <c r="A782" s="295"/>
      <c r="B782" s="296"/>
      <c r="C782" s="296"/>
    </row>
    <row r="783" ht="14.25" customHeight="1">
      <c r="A783" s="295"/>
      <c r="B783" s="296"/>
      <c r="C783" s="296"/>
    </row>
    <row r="784" ht="14.25" customHeight="1">
      <c r="A784" s="295"/>
      <c r="B784" s="296"/>
      <c r="C784" s="296"/>
    </row>
    <row r="785" ht="14.25" customHeight="1">
      <c r="A785" s="295"/>
      <c r="B785" s="296"/>
      <c r="C785" s="296"/>
    </row>
    <row r="786" ht="14.25" customHeight="1">
      <c r="A786" s="295"/>
      <c r="B786" s="296"/>
      <c r="C786" s="296"/>
    </row>
    <row r="787" ht="14.25" customHeight="1">
      <c r="A787" s="295"/>
      <c r="B787" s="296"/>
      <c r="C787" s="296"/>
    </row>
    <row r="788" ht="14.25" customHeight="1">
      <c r="A788" s="295"/>
      <c r="B788" s="296"/>
      <c r="C788" s="296"/>
    </row>
    <row r="789" ht="14.25" customHeight="1">
      <c r="A789" s="295"/>
      <c r="B789" s="296"/>
      <c r="C789" s="296"/>
    </row>
    <row r="790" ht="14.25" customHeight="1">
      <c r="A790" s="295"/>
      <c r="B790" s="296"/>
      <c r="C790" s="296"/>
    </row>
    <row r="791" ht="14.25" customHeight="1">
      <c r="A791" s="295"/>
      <c r="B791" s="296"/>
      <c r="C791" s="296"/>
    </row>
    <row r="792" ht="14.25" customHeight="1">
      <c r="A792" s="295"/>
      <c r="B792" s="296"/>
      <c r="C792" s="296"/>
    </row>
    <row r="793" ht="14.25" customHeight="1">
      <c r="A793" s="295"/>
      <c r="B793" s="296"/>
      <c r="C793" s="296"/>
    </row>
    <row r="794" ht="14.25" customHeight="1">
      <c r="A794" s="295"/>
      <c r="B794" s="296"/>
      <c r="C794" s="296"/>
    </row>
    <row r="795" ht="14.25" customHeight="1">
      <c r="A795" s="295"/>
      <c r="B795" s="296"/>
      <c r="C795" s="296"/>
    </row>
    <row r="796" ht="14.25" customHeight="1">
      <c r="A796" s="295"/>
      <c r="B796" s="296"/>
      <c r="C796" s="296"/>
    </row>
    <row r="797" ht="14.25" customHeight="1">
      <c r="A797" s="295"/>
      <c r="B797" s="296"/>
      <c r="C797" s="296"/>
    </row>
    <row r="798" ht="14.25" customHeight="1">
      <c r="A798" s="295"/>
      <c r="B798" s="296"/>
      <c r="C798" s="296"/>
    </row>
    <row r="799" ht="14.25" customHeight="1">
      <c r="A799" s="295"/>
      <c r="B799" s="296"/>
      <c r="C799" s="296"/>
    </row>
    <row r="800" ht="14.25" customHeight="1">
      <c r="A800" s="295"/>
      <c r="B800" s="296"/>
      <c r="C800" s="296"/>
    </row>
    <row r="801" ht="14.25" customHeight="1">
      <c r="A801" s="295"/>
      <c r="B801" s="296"/>
      <c r="C801" s="296"/>
    </row>
    <row r="802" ht="14.25" customHeight="1">
      <c r="A802" s="295"/>
      <c r="B802" s="296"/>
      <c r="C802" s="296"/>
    </row>
    <row r="803" ht="14.25" customHeight="1">
      <c r="A803" s="295"/>
      <c r="B803" s="296"/>
      <c r="C803" s="296"/>
    </row>
    <row r="804" ht="14.25" customHeight="1">
      <c r="A804" s="295"/>
      <c r="B804" s="296"/>
      <c r="C804" s="296"/>
    </row>
    <row r="805" ht="14.25" customHeight="1">
      <c r="A805" s="295"/>
      <c r="B805" s="296"/>
      <c r="C805" s="296"/>
    </row>
    <row r="806" ht="14.25" customHeight="1">
      <c r="A806" s="295"/>
      <c r="B806" s="296"/>
      <c r="C806" s="296"/>
    </row>
    <row r="807" ht="14.25" customHeight="1">
      <c r="A807" s="295"/>
      <c r="B807" s="296"/>
      <c r="C807" s="296"/>
    </row>
    <row r="808" ht="14.25" customHeight="1">
      <c r="A808" s="295"/>
      <c r="B808" s="296"/>
      <c r="C808" s="296"/>
    </row>
    <row r="809" ht="14.25" customHeight="1">
      <c r="A809" s="295"/>
      <c r="B809" s="296"/>
      <c r="C809" s="296"/>
    </row>
    <row r="810" ht="14.25" customHeight="1">
      <c r="A810" s="295"/>
      <c r="B810" s="296"/>
      <c r="C810" s="296"/>
    </row>
    <row r="811" ht="14.25" customHeight="1">
      <c r="A811" s="295"/>
      <c r="B811" s="296"/>
      <c r="C811" s="296"/>
    </row>
    <row r="812" ht="14.25" customHeight="1">
      <c r="A812" s="295"/>
      <c r="B812" s="296"/>
      <c r="C812" s="296"/>
    </row>
    <row r="813" ht="14.25" customHeight="1">
      <c r="A813" s="295"/>
      <c r="B813" s="296"/>
      <c r="C813" s="296"/>
    </row>
    <row r="814" ht="14.25" customHeight="1">
      <c r="A814" s="295"/>
      <c r="B814" s="296"/>
      <c r="C814" s="296"/>
    </row>
    <row r="815" ht="14.25" customHeight="1">
      <c r="A815" s="295"/>
      <c r="B815" s="296"/>
      <c r="C815" s="296"/>
    </row>
    <row r="816" ht="14.25" customHeight="1">
      <c r="A816" s="295"/>
      <c r="B816" s="296"/>
      <c r="C816" s="296"/>
    </row>
    <row r="817" ht="14.25" customHeight="1">
      <c r="A817" s="295"/>
      <c r="B817" s="296"/>
      <c r="C817" s="296"/>
    </row>
    <row r="818" ht="14.25" customHeight="1">
      <c r="A818" s="295"/>
      <c r="B818" s="296"/>
      <c r="C818" s="296"/>
    </row>
    <row r="819" ht="14.25" customHeight="1">
      <c r="A819" s="295"/>
      <c r="B819" s="296"/>
      <c r="C819" s="296"/>
    </row>
    <row r="820" ht="14.25" customHeight="1">
      <c r="A820" s="295"/>
      <c r="B820" s="296"/>
      <c r="C820" s="296"/>
    </row>
    <row r="821" ht="14.25" customHeight="1">
      <c r="A821" s="295"/>
      <c r="B821" s="296"/>
      <c r="C821" s="296"/>
    </row>
    <row r="822" ht="14.25" customHeight="1">
      <c r="A822" s="295"/>
      <c r="B822" s="296"/>
      <c r="C822" s="296"/>
    </row>
    <row r="823" ht="14.25" customHeight="1">
      <c r="A823" s="295"/>
      <c r="B823" s="296"/>
      <c r="C823" s="296"/>
    </row>
    <row r="824" ht="14.25" customHeight="1">
      <c r="A824" s="295"/>
      <c r="B824" s="296"/>
      <c r="C824" s="296"/>
    </row>
    <row r="825" ht="14.25" customHeight="1">
      <c r="A825" s="295"/>
      <c r="B825" s="296"/>
      <c r="C825" s="296"/>
    </row>
    <row r="826" ht="14.25" customHeight="1">
      <c r="A826" s="295"/>
      <c r="B826" s="296"/>
      <c r="C826" s="296"/>
    </row>
    <row r="827" ht="14.25" customHeight="1">
      <c r="A827" s="295"/>
      <c r="B827" s="296"/>
      <c r="C827" s="296"/>
    </row>
    <row r="828" ht="14.25" customHeight="1">
      <c r="A828" s="295"/>
      <c r="B828" s="296"/>
      <c r="C828" s="296"/>
    </row>
    <row r="829" ht="14.25" customHeight="1">
      <c r="A829" s="295"/>
      <c r="B829" s="296"/>
      <c r="C829" s="296"/>
    </row>
    <row r="830" ht="14.25" customHeight="1">
      <c r="A830" s="295"/>
      <c r="B830" s="296"/>
      <c r="C830" s="296"/>
    </row>
    <row r="831" ht="14.25" customHeight="1">
      <c r="A831" s="295"/>
      <c r="B831" s="296"/>
      <c r="C831" s="296"/>
    </row>
    <row r="832" ht="14.25" customHeight="1">
      <c r="A832" s="295"/>
      <c r="B832" s="296"/>
      <c r="C832" s="296"/>
    </row>
    <row r="833" ht="14.25" customHeight="1">
      <c r="A833" s="295"/>
      <c r="B833" s="296"/>
      <c r="C833" s="296"/>
    </row>
    <row r="834" ht="14.25" customHeight="1">
      <c r="A834" s="295"/>
      <c r="B834" s="296"/>
      <c r="C834" s="296"/>
    </row>
    <row r="835" ht="14.25" customHeight="1">
      <c r="A835" s="295"/>
      <c r="B835" s="296"/>
      <c r="C835" s="296"/>
    </row>
    <row r="836" ht="14.25" customHeight="1">
      <c r="A836" s="295"/>
      <c r="B836" s="296"/>
      <c r="C836" s="296"/>
    </row>
    <row r="837" ht="14.25" customHeight="1">
      <c r="A837" s="295"/>
      <c r="B837" s="296"/>
      <c r="C837" s="296"/>
    </row>
    <row r="838" ht="14.25" customHeight="1">
      <c r="A838" s="295"/>
      <c r="B838" s="296"/>
      <c r="C838" s="296"/>
    </row>
    <row r="839" ht="14.25" customHeight="1">
      <c r="A839" s="295"/>
      <c r="B839" s="296"/>
      <c r="C839" s="296"/>
    </row>
    <row r="840" ht="14.25" customHeight="1">
      <c r="A840" s="295"/>
      <c r="B840" s="296"/>
      <c r="C840" s="296"/>
    </row>
    <row r="841" ht="14.25" customHeight="1">
      <c r="A841" s="295"/>
      <c r="B841" s="296"/>
      <c r="C841" s="296"/>
    </row>
    <row r="842" ht="14.25" customHeight="1">
      <c r="A842" s="295"/>
      <c r="B842" s="296"/>
      <c r="C842" s="296"/>
    </row>
    <row r="843" ht="14.25" customHeight="1">
      <c r="A843" s="295"/>
      <c r="B843" s="296"/>
      <c r="C843" s="296"/>
    </row>
    <row r="844" ht="14.25" customHeight="1">
      <c r="A844" s="295"/>
      <c r="B844" s="296"/>
      <c r="C844" s="296"/>
    </row>
    <row r="845" ht="14.25" customHeight="1">
      <c r="A845" s="295"/>
      <c r="B845" s="296"/>
      <c r="C845" s="296"/>
    </row>
    <row r="846" ht="14.25" customHeight="1">
      <c r="A846" s="295"/>
      <c r="B846" s="296"/>
      <c r="C846" s="296"/>
    </row>
    <row r="847" ht="14.25" customHeight="1">
      <c r="A847" s="295"/>
      <c r="B847" s="296"/>
      <c r="C847" s="296"/>
    </row>
    <row r="848" ht="14.25" customHeight="1">
      <c r="A848" s="295"/>
      <c r="B848" s="296"/>
      <c r="C848" s="296"/>
    </row>
    <row r="849" ht="14.25" customHeight="1">
      <c r="A849" s="295"/>
      <c r="B849" s="296"/>
      <c r="C849" s="296"/>
    </row>
    <row r="850" ht="14.25" customHeight="1">
      <c r="A850" s="295"/>
      <c r="B850" s="296"/>
      <c r="C850" s="296"/>
    </row>
    <row r="851" ht="14.25" customHeight="1">
      <c r="A851" s="295"/>
      <c r="B851" s="296"/>
      <c r="C851" s="296"/>
    </row>
    <row r="852" ht="14.25" customHeight="1">
      <c r="A852" s="295"/>
      <c r="B852" s="296"/>
      <c r="C852" s="296"/>
    </row>
    <row r="853" ht="14.25" customHeight="1">
      <c r="A853" s="295"/>
      <c r="B853" s="296"/>
      <c r="C853" s="296"/>
    </row>
    <row r="854" ht="14.25" customHeight="1">
      <c r="A854" s="295"/>
      <c r="B854" s="296"/>
      <c r="C854" s="296"/>
    </row>
    <row r="855" ht="14.25" customHeight="1">
      <c r="A855" s="295"/>
      <c r="B855" s="296"/>
      <c r="C855" s="296"/>
    </row>
    <row r="856" ht="14.25" customHeight="1">
      <c r="A856" s="295"/>
      <c r="B856" s="296"/>
      <c r="C856" s="296"/>
    </row>
    <row r="857" ht="14.25" customHeight="1">
      <c r="A857" s="295"/>
      <c r="B857" s="296"/>
      <c r="C857" s="296"/>
    </row>
    <row r="858" ht="14.25" customHeight="1">
      <c r="A858" s="295"/>
      <c r="B858" s="296"/>
      <c r="C858" s="296"/>
    </row>
    <row r="859" ht="14.25" customHeight="1">
      <c r="A859" s="295"/>
      <c r="B859" s="296"/>
      <c r="C859" s="296"/>
    </row>
    <row r="860" ht="14.25" customHeight="1">
      <c r="A860" s="295"/>
      <c r="B860" s="296"/>
      <c r="C860" s="296"/>
    </row>
    <row r="861" ht="14.25" customHeight="1">
      <c r="A861" s="295"/>
      <c r="B861" s="296"/>
      <c r="C861" s="296"/>
    </row>
    <row r="862" ht="14.25" customHeight="1">
      <c r="A862" s="295"/>
      <c r="B862" s="296"/>
      <c r="C862" s="296"/>
    </row>
    <row r="863" ht="14.25" customHeight="1">
      <c r="A863" s="295"/>
      <c r="B863" s="296"/>
      <c r="C863" s="296"/>
    </row>
    <row r="864" ht="14.25" customHeight="1">
      <c r="A864" s="295"/>
      <c r="B864" s="296"/>
      <c r="C864" s="296"/>
    </row>
    <row r="865" ht="14.25" customHeight="1">
      <c r="A865" s="295"/>
      <c r="B865" s="296"/>
      <c r="C865" s="296"/>
    </row>
    <row r="866" ht="14.25" customHeight="1">
      <c r="A866" s="295"/>
      <c r="B866" s="296"/>
      <c r="C866" s="296"/>
    </row>
    <row r="867" ht="14.25" customHeight="1">
      <c r="A867" s="295"/>
      <c r="B867" s="296"/>
      <c r="C867" s="296"/>
    </row>
    <row r="868" ht="14.25" customHeight="1">
      <c r="A868" s="295"/>
      <c r="B868" s="296"/>
      <c r="C868" s="296"/>
    </row>
    <row r="869" ht="14.25" customHeight="1">
      <c r="A869" s="295"/>
      <c r="B869" s="296"/>
      <c r="C869" s="296"/>
    </row>
    <row r="870" ht="14.25" customHeight="1">
      <c r="A870" s="295"/>
      <c r="B870" s="296"/>
      <c r="C870" s="296"/>
    </row>
    <row r="871" ht="14.25" customHeight="1">
      <c r="A871" s="295"/>
      <c r="B871" s="296"/>
      <c r="C871" s="296"/>
    </row>
    <row r="872" ht="14.25" customHeight="1">
      <c r="A872" s="295"/>
      <c r="B872" s="296"/>
      <c r="C872" s="296"/>
    </row>
    <row r="873" ht="14.25" customHeight="1">
      <c r="A873" s="295"/>
      <c r="B873" s="296"/>
      <c r="C873" s="296"/>
    </row>
    <row r="874" ht="14.25" customHeight="1">
      <c r="A874" s="295"/>
      <c r="B874" s="296"/>
      <c r="C874" s="296"/>
    </row>
    <row r="875" ht="14.25" customHeight="1">
      <c r="A875" s="295"/>
      <c r="B875" s="296"/>
      <c r="C875" s="296"/>
    </row>
    <row r="876" ht="14.25" customHeight="1">
      <c r="A876" s="295"/>
      <c r="B876" s="296"/>
      <c r="C876" s="296"/>
    </row>
    <row r="877" ht="14.25" customHeight="1">
      <c r="A877" s="295"/>
      <c r="B877" s="296"/>
      <c r="C877" s="296"/>
    </row>
    <row r="878" ht="14.25" customHeight="1">
      <c r="A878" s="295"/>
      <c r="B878" s="296"/>
      <c r="C878" s="296"/>
    </row>
    <row r="879" ht="14.25" customHeight="1">
      <c r="A879" s="295"/>
      <c r="B879" s="296"/>
      <c r="C879" s="296"/>
    </row>
    <row r="880" ht="14.25" customHeight="1">
      <c r="A880" s="295"/>
      <c r="B880" s="296"/>
      <c r="C880" s="296"/>
    </row>
    <row r="881" ht="14.25" customHeight="1">
      <c r="A881" s="295"/>
      <c r="B881" s="296"/>
      <c r="C881" s="296"/>
    </row>
    <row r="882" ht="14.25" customHeight="1">
      <c r="A882" s="295"/>
      <c r="B882" s="296"/>
      <c r="C882" s="296"/>
    </row>
    <row r="883" ht="14.25" customHeight="1">
      <c r="A883" s="295"/>
      <c r="B883" s="296"/>
      <c r="C883" s="296"/>
    </row>
    <row r="884" ht="14.25" customHeight="1">
      <c r="A884" s="295"/>
      <c r="B884" s="296"/>
      <c r="C884" s="296"/>
    </row>
    <row r="885" ht="14.25" customHeight="1">
      <c r="A885" s="295"/>
      <c r="B885" s="296"/>
      <c r="C885" s="296"/>
    </row>
    <row r="886" ht="14.25" customHeight="1">
      <c r="A886" s="295"/>
      <c r="B886" s="296"/>
      <c r="C886" s="296"/>
    </row>
    <row r="887" ht="14.25" customHeight="1">
      <c r="A887" s="295"/>
      <c r="B887" s="296"/>
      <c r="C887" s="296"/>
    </row>
    <row r="888" ht="14.25" customHeight="1">
      <c r="A888" s="295"/>
      <c r="B888" s="296"/>
      <c r="C888" s="296"/>
    </row>
    <row r="889" ht="14.25" customHeight="1">
      <c r="A889" s="295"/>
      <c r="B889" s="296"/>
      <c r="C889" s="296"/>
    </row>
    <row r="890" ht="14.25" customHeight="1">
      <c r="A890" s="295"/>
      <c r="B890" s="296"/>
      <c r="C890" s="296"/>
    </row>
    <row r="891" ht="14.25" customHeight="1">
      <c r="A891" s="295"/>
      <c r="B891" s="296"/>
      <c r="C891" s="296"/>
    </row>
    <row r="892" ht="14.25" customHeight="1">
      <c r="A892" s="295"/>
      <c r="B892" s="296"/>
      <c r="C892" s="296"/>
    </row>
    <row r="893" ht="14.25" customHeight="1">
      <c r="A893" s="295"/>
      <c r="B893" s="296"/>
      <c r="C893" s="296"/>
    </row>
    <row r="894" ht="14.25" customHeight="1">
      <c r="A894" s="295"/>
      <c r="B894" s="296"/>
      <c r="C894" s="296"/>
    </row>
    <row r="895" ht="14.25" customHeight="1">
      <c r="A895" s="295"/>
      <c r="B895" s="296"/>
      <c r="C895" s="296"/>
    </row>
    <row r="896" ht="14.25" customHeight="1">
      <c r="A896" s="295"/>
      <c r="B896" s="296"/>
      <c r="C896" s="296"/>
    </row>
    <row r="897" ht="14.25" customHeight="1">
      <c r="A897" s="295"/>
      <c r="B897" s="296"/>
      <c r="C897" s="296"/>
    </row>
    <row r="898" ht="14.25" customHeight="1">
      <c r="A898" s="295"/>
      <c r="B898" s="296"/>
      <c r="C898" s="296"/>
    </row>
    <row r="899" ht="14.25" customHeight="1">
      <c r="A899" s="295"/>
      <c r="B899" s="296"/>
      <c r="C899" s="296"/>
    </row>
    <row r="900" ht="14.25" customHeight="1">
      <c r="A900" s="295"/>
      <c r="B900" s="296"/>
      <c r="C900" s="296"/>
    </row>
    <row r="901" ht="14.25" customHeight="1">
      <c r="A901" s="295"/>
      <c r="B901" s="296"/>
      <c r="C901" s="296"/>
    </row>
    <row r="902" ht="14.25" customHeight="1">
      <c r="A902" s="295"/>
      <c r="B902" s="296"/>
      <c r="C902" s="296"/>
    </row>
    <row r="903" ht="14.25" customHeight="1">
      <c r="A903" s="295"/>
      <c r="B903" s="296"/>
      <c r="C903" s="296"/>
    </row>
    <row r="904" ht="14.25" customHeight="1">
      <c r="A904" s="295"/>
      <c r="B904" s="296"/>
      <c r="C904" s="296"/>
    </row>
    <row r="905" ht="14.25" customHeight="1">
      <c r="A905" s="295"/>
      <c r="B905" s="296"/>
      <c r="C905" s="296"/>
    </row>
    <row r="906" ht="14.25" customHeight="1">
      <c r="A906" s="295"/>
      <c r="B906" s="296"/>
      <c r="C906" s="296"/>
    </row>
    <row r="907" ht="14.25" customHeight="1">
      <c r="A907" s="295"/>
      <c r="B907" s="296"/>
      <c r="C907" s="296"/>
    </row>
    <row r="908" ht="14.25" customHeight="1">
      <c r="A908" s="295"/>
      <c r="B908" s="296"/>
      <c r="C908" s="296"/>
    </row>
    <row r="909" ht="14.25" customHeight="1">
      <c r="A909" s="295"/>
      <c r="B909" s="296"/>
      <c r="C909" s="296"/>
    </row>
    <row r="910" ht="14.25" customHeight="1">
      <c r="A910" s="295"/>
      <c r="B910" s="296"/>
      <c r="C910" s="296"/>
    </row>
    <row r="911" ht="14.25" customHeight="1">
      <c r="A911" s="295"/>
      <c r="B911" s="296"/>
      <c r="C911" s="296"/>
    </row>
    <row r="912" ht="14.25" customHeight="1">
      <c r="A912" s="295"/>
      <c r="B912" s="296"/>
      <c r="C912" s="296"/>
    </row>
    <row r="913" ht="14.25" customHeight="1">
      <c r="A913" s="295"/>
      <c r="B913" s="296"/>
      <c r="C913" s="296"/>
    </row>
    <row r="914" ht="14.25" customHeight="1">
      <c r="A914" s="295"/>
      <c r="B914" s="296"/>
      <c r="C914" s="296"/>
    </row>
    <row r="915" ht="14.25" customHeight="1">
      <c r="A915" s="295"/>
      <c r="B915" s="296"/>
      <c r="C915" s="296"/>
    </row>
    <row r="916" ht="14.25" customHeight="1">
      <c r="A916" s="295"/>
      <c r="B916" s="296"/>
      <c r="C916" s="296"/>
    </row>
    <row r="917" ht="14.25" customHeight="1">
      <c r="A917" s="295"/>
      <c r="B917" s="296"/>
      <c r="C917" s="296"/>
    </row>
    <row r="918" ht="14.25" customHeight="1">
      <c r="A918" s="295"/>
      <c r="B918" s="296"/>
      <c r="C918" s="296"/>
    </row>
    <row r="919" ht="14.25" customHeight="1">
      <c r="A919" s="295"/>
      <c r="B919" s="296"/>
      <c r="C919" s="296"/>
    </row>
    <row r="920" ht="14.25" customHeight="1">
      <c r="A920" s="295"/>
      <c r="B920" s="296"/>
      <c r="C920" s="296"/>
    </row>
    <row r="921" ht="14.25" customHeight="1">
      <c r="A921" s="295"/>
      <c r="B921" s="296"/>
      <c r="C921" s="296"/>
    </row>
    <row r="922" ht="14.25" customHeight="1">
      <c r="A922" s="295"/>
      <c r="B922" s="296"/>
      <c r="C922" s="296"/>
    </row>
    <row r="923" ht="14.25" customHeight="1">
      <c r="A923" s="295"/>
      <c r="B923" s="296"/>
      <c r="C923" s="296"/>
    </row>
    <row r="924" ht="14.25" customHeight="1">
      <c r="A924" s="295"/>
      <c r="B924" s="296"/>
      <c r="C924" s="296"/>
    </row>
    <row r="925" ht="14.25" customHeight="1">
      <c r="A925" s="295"/>
      <c r="B925" s="296"/>
      <c r="C925" s="296"/>
    </row>
    <row r="926" ht="14.25" customHeight="1">
      <c r="A926" s="295"/>
      <c r="B926" s="296"/>
      <c r="C926" s="296"/>
    </row>
    <row r="927" ht="14.25" customHeight="1">
      <c r="A927" s="295"/>
      <c r="B927" s="296"/>
      <c r="C927" s="296"/>
    </row>
    <row r="928" ht="14.25" customHeight="1">
      <c r="A928" s="295"/>
      <c r="B928" s="296"/>
      <c r="C928" s="296"/>
    </row>
    <row r="929" ht="14.25" customHeight="1">
      <c r="A929" s="295"/>
      <c r="B929" s="296"/>
      <c r="C929" s="296"/>
    </row>
    <row r="930" ht="14.25" customHeight="1">
      <c r="A930" s="295"/>
      <c r="B930" s="296"/>
      <c r="C930" s="296"/>
    </row>
    <row r="931" ht="14.25" customHeight="1">
      <c r="A931" s="295"/>
      <c r="B931" s="296"/>
      <c r="C931" s="296"/>
    </row>
    <row r="932" ht="14.25" customHeight="1">
      <c r="A932" s="295"/>
      <c r="B932" s="296"/>
      <c r="C932" s="296"/>
    </row>
    <row r="933" ht="14.25" customHeight="1">
      <c r="A933" s="295"/>
      <c r="B933" s="296"/>
      <c r="C933" s="296"/>
    </row>
    <row r="934" ht="14.25" customHeight="1">
      <c r="A934" s="295"/>
      <c r="B934" s="296"/>
      <c r="C934" s="296"/>
    </row>
    <row r="935" ht="14.25" customHeight="1">
      <c r="A935" s="295"/>
      <c r="B935" s="296"/>
      <c r="C935" s="296"/>
    </row>
    <row r="936" ht="14.25" customHeight="1">
      <c r="A936" s="295"/>
      <c r="B936" s="296"/>
      <c r="C936" s="296"/>
    </row>
    <row r="937" ht="14.25" customHeight="1">
      <c r="A937" s="295"/>
      <c r="B937" s="296"/>
      <c r="C937" s="296"/>
    </row>
    <row r="938" ht="14.25" customHeight="1">
      <c r="A938" s="295"/>
      <c r="B938" s="296"/>
      <c r="C938" s="296"/>
    </row>
    <row r="939" ht="14.25" customHeight="1">
      <c r="A939" s="295"/>
      <c r="B939" s="296"/>
      <c r="C939" s="296"/>
    </row>
    <row r="940" ht="14.25" customHeight="1">
      <c r="A940" s="295"/>
      <c r="B940" s="296"/>
      <c r="C940" s="296"/>
    </row>
    <row r="941" ht="14.25" customHeight="1">
      <c r="A941" s="295"/>
      <c r="B941" s="296"/>
      <c r="C941" s="296"/>
    </row>
    <row r="942" ht="14.25" customHeight="1">
      <c r="A942" s="295"/>
      <c r="B942" s="296"/>
      <c r="C942" s="296"/>
    </row>
    <row r="943" ht="14.25" customHeight="1">
      <c r="A943" s="295"/>
      <c r="B943" s="296"/>
      <c r="C943" s="296"/>
    </row>
    <row r="944" ht="14.25" customHeight="1">
      <c r="A944" s="295"/>
      <c r="B944" s="296"/>
      <c r="C944" s="296"/>
    </row>
    <row r="945" ht="14.25" customHeight="1">
      <c r="A945" s="295"/>
      <c r="B945" s="296"/>
      <c r="C945" s="296"/>
    </row>
    <row r="946" ht="14.25" customHeight="1">
      <c r="A946" s="295"/>
      <c r="B946" s="296"/>
      <c r="C946" s="296"/>
    </row>
    <row r="947" ht="14.25" customHeight="1">
      <c r="A947" s="295"/>
      <c r="B947" s="296"/>
      <c r="C947" s="296"/>
    </row>
    <row r="948" ht="14.25" customHeight="1">
      <c r="A948" s="295"/>
      <c r="B948" s="296"/>
      <c r="C948" s="296"/>
    </row>
    <row r="949" ht="14.25" customHeight="1">
      <c r="A949" s="295"/>
      <c r="B949" s="296"/>
      <c r="C949" s="296"/>
    </row>
    <row r="950" ht="14.25" customHeight="1">
      <c r="A950" s="295"/>
      <c r="B950" s="296"/>
      <c r="C950" s="296"/>
    </row>
    <row r="951" ht="14.25" customHeight="1">
      <c r="A951" s="295"/>
      <c r="B951" s="296"/>
      <c r="C951" s="296"/>
    </row>
    <row r="952" ht="14.25" customHeight="1">
      <c r="A952" s="295"/>
      <c r="B952" s="296"/>
      <c r="C952" s="296"/>
    </row>
    <row r="953" ht="14.25" customHeight="1">
      <c r="A953" s="295"/>
      <c r="B953" s="296"/>
      <c r="C953" s="296"/>
    </row>
    <row r="954" ht="14.25" customHeight="1">
      <c r="A954" s="295"/>
      <c r="B954" s="296"/>
      <c r="C954" s="296"/>
    </row>
    <row r="955" ht="14.25" customHeight="1">
      <c r="A955" s="295"/>
      <c r="B955" s="296"/>
      <c r="C955" s="296"/>
    </row>
    <row r="956" ht="14.25" customHeight="1">
      <c r="A956" s="295"/>
      <c r="B956" s="296"/>
      <c r="C956" s="296"/>
    </row>
    <row r="957" ht="14.25" customHeight="1">
      <c r="A957" s="295"/>
      <c r="B957" s="296"/>
      <c r="C957" s="296"/>
    </row>
    <row r="958" ht="14.25" customHeight="1">
      <c r="A958" s="295"/>
      <c r="B958" s="296"/>
      <c r="C958" s="296"/>
    </row>
    <row r="959" ht="14.25" customHeight="1">
      <c r="A959" s="295"/>
      <c r="B959" s="296"/>
      <c r="C959" s="296"/>
    </row>
    <row r="960" ht="14.25" customHeight="1">
      <c r="A960" s="295"/>
      <c r="B960" s="296"/>
      <c r="C960" s="296"/>
    </row>
    <row r="961" ht="14.25" customHeight="1">
      <c r="A961" s="295"/>
      <c r="B961" s="296"/>
      <c r="C961" s="296"/>
    </row>
    <row r="962" ht="14.25" customHeight="1">
      <c r="A962" s="295"/>
      <c r="B962" s="296"/>
      <c r="C962" s="296"/>
    </row>
    <row r="963" ht="14.25" customHeight="1">
      <c r="A963" s="295"/>
      <c r="B963" s="296"/>
      <c r="C963" s="296"/>
    </row>
    <row r="964" ht="14.25" customHeight="1">
      <c r="A964" s="295"/>
      <c r="B964" s="296"/>
      <c r="C964" s="296"/>
    </row>
    <row r="965" ht="14.25" customHeight="1">
      <c r="A965" s="295"/>
      <c r="B965" s="296"/>
      <c r="C965" s="296"/>
    </row>
    <row r="966" ht="14.25" customHeight="1">
      <c r="A966" s="295"/>
      <c r="B966" s="296"/>
      <c r="C966" s="296"/>
    </row>
    <row r="967" ht="14.25" customHeight="1">
      <c r="A967" s="295"/>
      <c r="B967" s="296"/>
      <c r="C967" s="296"/>
    </row>
    <row r="968" ht="14.25" customHeight="1">
      <c r="A968" s="295"/>
      <c r="B968" s="296"/>
      <c r="C968" s="296"/>
    </row>
    <row r="969" ht="14.25" customHeight="1">
      <c r="A969" s="295"/>
      <c r="B969" s="296"/>
      <c r="C969" s="296"/>
    </row>
    <row r="970" ht="14.25" customHeight="1">
      <c r="A970" s="295"/>
      <c r="B970" s="296"/>
      <c r="C970" s="296"/>
    </row>
    <row r="971" ht="14.25" customHeight="1">
      <c r="A971" s="295"/>
      <c r="B971" s="296"/>
      <c r="C971" s="296"/>
    </row>
    <row r="972" ht="14.25" customHeight="1">
      <c r="A972" s="295"/>
      <c r="B972" s="296"/>
      <c r="C972" s="296"/>
    </row>
    <row r="973" ht="14.25" customHeight="1">
      <c r="A973" s="295"/>
      <c r="B973" s="296"/>
      <c r="C973" s="296"/>
    </row>
    <row r="974" ht="14.25" customHeight="1">
      <c r="A974" s="295"/>
      <c r="B974" s="296"/>
      <c r="C974" s="296"/>
    </row>
    <row r="975" ht="14.25" customHeight="1">
      <c r="A975" s="295"/>
      <c r="B975" s="296"/>
      <c r="C975" s="296"/>
    </row>
    <row r="976" ht="14.25" customHeight="1">
      <c r="A976" s="295"/>
      <c r="B976" s="296"/>
      <c r="C976" s="296"/>
    </row>
    <row r="977" ht="14.25" customHeight="1">
      <c r="A977" s="295"/>
      <c r="B977" s="296"/>
      <c r="C977" s="296"/>
    </row>
    <row r="978" ht="14.25" customHeight="1">
      <c r="A978" s="295"/>
      <c r="B978" s="296"/>
      <c r="C978" s="296"/>
    </row>
    <row r="979" ht="14.25" customHeight="1">
      <c r="A979" s="295"/>
      <c r="B979" s="296"/>
      <c r="C979" s="296"/>
    </row>
    <row r="980" ht="14.25" customHeight="1">
      <c r="A980" s="295"/>
      <c r="B980" s="296"/>
      <c r="C980" s="296"/>
    </row>
    <row r="981" ht="14.25" customHeight="1">
      <c r="A981" s="295"/>
      <c r="B981" s="296"/>
      <c r="C981" s="296"/>
    </row>
    <row r="982" ht="14.25" customHeight="1">
      <c r="A982" s="295"/>
      <c r="B982" s="296"/>
      <c r="C982" s="296"/>
    </row>
    <row r="983" ht="14.25" customHeight="1">
      <c r="A983" s="295"/>
      <c r="B983" s="296"/>
      <c r="C983" s="296"/>
    </row>
    <row r="984" ht="14.25" customHeight="1">
      <c r="A984" s="295"/>
      <c r="B984" s="296"/>
      <c r="C984" s="296"/>
    </row>
    <row r="985" ht="14.25" customHeight="1">
      <c r="A985" s="295"/>
      <c r="B985" s="296"/>
      <c r="C985" s="296"/>
    </row>
    <row r="986" ht="14.25" customHeight="1">
      <c r="A986" s="295"/>
      <c r="B986" s="296"/>
      <c r="C986" s="296"/>
    </row>
    <row r="987" ht="14.25" customHeight="1">
      <c r="A987" s="295"/>
      <c r="B987" s="296"/>
      <c r="C987" s="296"/>
    </row>
    <row r="988" ht="14.25" customHeight="1">
      <c r="A988" s="295"/>
      <c r="B988" s="296"/>
      <c r="C988" s="296"/>
    </row>
    <row r="989" ht="14.25" customHeight="1">
      <c r="A989" s="295"/>
      <c r="B989" s="296"/>
      <c r="C989" s="296"/>
    </row>
    <row r="990" ht="14.25" customHeight="1">
      <c r="A990" s="295"/>
      <c r="B990" s="296"/>
      <c r="C990" s="296"/>
    </row>
    <row r="991" ht="14.25" customHeight="1">
      <c r="A991" s="295"/>
      <c r="B991" s="296"/>
      <c r="C991" s="296"/>
    </row>
    <row r="992" ht="14.25" customHeight="1">
      <c r="A992" s="295"/>
      <c r="B992" s="296"/>
      <c r="C992" s="296"/>
    </row>
    <row r="993" ht="14.25" customHeight="1">
      <c r="A993" s="295"/>
      <c r="B993" s="296"/>
      <c r="C993" s="296"/>
    </row>
    <row r="994" ht="14.25" customHeight="1">
      <c r="A994" s="295"/>
      <c r="B994" s="296"/>
      <c r="C994" s="296"/>
    </row>
    <row r="995" ht="14.25" customHeight="1">
      <c r="A995" s="295"/>
      <c r="B995" s="296"/>
      <c r="C995" s="296"/>
    </row>
    <row r="996" ht="14.25" customHeight="1">
      <c r="A996" s="295"/>
      <c r="B996" s="296"/>
      <c r="C996" s="296"/>
    </row>
    <row r="997" ht="14.25" customHeight="1">
      <c r="A997" s="295"/>
      <c r="B997" s="296"/>
      <c r="C997" s="296"/>
    </row>
    <row r="998" ht="14.25" customHeight="1">
      <c r="A998" s="295"/>
      <c r="B998" s="296"/>
      <c r="C998" s="296"/>
    </row>
    <row r="999" ht="14.25" customHeight="1">
      <c r="A999" s="295"/>
      <c r="B999" s="296"/>
      <c r="C999" s="296"/>
    </row>
    <row r="1000" ht="14.25" customHeight="1">
      <c r="A1000" s="295"/>
      <c r="B1000" s="296"/>
      <c r="C1000" s="296"/>
    </row>
    <row r="1001" ht="14.25" customHeight="1">
      <c r="A1001" s="295"/>
      <c r="B1001" s="296"/>
      <c r="C1001" s="296"/>
    </row>
    <row r="1002" ht="14.25" customHeight="1">
      <c r="A1002" s="295"/>
      <c r="B1002" s="296"/>
      <c r="C1002" s="296"/>
    </row>
    <row r="1003" ht="14.25" customHeight="1">
      <c r="A1003" s="295"/>
      <c r="B1003" s="296"/>
      <c r="C1003" s="296"/>
    </row>
    <row r="1004" ht="14.25" customHeight="1">
      <c r="A1004" s="295"/>
      <c r="B1004" s="296"/>
      <c r="C1004" s="296"/>
    </row>
    <row r="1005" ht="14.25" customHeight="1">
      <c r="A1005" s="295"/>
      <c r="B1005" s="296"/>
      <c r="C1005" s="296"/>
    </row>
    <row r="1006" ht="14.25" customHeight="1">
      <c r="A1006" s="295"/>
      <c r="B1006" s="296"/>
      <c r="C1006" s="296"/>
    </row>
    <row r="1007" ht="14.25" customHeight="1">
      <c r="A1007" s="295"/>
      <c r="B1007" s="296"/>
      <c r="C1007" s="296"/>
    </row>
    <row r="1008" ht="14.25" customHeight="1">
      <c r="A1008" s="295"/>
      <c r="B1008" s="296"/>
      <c r="C1008" s="296"/>
    </row>
    <row r="1009" ht="14.25" customHeight="1">
      <c r="A1009" s="295"/>
      <c r="B1009" s="296"/>
      <c r="C1009" s="296"/>
    </row>
    <row r="1010" ht="14.25" customHeight="1">
      <c r="A1010" s="295"/>
      <c r="B1010" s="296"/>
      <c r="C1010" s="296"/>
    </row>
    <row r="1011" ht="14.25" customHeight="1">
      <c r="A1011" s="295"/>
      <c r="B1011" s="296"/>
      <c r="C1011" s="296"/>
    </row>
    <row r="1012" ht="14.25" customHeight="1">
      <c r="A1012" s="295"/>
      <c r="B1012" s="296"/>
      <c r="C1012" s="296"/>
    </row>
    <row r="1013" ht="14.25" customHeight="1">
      <c r="A1013" s="295"/>
      <c r="B1013" s="296"/>
      <c r="C1013" s="296"/>
    </row>
    <row r="1014" ht="14.25" customHeight="1">
      <c r="A1014" s="295"/>
      <c r="B1014" s="296"/>
      <c r="C1014" s="296"/>
    </row>
    <row r="1015" ht="14.25" customHeight="1">
      <c r="A1015" s="295"/>
      <c r="B1015" s="296"/>
      <c r="C1015" s="296"/>
    </row>
    <row r="1016" ht="14.25" customHeight="1">
      <c r="A1016" s="295"/>
      <c r="B1016" s="296"/>
      <c r="C1016" s="296"/>
    </row>
    <row r="1017" ht="14.25" customHeight="1">
      <c r="A1017" s="295"/>
      <c r="B1017" s="296"/>
      <c r="C1017" s="296"/>
    </row>
    <row r="1018" ht="14.25" customHeight="1">
      <c r="A1018" s="295"/>
      <c r="B1018" s="296"/>
      <c r="C1018" s="296"/>
    </row>
    <row r="1019" ht="14.25" customHeight="1">
      <c r="A1019" s="295"/>
      <c r="B1019" s="296"/>
      <c r="C1019" s="296"/>
    </row>
    <row r="1020" ht="14.25" customHeight="1">
      <c r="A1020" s="295"/>
      <c r="B1020" s="296"/>
      <c r="C1020" s="296"/>
    </row>
    <row r="1021" ht="14.25" customHeight="1">
      <c r="A1021" s="295"/>
      <c r="B1021" s="296"/>
      <c r="C1021" s="296"/>
    </row>
    <row r="1022" ht="14.25" customHeight="1">
      <c r="A1022" s="295"/>
      <c r="B1022" s="296"/>
      <c r="C1022" s="296"/>
    </row>
    <row r="1023" ht="14.25" customHeight="1">
      <c r="A1023" s="295"/>
      <c r="B1023" s="296"/>
      <c r="C1023" s="296"/>
    </row>
    <row r="1024" ht="14.25" customHeight="1">
      <c r="A1024" s="295"/>
      <c r="B1024" s="296"/>
      <c r="C1024" s="296"/>
    </row>
    <row r="1025" ht="14.25" customHeight="1">
      <c r="A1025" s="295"/>
      <c r="B1025" s="296"/>
      <c r="C1025" s="296"/>
    </row>
    <row r="1026" ht="14.25" customHeight="1">
      <c r="A1026" s="295"/>
      <c r="B1026" s="296"/>
      <c r="C1026" s="296"/>
    </row>
    <row r="1027" ht="14.25" customHeight="1">
      <c r="A1027" s="295"/>
      <c r="B1027" s="296"/>
      <c r="C1027" s="296"/>
    </row>
    <row r="1028" ht="14.25" customHeight="1">
      <c r="A1028" s="295"/>
      <c r="B1028" s="296"/>
      <c r="C1028" s="296"/>
    </row>
    <row r="1029" ht="14.25" customHeight="1">
      <c r="A1029" s="295"/>
      <c r="B1029" s="296"/>
      <c r="C1029" s="296"/>
    </row>
    <row r="1030" ht="14.25" customHeight="1">
      <c r="A1030" s="295"/>
      <c r="B1030" s="296"/>
      <c r="C1030" s="296"/>
    </row>
    <row r="1031" ht="14.25" customHeight="1">
      <c r="A1031" s="295"/>
      <c r="B1031" s="296"/>
      <c r="C1031" s="296"/>
    </row>
    <row r="1032" ht="14.25" customHeight="1">
      <c r="A1032" s="295"/>
      <c r="B1032" s="296"/>
      <c r="C1032" s="296"/>
    </row>
    <row r="1033" ht="14.25" customHeight="1">
      <c r="A1033" s="295"/>
      <c r="B1033" s="296"/>
      <c r="C1033" s="296"/>
    </row>
    <row r="1034" ht="14.25" customHeight="1">
      <c r="A1034" s="295"/>
      <c r="B1034" s="296"/>
      <c r="C1034" s="296"/>
    </row>
    <row r="1035" ht="14.25" customHeight="1">
      <c r="A1035" s="295"/>
      <c r="B1035" s="296"/>
      <c r="C1035" s="296"/>
    </row>
    <row r="1036" ht="14.25" customHeight="1">
      <c r="A1036" s="295"/>
      <c r="B1036" s="296"/>
      <c r="C1036" s="296"/>
    </row>
    <row r="1037" ht="14.25" customHeight="1">
      <c r="A1037" s="295"/>
      <c r="B1037" s="296"/>
      <c r="C1037" s="296"/>
    </row>
    <row r="1038" ht="14.25" customHeight="1">
      <c r="A1038" s="295"/>
      <c r="B1038" s="296"/>
      <c r="C1038" s="296"/>
    </row>
    <row r="1039" ht="14.25" customHeight="1">
      <c r="A1039" s="295"/>
      <c r="B1039" s="296"/>
      <c r="C1039" s="296"/>
    </row>
    <row r="1040" ht="14.25" customHeight="1">
      <c r="A1040" s="295"/>
      <c r="B1040" s="296"/>
      <c r="C1040" s="296"/>
    </row>
    <row r="1041" ht="14.25" customHeight="1">
      <c r="A1041" s="295"/>
      <c r="B1041" s="296"/>
      <c r="C1041" s="296"/>
    </row>
    <row r="1042" ht="14.25" customHeight="1">
      <c r="A1042" s="295"/>
      <c r="B1042" s="296"/>
      <c r="C1042" s="296"/>
    </row>
    <row r="1043" ht="14.25" customHeight="1">
      <c r="A1043" s="295"/>
      <c r="B1043" s="296"/>
      <c r="C1043" s="296"/>
    </row>
    <row r="1044" ht="14.25" customHeight="1">
      <c r="A1044" s="295"/>
      <c r="B1044" s="296"/>
      <c r="C1044" s="296"/>
    </row>
    <row r="1045" ht="14.25" customHeight="1">
      <c r="A1045" s="295"/>
      <c r="B1045" s="296"/>
      <c r="C1045" s="296"/>
    </row>
    <row r="1046" ht="14.25" customHeight="1">
      <c r="A1046" s="295"/>
      <c r="B1046" s="296"/>
      <c r="C1046" s="296"/>
    </row>
    <row r="1047" ht="14.25" customHeight="1">
      <c r="A1047" s="295"/>
      <c r="B1047" s="296"/>
      <c r="C1047" s="296"/>
    </row>
    <row r="1048" ht="14.25" customHeight="1">
      <c r="A1048" s="295"/>
      <c r="B1048" s="296"/>
      <c r="C1048" s="296"/>
    </row>
    <row r="1049" ht="14.25" customHeight="1">
      <c r="A1049" s="295"/>
      <c r="B1049" s="296"/>
      <c r="C1049" s="296"/>
    </row>
    <row r="1050" ht="14.25" customHeight="1">
      <c r="A1050" s="295"/>
      <c r="B1050" s="296"/>
      <c r="C1050" s="296"/>
    </row>
    <row r="1051" ht="14.25" customHeight="1">
      <c r="A1051" s="295"/>
      <c r="B1051" s="296"/>
      <c r="C1051" s="296"/>
    </row>
    <row r="1052" ht="14.25" customHeight="1">
      <c r="A1052" s="295"/>
      <c r="B1052" s="296"/>
      <c r="C1052" s="296"/>
    </row>
    <row r="1053" ht="14.25" customHeight="1">
      <c r="A1053" s="295"/>
      <c r="B1053" s="296"/>
      <c r="C1053" s="296"/>
    </row>
    <row r="1054" ht="14.25" customHeight="1">
      <c r="A1054" s="295"/>
      <c r="B1054" s="296"/>
      <c r="C1054" s="296"/>
    </row>
    <row r="1055" ht="14.25" customHeight="1">
      <c r="A1055" s="295"/>
      <c r="B1055" s="296"/>
      <c r="C1055" s="296"/>
    </row>
    <row r="1056" ht="14.25" customHeight="1">
      <c r="A1056" s="295"/>
      <c r="B1056" s="296"/>
      <c r="C1056" s="296"/>
    </row>
    <row r="1057" ht="14.25" customHeight="1">
      <c r="A1057" s="295"/>
      <c r="B1057" s="296"/>
      <c r="C1057" s="296"/>
    </row>
    <row r="1058" ht="14.25" customHeight="1">
      <c r="A1058" s="295"/>
      <c r="B1058" s="296"/>
      <c r="C1058" s="296"/>
    </row>
    <row r="1059" ht="14.25" customHeight="1">
      <c r="A1059" s="295"/>
      <c r="B1059" s="296"/>
      <c r="C1059" s="296"/>
    </row>
    <row r="1060" ht="14.25" customHeight="1">
      <c r="A1060" s="295"/>
      <c r="B1060" s="296"/>
      <c r="C1060" s="296"/>
    </row>
    <row r="1061" ht="14.25" customHeight="1">
      <c r="A1061" s="295"/>
      <c r="B1061" s="296"/>
      <c r="C1061" s="296"/>
    </row>
    <row r="1062" ht="14.25" customHeight="1">
      <c r="A1062" s="295"/>
      <c r="B1062" s="296"/>
      <c r="C1062" s="296"/>
    </row>
    <row r="1063" ht="14.25" customHeight="1">
      <c r="A1063" s="295"/>
      <c r="B1063" s="296"/>
      <c r="C1063" s="296"/>
    </row>
    <row r="1064" ht="14.25" customHeight="1">
      <c r="A1064" s="295"/>
      <c r="B1064" s="296"/>
      <c r="C1064" s="296"/>
    </row>
    <row r="1065" ht="14.25" customHeight="1">
      <c r="A1065" s="295"/>
      <c r="B1065" s="296"/>
      <c r="C1065" s="296"/>
    </row>
    <row r="1066" ht="14.25" customHeight="1">
      <c r="A1066" s="295"/>
      <c r="B1066" s="296"/>
      <c r="C1066" s="296"/>
    </row>
    <row r="1067" ht="14.25" customHeight="1">
      <c r="A1067" s="295"/>
      <c r="B1067" s="296"/>
      <c r="C1067" s="296"/>
    </row>
    <row r="1068" ht="14.25" customHeight="1">
      <c r="A1068" s="295"/>
      <c r="B1068" s="296"/>
      <c r="C1068" s="296"/>
    </row>
    <row r="1069" ht="14.25" customHeight="1">
      <c r="A1069" s="295"/>
      <c r="B1069" s="296"/>
      <c r="C1069" s="296"/>
    </row>
    <row r="1070" ht="14.25" customHeight="1">
      <c r="A1070" s="295"/>
      <c r="B1070" s="296"/>
      <c r="C1070" s="296"/>
    </row>
    <row r="1071" ht="14.25" customHeight="1">
      <c r="A1071" s="295"/>
      <c r="B1071" s="296"/>
      <c r="C1071" s="296"/>
    </row>
    <row r="1072" ht="14.25" customHeight="1">
      <c r="A1072" s="295"/>
      <c r="B1072" s="296"/>
      <c r="C1072" s="296"/>
    </row>
    <row r="1073" ht="14.25" customHeight="1">
      <c r="A1073" s="295"/>
      <c r="B1073" s="296"/>
      <c r="C1073" s="296"/>
    </row>
    <row r="1074" ht="14.25" customHeight="1">
      <c r="A1074" s="295"/>
      <c r="B1074" s="296"/>
      <c r="C1074" s="296"/>
    </row>
    <row r="1075" ht="14.25" customHeight="1">
      <c r="A1075" s="295"/>
      <c r="B1075" s="296"/>
      <c r="C1075" s="296"/>
    </row>
    <row r="1076" ht="14.25" customHeight="1">
      <c r="A1076" s="295"/>
      <c r="B1076" s="296"/>
      <c r="C1076" s="296"/>
    </row>
    <row r="1077" ht="14.25" customHeight="1">
      <c r="A1077" s="295"/>
      <c r="B1077" s="296"/>
      <c r="C1077" s="296"/>
    </row>
    <row r="1078" ht="14.25" customHeight="1">
      <c r="A1078" s="295"/>
      <c r="B1078" s="296"/>
      <c r="C1078" s="296"/>
    </row>
    <row r="1079" ht="14.25" customHeight="1">
      <c r="A1079" s="295"/>
      <c r="B1079" s="296"/>
      <c r="C1079" s="296"/>
    </row>
    <row r="1080" ht="14.25" customHeight="1">
      <c r="A1080" s="295"/>
      <c r="B1080" s="296"/>
      <c r="C1080" s="296"/>
    </row>
    <row r="1081" ht="14.25" customHeight="1">
      <c r="A1081" s="295"/>
      <c r="B1081" s="296"/>
      <c r="C1081" s="296"/>
    </row>
    <row r="1082" ht="14.25" customHeight="1">
      <c r="A1082" s="295"/>
      <c r="B1082" s="296"/>
      <c r="C1082" s="296"/>
    </row>
    <row r="1083" ht="14.25" customHeight="1">
      <c r="A1083" s="295"/>
      <c r="B1083" s="296"/>
      <c r="C1083" s="296"/>
    </row>
    <row r="1084" ht="14.25" customHeight="1">
      <c r="A1084" s="295"/>
      <c r="B1084" s="296"/>
      <c r="C1084" s="296"/>
    </row>
    <row r="1085" ht="14.25" customHeight="1">
      <c r="A1085" s="295"/>
      <c r="B1085" s="296"/>
      <c r="C1085" s="296"/>
    </row>
    <row r="1086" ht="14.25" customHeight="1">
      <c r="A1086" s="295"/>
      <c r="B1086" s="296"/>
      <c r="C1086" s="296"/>
    </row>
    <row r="1087" ht="14.25" customHeight="1">
      <c r="A1087" s="295"/>
      <c r="B1087" s="296"/>
      <c r="C1087" s="296"/>
    </row>
    <row r="1088" ht="14.25" customHeight="1">
      <c r="A1088" s="295"/>
      <c r="B1088" s="296"/>
      <c r="C1088" s="296"/>
    </row>
    <row r="1089" ht="14.25" customHeight="1">
      <c r="A1089" s="295"/>
      <c r="B1089" s="296"/>
      <c r="C1089" s="296"/>
    </row>
    <row r="1090" ht="14.25" customHeight="1">
      <c r="A1090" s="295"/>
      <c r="B1090" s="296"/>
      <c r="C1090" s="296"/>
    </row>
    <row r="1091" ht="14.25" customHeight="1">
      <c r="A1091" s="295"/>
      <c r="B1091" s="296"/>
      <c r="C1091" s="296"/>
    </row>
    <row r="1092" ht="14.25" customHeight="1">
      <c r="A1092" s="295"/>
      <c r="B1092" s="296"/>
      <c r="C1092" s="296"/>
    </row>
    <row r="1093" ht="14.25" customHeight="1">
      <c r="A1093" s="295"/>
      <c r="B1093" s="296"/>
      <c r="C1093" s="296"/>
    </row>
    <row r="1094" ht="14.25" customHeight="1">
      <c r="A1094" s="295"/>
      <c r="B1094" s="296"/>
      <c r="C1094" s="296"/>
    </row>
    <row r="1095" ht="14.25" customHeight="1">
      <c r="A1095" s="295"/>
      <c r="B1095" s="296"/>
      <c r="C1095" s="296"/>
    </row>
    <row r="1096" ht="14.25" customHeight="1">
      <c r="A1096" s="295"/>
      <c r="B1096" s="296"/>
      <c r="C1096" s="296"/>
    </row>
    <row r="1097" ht="14.25" customHeight="1">
      <c r="A1097" s="295"/>
      <c r="B1097" s="296"/>
      <c r="C1097" s="296"/>
    </row>
    <row r="1098" ht="14.25" customHeight="1">
      <c r="A1098" s="295"/>
      <c r="B1098" s="296"/>
      <c r="C1098" s="296"/>
    </row>
    <row r="1099" ht="14.25" customHeight="1">
      <c r="A1099" s="295"/>
      <c r="B1099" s="296"/>
      <c r="C1099" s="296"/>
    </row>
    <row r="1100" ht="14.25" customHeight="1">
      <c r="A1100" s="295"/>
      <c r="B1100" s="296"/>
      <c r="C1100" s="296"/>
    </row>
    <row r="1101" ht="14.25" customHeight="1">
      <c r="A1101" s="295"/>
      <c r="B1101" s="296"/>
      <c r="C1101" s="296"/>
    </row>
    <row r="1102" ht="14.25" customHeight="1">
      <c r="A1102" s="295"/>
      <c r="B1102" s="296"/>
      <c r="C1102" s="296"/>
    </row>
    <row r="1103" ht="14.25" customHeight="1">
      <c r="A1103" s="295"/>
      <c r="B1103" s="296"/>
      <c r="C1103" s="296"/>
    </row>
    <row r="1104" ht="14.25" customHeight="1">
      <c r="A1104" s="295"/>
      <c r="B1104" s="296"/>
      <c r="C1104" s="296"/>
    </row>
    <row r="1105" ht="14.25" customHeight="1">
      <c r="A1105" s="295"/>
      <c r="B1105" s="296"/>
      <c r="C1105" s="296"/>
    </row>
    <row r="1106" ht="14.25" customHeight="1">
      <c r="A1106" s="295"/>
      <c r="B1106" s="296"/>
      <c r="C1106" s="296"/>
    </row>
    <row r="1107" ht="14.25" customHeight="1">
      <c r="A1107" s="295"/>
      <c r="B1107" s="296"/>
      <c r="C1107" s="296"/>
    </row>
    <row r="1108" ht="14.25" customHeight="1">
      <c r="A1108" s="295"/>
      <c r="B1108" s="296"/>
      <c r="C1108" s="296"/>
    </row>
    <row r="1109" ht="14.25" customHeight="1">
      <c r="A1109" s="295"/>
      <c r="B1109" s="296"/>
      <c r="C1109" s="296"/>
    </row>
    <row r="1110" ht="14.25" customHeight="1">
      <c r="A1110" s="295"/>
      <c r="B1110" s="296"/>
      <c r="C1110" s="296"/>
    </row>
    <row r="1111" ht="14.25" customHeight="1">
      <c r="A1111" s="295"/>
      <c r="B1111" s="296"/>
      <c r="C1111" s="296"/>
    </row>
    <row r="1112" ht="14.25" customHeight="1">
      <c r="A1112" s="295"/>
      <c r="B1112" s="296"/>
      <c r="C1112" s="296"/>
    </row>
    <row r="1113" ht="14.25" customHeight="1">
      <c r="A1113" s="295"/>
      <c r="B1113" s="296"/>
      <c r="C1113" s="296"/>
    </row>
    <row r="1114" ht="14.25" customHeight="1">
      <c r="A1114" s="295"/>
      <c r="B1114" s="296"/>
      <c r="C1114" s="296"/>
    </row>
    <row r="1115" ht="14.25" customHeight="1">
      <c r="A1115" s="295"/>
      <c r="B1115" s="296"/>
      <c r="C1115" s="296"/>
    </row>
    <row r="1116" ht="14.25" customHeight="1">
      <c r="A1116" s="295"/>
      <c r="B1116" s="296"/>
      <c r="C1116" s="296"/>
    </row>
    <row r="1117" ht="14.25" customHeight="1">
      <c r="A1117" s="295"/>
      <c r="B1117" s="296"/>
      <c r="C1117" s="296"/>
    </row>
    <row r="1118" ht="14.25" customHeight="1">
      <c r="A1118" s="295"/>
      <c r="B1118" s="296"/>
      <c r="C1118" s="296"/>
    </row>
    <row r="1119" ht="14.25" customHeight="1">
      <c r="A1119" s="295"/>
      <c r="B1119" s="296"/>
      <c r="C1119" s="296"/>
    </row>
    <row r="1120" ht="14.25" customHeight="1">
      <c r="A1120" s="295"/>
      <c r="B1120" s="296"/>
      <c r="C1120" s="296"/>
    </row>
    <row r="1121" ht="14.25" customHeight="1">
      <c r="A1121" s="295"/>
      <c r="B1121" s="296"/>
      <c r="C1121" s="296"/>
    </row>
    <row r="1122" ht="14.25" customHeight="1">
      <c r="A1122" s="295"/>
      <c r="B1122" s="296"/>
      <c r="C1122" s="296"/>
    </row>
    <row r="1123" ht="14.25" customHeight="1">
      <c r="A1123" s="295"/>
      <c r="B1123" s="296"/>
      <c r="C1123" s="296"/>
    </row>
    <row r="1124" ht="14.25" customHeight="1">
      <c r="A1124" s="295"/>
      <c r="B1124" s="296"/>
      <c r="C1124" s="296"/>
    </row>
    <row r="1125" ht="14.25" customHeight="1">
      <c r="A1125" s="295"/>
      <c r="B1125" s="296"/>
      <c r="C1125" s="296"/>
    </row>
    <row r="1126" ht="14.25" customHeight="1">
      <c r="A1126" s="295"/>
      <c r="B1126" s="296"/>
      <c r="C1126" s="296"/>
    </row>
    <row r="1127" ht="14.25" customHeight="1">
      <c r="A1127" s="295"/>
      <c r="B1127" s="296"/>
      <c r="C1127" s="296"/>
    </row>
    <row r="1128" ht="14.25" customHeight="1">
      <c r="A1128" s="295"/>
      <c r="B1128" s="296"/>
      <c r="C1128" s="296"/>
    </row>
    <row r="1129" ht="14.25" customHeight="1">
      <c r="A1129" s="295"/>
      <c r="B1129" s="296"/>
      <c r="C1129" s="296"/>
    </row>
    <row r="1130" ht="14.25" customHeight="1">
      <c r="A1130" s="295"/>
      <c r="B1130" s="296"/>
      <c r="C1130" s="296"/>
    </row>
    <row r="1131" ht="14.25" customHeight="1">
      <c r="A1131" s="295"/>
      <c r="B1131" s="296"/>
      <c r="C1131" s="296"/>
    </row>
    <row r="1132" ht="14.25" customHeight="1">
      <c r="A1132" s="295"/>
      <c r="B1132" s="296"/>
      <c r="C1132" s="296"/>
    </row>
    <row r="1133" ht="14.25" customHeight="1">
      <c r="A1133" s="295"/>
      <c r="B1133" s="296"/>
      <c r="C1133" s="296"/>
    </row>
    <row r="1134" ht="14.25" customHeight="1">
      <c r="A1134" s="295"/>
      <c r="B1134" s="296"/>
      <c r="C1134" s="296"/>
    </row>
    <row r="1135" ht="14.25" customHeight="1">
      <c r="A1135" s="295"/>
      <c r="B1135" s="296"/>
      <c r="C1135" s="296"/>
    </row>
    <row r="1136" ht="14.25" customHeight="1">
      <c r="A1136" s="295"/>
      <c r="B1136" s="296"/>
      <c r="C1136" s="296"/>
    </row>
    <row r="1137" ht="14.25" customHeight="1">
      <c r="A1137" s="295"/>
      <c r="B1137" s="296"/>
      <c r="C1137" s="296"/>
    </row>
    <row r="1138" ht="14.25" customHeight="1">
      <c r="A1138" s="295"/>
      <c r="B1138" s="296"/>
      <c r="C1138" s="296"/>
    </row>
    <row r="1139" ht="14.25" customHeight="1">
      <c r="A1139" s="295"/>
      <c r="B1139" s="296"/>
      <c r="C1139" s="296"/>
    </row>
    <row r="1140" ht="14.25" customHeight="1">
      <c r="A1140" s="295"/>
      <c r="B1140" s="296"/>
      <c r="C1140" s="296"/>
    </row>
    <row r="1141" ht="14.25" customHeight="1">
      <c r="A1141" s="295"/>
      <c r="B1141" s="296"/>
      <c r="C1141" s="296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86"/>
    <col customWidth="1" min="2" max="6" width="14.43"/>
  </cols>
  <sheetData>
    <row r="1" ht="506.25" customHeight="1"/>
    <row r="2" ht="22.5" customHeight="1">
      <c r="M2" s="297" t="s">
        <v>3231</v>
      </c>
      <c r="N2" s="297" t="s">
        <v>3232</v>
      </c>
      <c r="O2" s="297" t="s">
        <v>3233</v>
      </c>
      <c r="P2" s="297" t="s">
        <v>3234</v>
      </c>
    </row>
    <row r="3" ht="22.5" customHeight="1">
      <c r="A3" s="298" t="s">
        <v>3235</v>
      </c>
      <c r="B3" s="298" t="s">
        <v>3236</v>
      </c>
      <c r="M3" s="299" t="s">
        <v>3237</v>
      </c>
      <c r="N3" s="299" t="s">
        <v>3238</v>
      </c>
      <c r="O3" s="299" t="s">
        <v>3239</v>
      </c>
      <c r="P3" s="300" t="b">
        <v>1</v>
      </c>
    </row>
    <row r="4" ht="22.5" customHeight="1">
      <c r="A4" s="301" t="s">
        <v>3240</v>
      </c>
      <c r="B4" s="302">
        <v>75.0</v>
      </c>
      <c r="M4" s="299" t="s">
        <v>3241</v>
      </c>
      <c r="N4" s="299" t="s">
        <v>3238</v>
      </c>
      <c r="O4" s="299" t="s">
        <v>3239</v>
      </c>
      <c r="P4" s="303" t="b">
        <v>1</v>
      </c>
    </row>
    <row r="5" ht="22.5" customHeight="1">
      <c r="A5" s="301" t="s">
        <v>3242</v>
      </c>
      <c r="B5" s="302">
        <v>64.0</v>
      </c>
      <c r="M5" s="299" t="s">
        <v>3243</v>
      </c>
      <c r="N5" s="299" t="s">
        <v>3238</v>
      </c>
      <c r="O5" s="299" t="s">
        <v>3239</v>
      </c>
      <c r="P5" s="300" t="b">
        <v>1</v>
      </c>
    </row>
    <row r="6" ht="22.5" customHeight="1">
      <c r="A6" s="301" t="s">
        <v>3244</v>
      </c>
      <c r="B6" s="302">
        <v>49.0</v>
      </c>
      <c r="M6" s="299" t="s">
        <v>3245</v>
      </c>
      <c r="N6" s="299" t="s">
        <v>3238</v>
      </c>
      <c r="O6" s="299" t="s">
        <v>3239</v>
      </c>
      <c r="P6" s="300" t="b">
        <v>0</v>
      </c>
    </row>
    <row r="7" ht="22.5" customHeight="1">
      <c r="A7" s="301" t="s">
        <v>3246</v>
      </c>
      <c r="B7" s="302">
        <v>36.0</v>
      </c>
      <c r="M7" s="299" t="s">
        <v>3247</v>
      </c>
      <c r="N7" s="299" t="s">
        <v>3238</v>
      </c>
      <c r="O7" s="304" t="s">
        <v>3248</v>
      </c>
      <c r="P7" s="303" t="b">
        <v>1</v>
      </c>
    </row>
    <row r="8" ht="22.5" customHeight="1">
      <c r="A8" s="301" t="s">
        <v>3249</v>
      </c>
      <c r="B8" s="302">
        <v>7.0</v>
      </c>
      <c r="M8" s="299" t="s">
        <v>3250</v>
      </c>
      <c r="N8" s="299" t="s">
        <v>3238</v>
      </c>
      <c r="O8" s="304" t="s">
        <v>3248</v>
      </c>
      <c r="P8" s="303" t="b">
        <v>0</v>
      </c>
    </row>
    <row r="10" ht="22.5" customHeight="1">
      <c r="A10" s="298" t="s">
        <v>3235</v>
      </c>
      <c r="B10" s="298" t="s">
        <v>4</v>
      </c>
      <c r="C10" s="298" t="s">
        <v>3</v>
      </c>
      <c r="D10" s="298" t="s">
        <v>2</v>
      </c>
      <c r="E10" s="298" t="s">
        <v>0</v>
      </c>
      <c r="F10" s="298" t="s">
        <v>1</v>
      </c>
    </row>
    <row r="11" ht="22.5" customHeight="1">
      <c r="A11" s="301" t="s">
        <v>2</v>
      </c>
      <c r="B11" s="301"/>
      <c r="C11" s="301"/>
      <c r="D11" s="302">
        <v>49.0</v>
      </c>
      <c r="E11" s="301"/>
      <c r="F11" s="301"/>
    </row>
    <row r="12" ht="22.5" customHeight="1">
      <c r="A12" s="301" t="s">
        <v>4</v>
      </c>
      <c r="B12" s="302">
        <v>75.0</v>
      </c>
      <c r="C12" s="301"/>
      <c r="D12" s="301"/>
      <c r="E12" s="301"/>
      <c r="F12" s="301"/>
    </row>
    <row r="13" ht="22.5" customHeight="1">
      <c r="A13" s="301" t="s">
        <v>0</v>
      </c>
      <c r="B13" s="301"/>
      <c r="C13" s="301"/>
      <c r="D13" s="301"/>
      <c r="E13" s="302">
        <v>36.0</v>
      </c>
      <c r="F13" s="301"/>
    </row>
    <row r="14" ht="22.5" customHeight="1">
      <c r="A14" s="301" t="s">
        <v>1</v>
      </c>
      <c r="B14" s="301"/>
      <c r="C14" s="301"/>
      <c r="D14" s="301"/>
      <c r="E14" s="301"/>
      <c r="F14" s="302">
        <v>7.0</v>
      </c>
    </row>
    <row r="15" ht="22.5" customHeight="1">
      <c r="A15" s="301" t="s">
        <v>3</v>
      </c>
      <c r="B15" s="301"/>
      <c r="C15" s="302">
        <v>64.0</v>
      </c>
      <c r="D15" s="301"/>
      <c r="E15" s="301"/>
      <c r="F15" s="301"/>
    </row>
  </sheetData>
  <dataValidations>
    <dataValidation type="custom" allowBlank="1" showDropDown="1" sqref="B4:B8 B11:F15">
      <formula1>AND(ISNUMBER(B4),(NOT(OR(NOT(ISERROR(DATEVALUE(B4))), AND(ISNUMBER(B4), LEFT(CELL("format", B4))="D")))))</formula1>
    </dataValidation>
  </dataValidations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31.14"/>
    <col customWidth="1" min="7" max="7" width="37.86"/>
    <col customWidth="1" min="11" max="11" width="33.57"/>
    <col customWidth="1" min="15" max="15" width="21.43"/>
    <col customWidth="1" min="19" max="19" width="36.57"/>
  </cols>
  <sheetData>
    <row r="1">
      <c r="A1" s="305"/>
      <c r="B1" s="306" t="s">
        <v>3251</v>
      </c>
      <c r="C1" s="307"/>
      <c r="D1" s="307"/>
      <c r="E1" s="307"/>
      <c r="F1" s="308" t="s">
        <v>3252</v>
      </c>
      <c r="I1" s="309"/>
      <c r="J1" s="309"/>
      <c r="K1" s="310" t="s">
        <v>3253</v>
      </c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11"/>
      <c r="Z1" s="312"/>
    </row>
    <row r="2">
      <c r="A2" s="313" t="s">
        <v>3254</v>
      </c>
      <c r="B2" s="313" t="s">
        <v>3255</v>
      </c>
      <c r="C2" s="313" t="s">
        <v>3256</v>
      </c>
      <c r="D2" s="313" t="s">
        <v>3257</v>
      </c>
      <c r="E2" s="313" t="s">
        <v>3258</v>
      </c>
      <c r="F2" s="313" t="s">
        <v>3259</v>
      </c>
      <c r="G2" s="313" t="s">
        <v>3260</v>
      </c>
      <c r="H2" s="313" t="s">
        <v>3261</v>
      </c>
      <c r="I2" s="313" t="s">
        <v>3262</v>
      </c>
      <c r="J2" s="313" t="s">
        <v>3263</v>
      </c>
      <c r="K2" s="313" t="s">
        <v>3264</v>
      </c>
      <c r="L2" s="313" t="s">
        <v>3265</v>
      </c>
      <c r="M2" s="313" t="s">
        <v>3266</v>
      </c>
      <c r="N2" s="313" t="s">
        <v>3267</v>
      </c>
      <c r="O2" s="313" t="s">
        <v>3268</v>
      </c>
      <c r="P2" s="313" t="s">
        <v>3269</v>
      </c>
      <c r="Q2" s="313" t="s">
        <v>3270</v>
      </c>
      <c r="R2" s="313" t="s">
        <v>3271</v>
      </c>
      <c r="S2" s="313" t="s">
        <v>3272</v>
      </c>
      <c r="T2" s="313" t="s">
        <v>3273</v>
      </c>
      <c r="U2" s="313" t="s">
        <v>3274</v>
      </c>
      <c r="V2" s="313" t="s">
        <v>3275</v>
      </c>
      <c r="W2" s="313" t="s">
        <v>3276</v>
      </c>
      <c r="X2" s="313" t="s">
        <v>3277</v>
      </c>
      <c r="Y2" s="314" t="s">
        <v>3278</v>
      </c>
      <c r="Z2" s="315"/>
    </row>
    <row r="3">
      <c r="A3" s="316" t="s">
        <v>3279</v>
      </c>
      <c r="B3" s="317" t="s">
        <v>3280</v>
      </c>
      <c r="C3" s="318">
        <v>1.0</v>
      </c>
      <c r="D3" s="318" t="s">
        <v>1929</v>
      </c>
      <c r="E3" s="319" t="s">
        <v>2706</v>
      </c>
      <c r="F3" s="320">
        <v>45940.0</v>
      </c>
      <c r="G3" s="321" t="s">
        <v>3281</v>
      </c>
      <c r="H3" s="321" t="s">
        <v>3282</v>
      </c>
      <c r="I3" s="321" t="s">
        <v>3283</v>
      </c>
      <c r="J3" s="321" t="s">
        <v>3284</v>
      </c>
      <c r="K3" s="322" t="s">
        <v>3285</v>
      </c>
      <c r="L3" s="321" t="s">
        <v>3286</v>
      </c>
      <c r="M3" s="323">
        <v>46031.0</v>
      </c>
      <c r="N3" s="324"/>
      <c r="O3" s="325"/>
      <c r="P3" s="326"/>
      <c r="Q3" s="327">
        <v>5.00838221E8</v>
      </c>
      <c r="R3" s="327">
        <v>1.0232403E7</v>
      </c>
      <c r="S3" s="317" t="s">
        <v>3287</v>
      </c>
      <c r="T3" s="328"/>
      <c r="U3" s="329">
        <v>40939.57</v>
      </c>
      <c r="V3" s="329">
        <v>34834.53</v>
      </c>
      <c r="W3" s="330" t="s">
        <v>3288</v>
      </c>
      <c r="X3" s="329">
        <v>206036.32</v>
      </c>
      <c r="Y3" s="329">
        <f t="shared" ref="Y3:Y8" si="1">SUM(U3,V3,X3)</f>
        <v>281810.42</v>
      </c>
      <c r="Z3" s="312"/>
    </row>
    <row r="4">
      <c r="A4" s="316" t="s">
        <v>3279</v>
      </c>
      <c r="B4" s="317" t="s">
        <v>3280</v>
      </c>
      <c r="C4" s="318">
        <v>1.0</v>
      </c>
      <c r="D4" s="318" t="s">
        <v>1133</v>
      </c>
      <c r="E4" s="316" t="s">
        <v>3289</v>
      </c>
      <c r="F4" s="320">
        <v>45940.0</v>
      </c>
      <c r="G4" s="321" t="s">
        <v>3290</v>
      </c>
      <c r="H4" s="321" t="s">
        <v>3291</v>
      </c>
      <c r="I4" s="321" t="s">
        <v>3292</v>
      </c>
      <c r="J4" s="321" t="s">
        <v>3293</v>
      </c>
      <c r="K4" s="322" t="s">
        <v>3285</v>
      </c>
      <c r="L4" s="321" t="s">
        <v>3286</v>
      </c>
      <c r="M4" s="323">
        <v>46031.0</v>
      </c>
      <c r="N4" s="324"/>
      <c r="O4" s="325"/>
      <c r="P4" s="331"/>
      <c r="Q4" s="327">
        <v>5.00838222E8</v>
      </c>
      <c r="R4" s="327">
        <v>1.0232264E7</v>
      </c>
      <c r="S4" s="317" t="s">
        <v>3287</v>
      </c>
      <c r="T4" s="328"/>
      <c r="U4" s="329">
        <v>42198.89</v>
      </c>
      <c r="V4" s="329">
        <v>33642.15</v>
      </c>
      <c r="W4" s="330" t="s">
        <v>3294</v>
      </c>
      <c r="X4" s="329">
        <v>274445.76</v>
      </c>
      <c r="Y4" s="329">
        <f t="shared" si="1"/>
        <v>350286.8</v>
      </c>
      <c r="Z4" s="312"/>
    </row>
    <row r="5">
      <c r="A5" s="316" t="s">
        <v>3279</v>
      </c>
      <c r="B5" s="317" t="s">
        <v>3280</v>
      </c>
      <c r="C5" s="318">
        <v>1.0</v>
      </c>
      <c r="D5" s="318" t="s">
        <v>268</v>
      </c>
      <c r="E5" s="319" t="s">
        <v>270</v>
      </c>
      <c r="F5" s="320">
        <v>45940.0</v>
      </c>
      <c r="G5" s="332" t="s">
        <v>3295</v>
      </c>
      <c r="H5" s="321" t="s">
        <v>3296</v>
      </c>
      <c r="I5" s="321" t="s">
        <v>3292</v>
      </c>
      <c r="J5" s="321" t="s">
        <v>3297</v>
      </c>
      <c r="K5" s="322" t="s">
        <v>3285</v>
      </c>
      <c r="L5" s="321" t="s">
        <v>3286</v>
      </c>
      <c r="M5" s="323">
        <v>46031.0</v>
      </c>
      <c r="N5" s="324"/>
      <c r="O5" s="325"/>
      <c r="P5" s="331"/>
      <c r="Q5" s="327">
        <v>5.00838223E8</v>
      </c>
      <c r="R5" s="327">
        <v>1.0232409E7</v>
      </c>
      <c r="S5" s="317" t="s">
        <v>3287</v>
      </c>
      <c r="T5" s="328"/>
      <c r="U5" s="329">
        <v>38895.49</v>
      </c>
      <c r="V5" s="329">
        <v>33982.83</v>
      </c>
      <c r="W5" s="330" t="s">
        <v>3294</v>
      </c>
      <c r="X5" s="329">
        <v>194743.74</v>
      </c>
      <c r="Y5" s="329">
        <f t="shared" si="1"/>
        <v>267622.06</v>
      </c>
      <c r="Z5" s="312"/>
    </row>
    <row r="6">
      <c r="A6" s="316" t="s">
        <v>3279</v>
      </c>
      <c r="B6" s="317" t="s">
        <v>3280</v>
      </c>
      <c r="C6" s="318">
        <v>1.0</v>
      </c>
      <c r="D6" s="318" t="s">
        <v>1124</v>
      </c>
      <c r="E6" s="319" t="s">
        <v>3298</v>
      </c>
      <c r="F6" s="320">
        <v>45943.0</v>
      </c>
      <c r="G6" s="332" t="s">
        <v>3299</v>
      </c>
      <c r="H6" s="321" t="s">
        <v>3300</v>
      </c>
      <c r="I6" s="321" t="s">
        <v>3283</v>
      </c>
      <c r="J6" s="321" t="s">
        <v>3301</v>
      </c>
      <c r="K6" s="322" t="s">
        <v>3285</v>
      </c>
      <c r="L6" s="321" t="s">
        <v>3286</v>
      </c>
      <c r="M6" s="323">
        <v>46031.0</v>
      </c>
      <c r="N6" s="324"/>
      <c r="O6" s="333" t="s">
        <v>3302</v>
      </c>
      <c r="P6" s="331"/>
      <c r="Q6" s="327">
        <v>5.00838224E8</v>
      </c>
      <c r="R6" s="327">
        <v>1.0232177E7</v>
      </c>
      <c r="S6" s="317" t="s">
        <v>3287</v>
      </c>
      <c r="T6" s="328"/>
      <c r="U6" s="329">
        <v>72270.17</v>
      </c>
      <c r="V6" s="329">
        <v>65155.05</v>
      </c>
      <c r="W6" s="330" t="s">
        <v>3288</v>
      </c>
      <c r="X6" s="329">
        <v>453546.72</v>
      </c>
      <c r="Y6" s="329">
        <f t="shared" si="1"/>
        <v>590971.94</v>
      </c>
      <c r="Z6" s="312"/>
    </row>
    <row r="7">
      <c r="A7" s="316" t="s">
        <v>3279</v>
      </c>
      <c r="B7" s="317" t="s">
        <v>3280</v>
      </c>
      <c r="C7" s="318">
        <v>1.0</v>
      </c>
      <c r="D7" s="318" t="s">
        <v>1116</v>
      </c>
      <c r="E7" s="334" t="s">
        <v>3303</v>
      </c>
      <c r="F7" s="320">
        <v>45943.0</v>
      </c>
      <c r="G7" s="332" t="s">
        <v>3304</v>
      </c>
      <c r="H7" s="321" t="s">
        <v>3305</v>
      </c>
      <c r="I7" s="321" t="s">
        <v>3292</v>
      </c>
      <c r="J7" s="321" t="s">
        <v>3306</v>
      </c>
      <c r="K7" s="322" t="s">
        <v>3285</v>
      </c>
      <c r="L7" s="321" t="s">
        <v>3286</v>
      </c>
      <c r="M7" s="323">
        <v>46031.0</v>
      </c>
      <c r="N7" s="324"/>
      <c r="O7" s="333" t="s">
        <v>3302</v>
      </c>
      <c r="P7" s="331"/>
      <c r="Q7" s="327">
        <v>5.00838225E8</v>
      </c>
      <c r="R7" s="327">
        <v>1.0232322E7</v>
      </c>
      <c r="S7" s="317" t="s">
        <v>3287</v>
      </c>
      <c r="T7" s="328"/>
      <c r="U7" s="329">
        <v>46902.29</v>
      </c>
      <c r="V7" s="329">
        <v>38241.33</v>
      </c>
      <c r="W7" s="330" t="s">
        <v>3288</v>
      </c>
      <c r="X7" s="329">
        <v>317179.8</v>
      </c>
      <c r="Y7" s="329">
        <f t="shared" si="1"/>
        <v>402323.42</v>
      </c>
      <c r="Z7" s="312"/>
    </row>
    <row r="8">
      <c r="A8" s="316" t="s">
        <v>3279</v>
      </c>
      <c r="B8" s="317" t="s">
        <v>3280</v>
      </c>
      <c r="C8" s="318">
        <v>1.0</v>
      </c>
      <c r="D8" s="318" t="s">
        <v>3307</v>
      </c>
      <c r="E8" s="335" t="s">
        <v>2745</v>
      </c>
      <c r="F8" s="336">
        <v>45961.0</v>
      </c>
      <c r="G8" s="332" t="s">
        <v>3308</v>
      </c>
      <c r="H8" s="321" t="s">
        <v>3309</v>
      </c>
      <c r="I8" s="321" t="s">
        <v>3310</v>
      </c>
      <c r="J8" s="321" t="s">
        <v>3311</v>
      </c>
      <c r="K8" s="322" t="s">
        <v>3285</v>
      </c>
      <c r="L8" s="321" t="s">
        <v>3286</v>
      </c>
      <c r="M8" s="323">
        <v>46031.0</v>
      </c>
      <c r="N8" s="324"/>
      <c r="O8" s="333" t="s">
        <v>3312</v>
      </c>
      <c r="P8" s="331"/>
      <c r="Q8" s="327">
        <v>5.00843036E8</v>
      </c>
      <c r="R8" s="327">
        <v>1.0232872E7</v>
      </c>
      <c r="S8" s="317" t="s">
        <v>3313</v>
      </c>
      <c r="T8" s="337"/>
      <c r="U8" s="328"/>
      <c r="V8" s="328"/>
      <c r="W8" s="338"/>
      <c r="X8" s="329">
        <v>184948.5</v>
      </c>
      <c r="Y8" s="329">
        <f t="shared" si="1"/>
        <v>184948.5</v>
      </c>
      <c r="Z8" s="312"/>
    </row>
    <row r="9">
      <c r="A9" s="316" t="s">
        <v>3279</v>
      </c>
      <c r="B9" s="317" t="s">
        <v>3314</v>
      </c>
      <c r="C9" s="318">
        <v>1.0</v>
      </c>
      <c r="D9" s="318" t="s">
        <v>1153</v>
      </c>
      <c r="E9" s="335" t="s">
        <v>1154</v>
      </c>
      <c r="F9" s="339">
        <v>45967.0</v>
      </c>
      <c r="G9" s="332" t="s">
        <v>3315</v>
      </c>
      <c r="H9" s="321" t="s">
        <v>3316</v>
      </c>
      <c r="I9" s="321" t="s">
        <v>3283</v>
      </c>
      <c r="J9" s="340" t="s">
        <v>3317</v>
      </c>
      <c r="K9" s="322" t="s">
        <v>3318</v>
      </c>
      <c r="L9" s="341"/>
      <c r="M9" s="342"/>
      <c r="N9" s="343"/>
      <c r="O9" s="344" t="s">
        <v>3319</v>
      </c>
      <c r="P9" s="345"/>
      <c r="Q9" s="327">
        <v>5.00843755E8</v>
      </c>
      <c r="R9" s="346"/>
      <c r="S9" s="324"/>
      <c r="T9" s="328"/>
      <c r="U9" s="329">
        <v>58224.36</v>
      </c>
      <c r="V9" s="329">
        <v>43855.38</v>
      </c>
      <c r="W9" s="330" t="s">
        <v>3320</v>
      </c>
      <c r="X9" s="328"/>
      <c r="Y9" s="328"/>
      <c r="Z9" s="312"/>
    </row>
    <row r="10">
      <c r="A10" s="316" t="s">
        <v>1084</v>
      </c>
      <c r="B10" s="317" t="s">
        <v>3280</v>
      </c>
      <c r="C10" s="318">
        <v>1.0</v>
      </c>
      <c r="D10" s="318" t="s">
        <v>293</v>
      </c>
      <c r="E10" s="335" t="s">
        <v>2810</v>
      </c>
      <c r="F10" s="335" t="s">
        <v>3321</v>
      </c>
      <c r="G10" s="332" t="s">
        <v>3322</v>
      </c>
      <c r="H10" s="321" t="s">
        <v>3323</v>
      </c>
      <c r="I10" s="321">
        <v>1.0</v>
      </c>
      <c r="J10" s="332" t="s">
        <v>3324</v>
      </c>
      <c r="K10" s="322" t="s">
        <v>3285</v>
      </c>
      <c r="L10" s="321" t="s">
        <v>3286</v>
      </c>
      <c r="M10" s="323">
        <v>46031.0</v>
      </c>
      <c r="N10" s="324"/>
      <c r="O10" s="333" t="s">
        <v>3325</v>
      </c>
      <c r="P10" s="325"/>
      <c r="Q10" s="347">
        <v>5.0084164E8</v>
      </c>
      <c r="R10" s="327">
        <v>1.0232961E7</v>
      </c>
      <c r="S10" s="317" t="s">
        <v>3287</v>
      </c>
      <c r="T10" s="328"/>
      <c r="U10" s="329">
        <v>11291.15</v>
      </c>
      <c r="V10" s="329">
        <v>8942.85</v>
      </c>
      <c r="W10" s="330" t="s">
        <v>3320</v>
      </c>
      <c r="X10" s="329">
        <v>104362.5</v>
      </c>
      <c r="Y10" s="329">
        <f t="shared" ref="Y10:Y21" si="2">SUM(U10,V10,X10)</f>
        <v>124596.5</v>
      </c>
      <c r="Z10" s="312"/>
    </row>
    <row r="11">
      <c r="A11" s="316" t="s">
        <v>1084</v>
      </c>
      <c r="B11" s="317" t="s">
        <v>3280</v>
      </c>
      <c r="C11" s="318">
        <v>1.0</v>
      </c>
      <c r="D11" s="318" t="s">
        <v>486</v>
      </c>
      <c r="E11" s="335" t="s">
        <v>2711</v>
      </c>
      <c r="F11" s="335" t="s">
        <v>3321</v>
      </c>
      <c r="G11" s="332" t="s">
        <v>3326</v>
      </c>
      <c r="H11" s="321" t="s">
        <v>3327</v>
      </c>
      <c r="I11" s="321" t="s">
        <v>3292</v>
      </c>
      <c r="J11" s="321" t="s">
        <v>3328</v>
      </c>
      <c r="K11" s="322" t="s">
        <v>3285</v>
      </c>
      <c r="L11" s="321" t="s">
        <v>3329</v>
      </c>
      <c r="M11" s="323">
        <v>46031.0</v>
      </c>
      <c r="N11" s="324"/>
      <c r="O11" s="333" t="s">
        <v>3325</v>
      </c>
      <c r="P11" s="325"/>
      <c r="Q11" s="347" t="s">
        <v>3330</v>
      </c>
      <c r="R11" s="348"/>
      <c r="S11" s="317" t="s">
        <v>3287</v>
      </c>
      <c r="T11" s="329">
        <v>18241.2</v>
      </c>
      <c r="U11" s="329">
        <v>987.97</v>
      </c>
      <c r="V11" s="328"/>
      <c r="W11" s="330" t="s">
        <v>3331</v>
      </c>
      <c r="X11" s="328"/>
      <c r="Y11" s="329">
        <f t="shared" si="2"/>
        <v>987.97</v>
      </c>
      <c r="Z11" s="312"/>
    </row>
    <row r="12">
      <c r="A12" s="316" t="s">
        <v>1084</v>
      </c>
      <c r="B12" s="349" t="s">
        <v>3280</v>
      </c>
      <c r="C12" s="318">
        <v>1.0</v>
      </c>
      <c r="D12" s="318" t="s">
        <v>486</v>
      </c>
      <c r="E12" s="347" t="s">
        <v>488</v>
      </c>
      <c r="F12" s="335" t="s">
        <v>3321</v>
      </c>
      <c r="G12" s="332" t="s">
        <v>3332</v>
      </c>
      <c r="H12" s="321" t="s">
        <v>3333</v>
      </c>
      <c r="I12" s="321">
        <v>1.0</v>
      </c>
      <c r="J12" s="321" t="s">
        <v>3334</v>
      </c>
      <c r="K12" s="322" t="s">
        <v>3335</v>
      </c>
      <c r="L12" s="321" t="s">
        <v>3286</v>
      </c>
      <c r="M12" s="323">
        <v>46031.0</v>
      </c>
      <c r="N12" s="350"/>
      <c r="O12" s="333" t="s">
        <v>3336</v>
      </c>
      <c r="P12" s="325"/>
      <c r="Q12" s="347" t="s">
        <v>3330</v>
      </c>
      <c r="R12" s="347" t="s">
        <v>3330</v>
      </c>
      <c r="S12" s="317" t="s">
        <v>3287</v>
      </c>
      <c r="T12" s="329">
        <v>45126.94</v>
      </c>
      <c r="U12" s="329">
        <v>4342.18</v>
      </c>
      <c r="V12" s="329">
        <v>2938.37</v>
      </c>
      <c r="W12" s="330" t="s">
        <v>3337</v>
      </c>
      <c r="X12" s="328"/>
      <c r="Y12" s="329">
        <f t="shared" si="2"/>
        <v>7280.55</v>
      </c>
      <c r="Z12" s="312"/>
    </row>
    <row r="13">
      <c r="A13" s="316" t="s">
        <v>1084</v>
      </c>
      <c r="B13" s="317" t="s">
        <v>3280</v>
      </c>
      <c r="C13" s="351">
        <v>1.0</v>
      </c>
      <c r="D13" s="351" t="s">
        <v>2713</v>
      </c>
      <c r="E13" s="347" t="s">
        <v>2714</v>
      </c>
      <c r="F13" s="335" t="s">
        <v>3321</v>
      </c>
      <c r="G13" s="332" t="s">
        <v>3338</v>
      </c>
      <c r="H13" s="321" t="s">
        <v>3339</v>
      </c>
      <c r="I13" s="321" t="s">
        <v>3340</v>
      </c>
      <c r="J13" s="352" t="s">
        <v>3341</v>
      </c>
      <c r="K13" s="322" t="s">
        <v>3285</v>
      </c>
      <c r="L13" s="321" t="s">
        <v>3286</v>
      </c>
      <c r="M13" s="323">
        <v>46031.0</v>
      </c>
      <c r="N13" s="324"/>
      <c r="O13" s="333" t="s">
        <v>3325</v>
      </c>
      <c r="P13" s="325"/>
      <c r="Q13" s="347">
        <v>5.00841636E8</v>
      </c>
      <c r="R13" s="348"/>
      <c r="S13" s="317" t="s">
        <v>3287</v>
      </c>
      <c r="T13" s="329">
        <v>728082.56</v>
      </c>
      <c r="U13" s="329">
        <v>44046.78</v>
      </c>
      <c r="V13" s="329">
        <v>31427.73</v>
      </c>
      <c r="W13" s="330" t="s">
        <v>3342</v>
      </c>
      <c r="X13" s="328"/>
      <c r="Y13" s="329">
        <f t="shared" si="2"/>
        <v>75474.51</v>
      </c>
      <c r="Z13" s="312"/>
    </row>
    <row r="14">
      <c r="A14" s="316" t="s">
        <v>1084</v>
      </c>
      <c r="B14" s="317" t="s">
        <v>3280</v>
      </c>
      <c r="C14" s="318">
        <v>1.0</v>
      </c>
      <c r="D14" s="318" t="s">
        <v>500</v>
      </c>
      <c r="E14" s="335" t="s">
        <v>501</v>
      </c>
      <c r="F14" s="335" t="s">
        <v>3321</v>
      </c>
      <c r="G14" s="332" t="s">
        <v>3343</v>
      </c>
      <c r="H14" s="321" t="s">
        <v>3344</v>
      </c>
      <c r="I14" s="321">
        <v>1.0</v>
      </c>
      <c r="J14" s="321" t="s">
        <v>3345</v>
      </c>
      <c r="K14" s="322" t="s">
        <v>3285</v>
      </c>
      <c r="L14" s="321" t="s">
        <v>3286</v>
      </c>
      <c r="M14" s="323">
        <v>46031.0</v>
      </c>
      <c r="N14" s="324"/>
      <c r="O14" s="333" t="s">
        <v>3325</v>
      </c>
      <c r="P14" s="325"/>
      <c r="Q14" s="347" t="s">
        <v>3330</v>
      </c>
      <c r="R14" s="347" t="s">
        <v>3330</v>
      </c>
      <c r="S14" s="317" t="s">
        <v>3287</v>
      </c>
      <c r="T14" s="329">
        <v>44696.35</v>
      </c>
      <c r="U14" s="329">
        <v>4342.18</v>
      </c>
      <c r="V14" s="329">
        <v>2938.37</v>
      </c>
      <c r="W14" s="330" t="s">
        <v>3337</v>
      </c>
      <c r="X14" s="328"/>
      <c r="Y14" s="329">
        <f t="shared" si="2"/>
        <v>7280.55</v>
      </c>
      <c r="Z14" s="312"/>
    </row>
    <row r="15">
      <c r="A15" s="316" t="s">
        <v>1084</v>
      </c>
      <c r="B15" s="317" t="s">
        <v>3280</v>
      </c>
      <c r="C15" s="318">
        <v>1.0</v>
      </c>
      <c r="D15" s="318" t="s">
        <v>486</v>
      </c>
      <c r="E15" s="347" t="s">
        <v>511</v>
      </c>
      <c r="F15" s="336">
        <v>45960.0</v>
      </c>
      <c r="G15" s="332" t="s">
        <v>3346</v>
      </c>
      <c r="H15" s="321" t="s">
        <v>3347</v>
      </c>
      <c r="I15" s="321">
        <v>1.0</v>
      </c>
      <c r="J15" s="332" t="s">
        <v>3324</v>
      </c>
      <c r="K15" s="322" t="s">
        <v>3285</v>
      </c>
      <c r="L15" s="321" t="s">
        <v>3286</v>
      </c>
      <c r="M15" s="323">
        <v>46031.0</v>
      </c>
      <c r="N15" s="324"/>
      <c r="O15" s="333" t="s">
        <v>3325</v>
      </c>
      <c r="P15" s="325"/>
      <c r="Q15" s="347">
        <v>5.0084236E8</v>
      </c>
      <c r="R15" s="327">
        <v>1.0232964E7</v>
      </c>
      <c r="S15" s="317" t="s">
        <v>3348</v>
      </c>
      <c r="T15" s="328"/>
      <c r="U15" s="329">
        <v>12231.83</v>
      </c>
      <c r="V15" s="329">
        <v>7409.79</v>
      </c>
      <c r="W15" s="330" t="s">
        <v>3320</v>
      </c>
      <c r="X15" s="329">
        <v>166980.0</v>
      </c>
      <c r="Y15" s="329">
        <f t="shared" si="2"/>
        <v>186621.62</v>
      </c>
      <c r="Z15" s="312"/>
    </row>
    <row r="16">
      <c r="A16" s="316" t="s">
        <v>1084</v>
      </c>
      <c r="B16" s="317" t="s">
        <v>3280</v>
      </c>
      <c r="C16" s="318">
        <v>1.0</v>
      </c>
      <c r="D16" s="318" t="s">
        <v>1633</v>
      </c>
      <c r="E16" s="335" t="s">
        <v>2816</v>
      </c>
      <c r="F16" s="353">
        <v>45960.0</v>
      </c>
      <c r="G16" s="332" t="s">
        <v>3349</v>
      </c>
      <c r="H16" s="321" t="s">
        <v>3350</v>
      </c>
      <c r="I16" s="321" t="s">
        <v>3292</v>
      </c>
      <c r="J16" s="321" t="s">
        <v>3351</v>
      </c>
      <c r="K16" s="322" t="s">
        <v>3285</v>
      </c>
      <c r="L16" s="321" t="s">
        <v>3329</v>
      </c>
      <c r="M16" s="323">
        <v>46031.0</v>
      </c>
      <c r="N16" s="324"/>
      <c r="O16" s="333" t="s">
        <v>3325</v>
      </c>
      <c r="P16" s="325"/>
      <c r="Q16" s="347" t="s">
        <v>3330</v>
      </c>
      <c r="R16" s="347" t="s">
        <v>3330</v>
      </c>
      <c r="S16" s="317" t="s">
        <v>3352</v>
      </c>
      <c r="T16" s="329">
        <v>47363.45</v>
      </c>
      <c r="U16" s="329">
        <v>11537.55</v>
      </c>
      <c r="V16" s="329">
        <v>9240.95</v>
      </c>
      <c r="W16" s="330" t="s">
        <v>3294</v>
      </c>
      <c r="X16" s="328"/>
      <c r="Y16" s="329">
        <f t="shared" si="2"/>
        <v>20778.5</v>
      </c>
      <c r="Z16" s="312"/>
    </row>
    <row r="17" ht="30.75" customHeight="1">
      <c r="A17" s="316" t="s">
        <v>1084</v>
      </c>
      <c r="B17" s="317" t="s">
        <v>3280</v>
      </c>
      <c r="C17" s="318">
        <v>1.0</v>
      </c>
      <c r="D17" s="318" t="s">
        <v>564</v>
      </c>
      <c r="E17" s="335" t="s">
        <v>2747</v>
      </c>
      <c r="F17" s="353">
        <v>45962.0</v>
      </c>
      <c r="G17" s="332" t="s">
        <v>3353</v>
      </c>
      <c r="H17" s="321" t="s">
        <v>3354</v>
      </c>
      <c r="I17" s="321" t="s">
        <v>3292</v>
      </c>
      <c r="J17" s="354"/>
      <c r="K17" s="322" t="s">
        <v>3355</v>
      </c>
      <c r="L17" s="324"/>
      <c r="M17" s="324"/>
      <c r="N17" s="324"/>
      <c r="O17" s="333" t="s">
        <v>3356</v>
      </c>
      <c r="P17" s="325"/>
      <c r="Q17" s="347">
        <v>5.00843039E8</v>
      </c>
      <c r="R17" s="346"/>
      <c r="S17" s="324"/>
      <c r="T17" s="328"/>
      <c r="U17" s="329">
        <v>18793.17</v>
      </c>
      <c r="V17" s="329">
        <v>14178.51</v>
      </c>
      <c r="W17" s="338"/>
      <c r="X17" s="328"/>
      <c r="Y17" s="329">
        <f t="shared" si="2"/>
        <v>32971.68</v>
      </c>
      <c r="Z17" s="312"/>
    </row>
    <row r="18" ht="37.5" customHeight="1">
      <c r="A18" s="316" t="s">
        <v>1084</v>
      </c>
      <c r="B18" s="349" t="s">
        <v>3280</v>
      </c>
      <c r="C18" s="318">
        <v>1.0</v>
      </c>
      <c r="D18" s="318" t="s">
        <v>206</v>
      </c>
      <c r="E18" s="335" t="s">
        <v>2717</v>
      </c>
      <c r="F18" s="353">
        <v>45964.0</v>
      </c>
      <c r="G18" s="332" t="s">
        <v>3357</v>
      </c>
      <c r="H18" s="321" t="s">
        <v>3358</v>
      </c>
      <c r="I18" s="321" t="s">
        <v>3292</v>
      </c>
      <c r="J18" s="332" t="s">
        <v>3359</v>
      </c>
      <c r="K18" s="322" t="s">
        <v>3318</v>
      </c>
      <c r="L18" s="343"/>
      <c r="M18" s="343"/>
      <c r="N18" s="343"/>
      <c r="O18" s="344" t="s">
        <v>3360</v>
      </c>
      <c r="P18" s="325"/>
      <c r="Q18" s="347">
        <v>5.0084305E8</v>
      </c>
      <c r="R18" s="346"/>
      <c r="S18" s="324"/>
      <c r="T18" s="328"/>
      <c r="U18" s="328"/>
      <c r="V18" s="328"/>
      <c r="W18" s="338"/>
      <c r="X18" s="328"/>
      <c r="Y18" s="329">
        <f t="shared" si="2"/>
        <v>0</v>
      </c>
      <c r="Z18" s="312"/>
    </row>
    <row r="19">
      <c r="A19" s="316" t="s">
        <v>1084</v>
      </c>
      <c r="B19" s="317" t="s">
        <v>3280</v>
      </c>
      <c r="C19" s="318">
        <v>1.0</v>
      </c>
      <c r="D19" s="318" t="s">
        <v>500</v>
      </c>
      <c r="E19" s="335" t="s">
        <v>2831</v>
      </c>
      <c r="F19" s="353">
        <v>45964.0</v>
      </c>
      <c r="G19" s="332" t="s">
        <v>3361</v>
      </c>
      <c r="H19" s="321" t="s">
        <v>3362</v>
      </c>
      <c r="I19" s="321" t="s">
        <v>3292</v>
      </c>
      <c r="J19" s="321" t="s">
        <v>3363</v>
      </c>
      <c r="K19" s="322" t="s">
        <v>3285</v>
      </c>
      <c r="L19" s="321" t="s">
        <v>3286</v>
      </c>
      <c r="M19" s="324"/>
      <c r="N19" s="324"/>
      <c r="O19" s="333" t="s">
        <v>3312</v>
      </c>
      <c r="P19" s="325"/>
      <c r="Q19" s="347">
        <v>5.00843057E8</v>
      </c>
      <c r="R19" s="347">
        <v>1.0232801E7</v>
      </c>
      <c r="S19" s="317" t="s">
        <v>3313</v>
      </c>
      <c r="T19" s="328"/>
      <c r="U19" s="328"/>
      <c r="V19" s="328"/>
      <c r="W19" s="338"/>
      <c r="X19" s="328"/>
      <c r="Y19" s="329">
        <f t="shared" si="2"/>
        <v>0</v>
      </c>
      <c r="Z19" s="312"/>
    </row>
    <row r="20">
      <c r="A20" s="316" t="s">
        <v>1084</v>
      </c>
      <c r="B20" s="317" t="s">
        <v>3280</v>
      </c>
      <c r="C20" s="318">
        <v>1.0</v>
      </c>
      <c r="D20" s="318" t="s">
        <v>1835</v>
      </c>
      <c r="E20" s="335" t="s">
        <v>2720</v>
      </c>
      <c r="F20" s="353">
        <v>45965.0</v>
      </c>
      <c r="G20" s="332" t="s">
        <v>3364</v>
      </c>
      <c r="H20" s="321" t="s">
        <v>3365</v>
      </c>
      <c r="I20" s="321">
        <v>46.0</v>
      </c>
      <c r="J20" s="321" t="s">
        <v>3366</v>
      </c>
      <c r="K20" s="322" t="s">
        <v>3285</v>
      </c>
      <c r="L20" s="324"/>
      <c r="M20" s="323">
        <v>46031.0</v>
      </c>
      <c r="N20" s="324"/>
      <c r="O20" s="325"/>
      <c r="P20" s="345"/>
      <c r="Q20" s="347" t="s">
        <v>3330</v>
      </c>
      <c r="R20" s="347" t="s">
        <v>3330</v>
      </c>
      <c r="S20" s="317" t="s">
        <v>3352</v>
      </c>
      <c r="T20" s="328"/>
      <c r="U20" s="328"/>
      <c r="V20" s="328"/>
      <c r="W20" s="338"/>
      <c r="X20" s="329">
        <v>18521.62</v>
      </c>
      <c r="Y20" s="329">
        <f t="shared" si="2"/>
        <v>18521.62</v>
      </c>
      <c r="Z20" s="312"/>
    </row>
    <row r="21">
      <c r="A21" s="316" t="s">
        <v>1084</v>
      </c>
      <c r="B21" s="317" t="s">
        <v>3280</v>
      </c>
      <c r="C21" s="351">
        <v>1.0</v>
      </c>
      <c r="D21" s="351" t="s">
        <v>2722</v>
      </c>
      <c r="E21" s="335" t="s">
        <v>2724</v>
      </c>
      <c r="F21" s="353">
        <v>45966.0</v>
      </c>
      <c r="G21" s="332" t="s">
        <v>3367</v>
      </c>
      <c r="H21" s="321" t="s">
        <v>3368</v>
      </c>
      <c r="I21" s="321">
        <v>75.0</v>
      </c>
      <c r="J21" s="321" t="s">
        <v>3366</v>
      </c>
      <c r="K21" s="322" t="s">
        <v>3285</v>
      </c>
      <c r="L21" s="324"/>
      <c r="M21" s="323">
        <v>46031.0</v>
      </c>
      <c r="N21" s="324"/>
      <c r="O21" s="325"/>
      <c r="P21" s="345"/>
      <c r="Q21" s="347" t="s">
        <v>3330</v>
      </c>
      <c r="R21" s="347" t="s">
        <v>3330</v>
      </c>
      <c r="S21" s="317" t="s">
        <v>3352</v>
      </c>
      <c r="T21" s="355"/>
      <c r="U21" s="355"/>
      <c r="V21" s="355"/>
      <c r="W21" s="356"/>
      <c r="X21" s="329">
        <v>26733.49</v>
      </c>
      <c r="Y21" s="329">
        <f t="shared" si="2"/>
        <v>26733.49</v>
      </c>
      <c r="Z21" s="312"/>
    </row>
    <row r="22">
      <c r="A22" s="316" t="s">
        <v>1084</v>
      </c>
      <c r="B22" s="317" t="s">
        <v>3280</v>
      </c>
      <c r="C22" s="318">
        <v>1.0</v>
      </c>
      <c r="D22" s="318" t="s">
        <v>564</v>
      </c>
      <c r="E22" s="335" t="s">
        <v>728</v>
      </c>
      <c r="F22" s="353">
        <v>45968.0</v>
      </c>
      <c r="G22" s="321" t="s">
        <v>3369</v>
      </c>
      <c r="H22" s="321" t="s">
        <v>3370</v>
      </c>
      <c r="I22" s="321" t="s">
        <v>3292</v>
      </c>
      <c r="J22" s="357" t="s">
        <v>3371</v>
      </c>
      <c r="K22" s="322" t="s">
        <v>3318</v>
      </c>
      <c r="L22" s="343"/>
      <c r="M22" s="343"/>
      <c r="N22" s="343"/>
      <c r="O22" s="344" t="s">
        <v>3372</v>
      </c>
      <c r="P22" s="345"/>
      <c r="Q22" s="347">
        <v>5.00843758E8</v>
      </c>
      <c r="R22" s="346"/>
      <c r="S22" s="324"/>
      <c r="T22" s="355"/>
      <c r="U22" s="329">
        <v>28847.7</v>
      </c>
      <c r="V22" s="329">
        <v>24731.86</v>
      </c>
      <c r="W22" s="330" t="s">
        <v>3294</v>
      </c>
      <c r="X22" s="355"/>
      <c r="Y22" s="328"/>
      <c r="Z22" s="312"/>
    </row>
    <row r="23">
      <c r="A23" s="316" t="s">
        <v>1084</v>
      </c>
      <c r="B23" s="317" t="s">
        <v>3280</v>
      </c>
      <c r="C23" s="318">
        <v>1.0</v>
      </c>
      <c r="D23" s="318" t="s">
        <v>1047</v>
      </c>
      <c r="E23" s="335" t="s">
        <v>2842</v>
      </c>
      <c r="F23" s="353">
        <v>45969.0</v>
      </c>
      <c r="G23" s="321" t="s">
        <v>3373</v>
      </c>
      <c r="H23" s="321" t="s">
        <v>3374</v>
      </c>
      <c r="I23" s="321" t="s">
        <v>3375</v>
      </c>
      <c r="J23" s="321" t="s">
        <v>3376</v>
      </c>
      <c r="K23" s="322" t="s">
        <v>3318</v>
      </c>
      <c r="L23" s="324"/>
      <c r="M23" s="324"/>
      <c r="N23" s="324"/>
      <c r="O23" s="325"/>
      <c r="P23" s="345"/>
      <c r="Q23" s="347">
        <v>5.00846351E8</v>
      </c>
      <c r="R23" s="346"/>
      <c r="S23" s="324"/>
      <c r="T23" s="355"/>
      <c r="U23" s="355"/>
      <c r="V23" s="355"/>
      <c r="W23" s="356"/>
      <c r="X23" s="355"/>
      <c r="Y23" s="328"/>
      <c r="Z23" s="312"/>
    </row>
    <row r="24">
      <c r="A24" s="316" t="s">
        <v>1084</v>
      </c>
      <c r="B24" s="317" t="s">
        <v>3280</v>
      </c>
      <c r="C24" s="351">
        <v>1.0</v>
      </c>
      <c r="D24" s="351" t="s">
        <v>564</v>
      </c>
      <c r="E24" s="335" t="s">
        <v>2848</v>
      </c>
      <c r="F24" s="353">
        <v>45969.0</v>
      </c>
      <c r="G24" s="321" t="s">
        <v>3377</v>
      </c>
      <c r="H24" s="321" t="s">
        <v>3378</v>
      </c>
      <c r="I24" s="321">
        <v>1.0</v>
      </c>
      <c r="J24" s="321" t="s">
        <v>3345</v>
      </c>
      <c r="K24" s="322" t="s">
        <v>3285</v>
      </c>
      <c r="L24" s="324"/>
      <c r="M24" s="324"/>
      <c r="N24" s="324"/>
      <c r="O24" s="325"/>
      <c r="P24" s="345"/>
      <c r="Q24" s="347" t="s">
        <v>3330</v>
      </c>
      <c r="R24" s="347" t="s">
        <v>3330</v>
      </c>
      <c r="S24" s="324"/>
      <c r="T24" s="329">
        <v>72975.76</v>
      </c>
      <c r="U24" s="329">
        <v>9771.02</v>
      </c>
      <c r="V24" s="329">
        <v>7452.38</v>
      </c>
      <c r="W24" s="356"/>
      <c r="X24" s="355"/>
      <c r="Y24" s="355"/>
      <c r="Z24" s="312"/>
    </row>
    <row r="25">
      <c r="A25" s="316" t="s">
        <v>1084</v>
      </c>
      <c r="B25" s="317" t="s">
        <v>3280</v>
      </c>
      <c r="C25" s="318">
        <v>1.0</v>
      </c>
      <c r="D25" s="318" t="s">
        <v>500</v>
      </c>
      <c r="E25" s="358" t="s">
        <v>1023</v>
      </c>
      <c r="F25" s="353">
        <v>45971.0</v>
      </c>
      <c r="G25" s="321" t="s">
        <v>3379</v>
      </c>
      <c r="H25" s="321" t="s">
        <v>3380</v>
      </c>
      <c r="I25" s="321" t="s">
        <v>3292</v>
      </c>
      <c r="J25" s="321" t="s">
        <v>3381</v>
      </c>
      <c r="K25" s="322" t="s">
        <v>3285</v>
      </c>
      <c r="L25" s="324"/>
      <c r="M25" s="324"/>
      <c r="N25" s="324"/>
      <c r="O25" s="325"/>
      <c r="P25" s="345"/>
      <c r="Q25" s="347">
        <v>5.00844715E8</v>
      </c>
      <c r="R25" s="347">
        <v>1.0232806E7</v>
      </c>
      <c r="S25" s="317" t="s">
        <v>3313</v>
      </c>
      <c r="T25" s="355"/>
      <c r="U25" s="328"/>
      <c r="V25" s="328"/>
      <c r="W25" s="356"/>
      <c r="X25" s="355"/>
      <c r="Y25" s="355"/>
      <c r="Z25" s="312"/>
    </row>
    <row r="26">
      <c r="A26" s="359" t="s">
        <v>1084</v>
      </c>
      <c r="B26" s="317" t="s">
        <v>3280</v>
      </c>
      <c r="C26" s="318">
        <v>1.0</v>
      </c>
      <c r="D26" s="318" t="s">
        <v>1633</v>
      </c>
      <c r="E26" s="335" t="s">
        <v>2727</v>
      </c>
      <c r="F26" s="353">
        <v>45972.0</v>
      </c>
      <c r="G26" s="321" t="s">
        <v>3382</v>
      </c>
      <c r="H26" s="321" t="s">
        <v>3383</v>
      </c>
      <c r="I26" s="321" t="s">
        <v>3292</v>
      </c>
      <c r="J26" s="321" t="s">
        <v>3384</v>
      </c>
      <c r="K26" s="322" t="s">
        <v>3285</v>
      </c>
      <c r="L26" s="324"/>
      <c r="M26" s="324"/>
      <c r="N26" s="324"/>
      <c r="O26" s="325"/>
      <c r="P26" s="345"/>
      <c r="Q26" s="347" t="s">
        <v>3330</v>
      </c>
      <c r="R26" s="347" t="s">
        <v>3330</v>
      </c>
      <c r="S26" s="317" t="s">
        <v>3352</v>
      </c>
      <c r="T26" s="329">
        <v>27726.78</v>
      </c>
      <c r="U26" s="329">
        <v>4953.42</v>
      </c>
      <c r="V26" s="329">
        <v>1011.34</v>
      </c>
      <c r="W26" s="356"/>
      <c r="X26" s="355"/>
      <c r="Y26" s="355"/>
      <c r="Z26" s="312"/>
    </row>
    <row r="27">
      <c r="A27" s="359" t="s">
        <v>1084</v>
      </c>
      <c r="B27" s="317" t="s">
        <v>3280</v>
      </c>
      <c r="C27" s="318">
        <v>1.0</v>
      </c>
      <c r="D27" s="318" t="s">
        <v>206</v>
      </c>
      <c r="E27" s="335" t="s">
        <v>1027</v>
      </c>
      <c r="F27" s="353">
        <v>45972.0</v>
      </c>
      <c r="G27" s="321" t="s">
        <v>3385</v>
      </c>
      <c r="H27" s="321" t="s">
        <v>3386</v>
      </c>
      <c r="I27" s="321">
        <v>1.0</v>
      </c>
      <c r="J27" s="321" t="s">
        <v>3387</v>
      </c>
      <c r="K27" s="322" t="s">
        <v>3285</v>
      </c>
      <c r="L27" s="324"/>
      <c r="M27" s="324"/>
      <c r="N27" s="324"/>
      <c r="O27" s="333" t="s">
        <v>3388</v>
      </c>
      <c r="P27" s="345"/>
      <c r="Q27" s="347" t="s">
        <v>3330</v>
      </c>
      <c r="R27" s="347" t="s">
        <v>3330</v>
      </c>
      <c r="S27" s="324"/>
      <c r="T27" s="329">
        <v>67570.1</v>
      </c>
      <c r="U27" s="329">
        <v>9430.34</v>
      </c>
      <c r="V27" s="329">
        <v>7111.7</v>
      </c>
      <c r="W27" s="356"/>
      <c r="X27" s="355"/>
      <c r="Y27" s="355"/>
      <c r="Z27" s="312"/>
    </row>
    <row r="28">
      <c r="A28" s="359" t="s">
        <v>1084</v>
      </c>
      <c r="B28" s="317" t="s">
        <v>3280</v>
      </c>
      <c r="C28" s="318">
        <v>1.0</v>
      </c>
      <c r="D28" s="318" t="s">
        <v>1029</v>
      </c>
      <c r="E28" s="335" t="s">
        <v>1030</v>
      </c>
      <c r="F28" s="353">
        <v>45972.0</v>
      </c>
      <c r="G28" s="321" t="s">
        <v>3389</v>
      </c>
      <c r="H28" s="321" t="s">
        <v>3386</v>
      </c>
      <c r="I28" s="321">
        <v>1.0</v>
      </c>
      <c r="J28" s="321" t="s">
        <v>3390</v>
      </c>
      <c r="K28" s="322" t="s">
        <v>3285</v>
      </c>
      <c r="L28" s="324"/>
      <c r="M28" s="324"/>
      <c r="N28" s="324"/>
      <c r="O28" s="325"/>
      <c r="P28" s="345"/>
      <c r="Q28" s="347" t="s">
        <v>3330</v>
      </c>
      <c r="R28" s="347" t="s">
        <v>3330</v>
      </c>
      <c r="S28" s="324"/>
      <c r="T28" s="329">
        <v>68046.53</v>
      </c>
      <c r="U28" s="329">
        <v>9430.34</v>
      </c>
      <c r="V28" s="329">
        <v>7111.7</v>
      </c>
      <c r="W28" s="356"/>
      <c r="X28" s="355"/>
      <c r="Y28" s="355"/>
      <c r="Z28" s="312"/>
    </row>
    <row r="29">
      <c r="A29" s="316" t="s">
        <v>1084</v>
      </c>
      <c r="B29" s="317" t="s">
        <v>3314</v>
      </c>
      <c r="C29" s="318">
        <v>1.0</v>
      </c>
      <c r="D29" s="318" t="s">
        <v>500</v>
      </c>
      <c r="E29" s="335" t="s">
        <v>1037</v>
      </c>
      <c r="F29" s="353">
        <v>45973.0</v>
      </c>
      <c r="G29" s="321" t="s">
        <v>3391</v>
      </c>
      <c r="H29" s="321" t="s">
        <v>3392</v>
      </c>
      <c r="I29" s="321" t="s">
        <v>3292</v>
      </c>
      <c r="J29" s="321" t="s">
        <v>3393</v>
      </c>
      <c r="K29" s="322" t="s">
        <v>3335</v>
      </c>
      <c r="L29" s="324"/>
      <c r="M29" s="324"/>
      <c r="N29" s="324"/>
      <c r="O29" s="325"/>
      <c r="P29" s="345"/>
      <c r="Q29" s="347" t="s">
        <v>3330</v>
      </c>
      <c r="R29" s="347" t="s">
        <v>3330</v>
      </c>
      <c r="S29" s="317" t="s">
        <v>3352</v>
      </c>
      <c r="T29" s="329">
        <v>171860.0</v>
      </c>
      <c r="U29" s="329">
        <v>27345.02</v>
      </c>
      <c r="V29" s="329">
        <v>22399.71</v>
      </c>
      <c r="W29" s="356"/>
      <c r="X29" s="355"/>
      <c r="Y29" s="355"/>
      <c r="Z29" s="312"/>
    </row>
    <row r="30">
      <c r="A30" s="316" t="s">
        <v>1084</v>
      </c>
      <c r="B30" s="317" t="s">
        <v>3314</v>
      </c>
      <c r="C30" s="318">
        <v>1.0</v>
      </c>
      <c r="D30" s="318" t="s">
        <v>500</v>
      </c>
      <c r="E30" s="335" t="s">
        <v>1042</v>
      </c>
      <c r="F30" s="353">
        <v>45975.0</v>
      </c>
      <c r="G30" s="321" t="s">
        <v>3394</v>
      </c>
      <c r="H30" s="321" t="s">
        <v>3395</v>
      </c>
      <c r="I30" s="321" t="s">
        <v>3292</v>
      </c>
      <c r="J30" s="321" t="s">
        <v>3393</v>
      </c>
      <c r="K30" s="322" t="s">
        <v>3335</v>
      </c>
      <c r="L30" s="324"/>
      <c r="M30" s="324"/>
      <c r="N30" s="324"/>
      <c r="O30" s="325"/>
      <c r="P30" s="345"/>
      <c r="Q30" s="360"/>
      <c r="R30" s="346"/>
      <c r="S30" s="324"/>
      <c r="T30" s="355"/>
      <c r="U30" s="329">
        <v>54744.06</v>
      </c>
      <c r="V30" s="329">
        <v>45225.27</v>
      </c>
      <c r="W30" s="356"/>
      <c r="X30" s="355"/>
      <c r="Y30" s="355"/>
      <c r="Z30" s="312"/>
    </row>
    <row r="31">
      <c r="A31" s="316" t="s">
        <v>1084</v>
      </c>
      <c r="B31" s="317" t="s">
        <v>3280</v>
      </c>
      <c r="C31" s="318">
        <v>1.0</v>
      </c>
      <c r="D31" s="318" t="s">
        <v>1047</v>
      </c>
      <c r="E31" s="335" t="s">
        <v>1048</v>
      </c>
      <c r="F31" s="353">
        <v>45978.0</v>
      </c>
      <c r="G31" s="321" t="s">
        <v>3396</v>
      </c>
      <c r="H31" s="321" t="s">
        <v>3397</v>
      </c>
      <c r="I31" s="321" t="s">
        <v>3398</v>
      </c>
      <c r="J31" s="361"/>
      <c r="K31" s="322" t="s">
        <v>3318</v>
      </c>
      <c r="L31" s="324"/>
      <c r="M31" s="324"/>
      <c r="N31" s="324"/>
      <c r="O31" s="325"/>
      <c r="P31" s="345"/>
      <c r="Q31" s="347">
        <v>5.00846352E8</v>
      </c>
      <c r="R31" s="346"/>
      <c r="S31" s="324"/>
      <c r="T31" s="355"/>
      <c r="U31" s="355"/>
      <c r="V31" s="355"/>
      <c r="W31" s="356"/>
      <c r="X31" s="355"/>
      <c r="Y31" s="355"/>
      <c r="Z31" s="312"/>
    </row>
    <row r="32">
      <c r="A32" s="319" t="s">
        <v>1084</v>
      </c>
      <c r="B32" s="317" t="s">
        <v>3280</v>
      </c>
      <c r="C32" s="318">
        <v>1.0</v>
      </c>
      <c r="D32" s="318" t="s">
        <v>1350</v>
      </c>
      <c r="E32" s="335" t="s">
        <v>2730</v>
      </c>
      <c r="F32" s="353">
        <v>45979.0</v>
      </c>
      <c r="G32" s="321" t="s">
        <v>3399</v>
      </c>
      <c r="H32" s="321" t="s">
        <v>3400</v>
      </c>
      <c r="I32" s="321" t="s">
        <v>3401</v>
      </c>
      <c r="J32" s="352" t="s">
        <v>3402</v>
      </c>
      <c r="K32" s="322" t="s">
        <v>3403</v>
      </c>
      <c r="L32" s="324"/>
      <c r="M32" s="324"/>
      <c r="N32" s="324"/>
      <c r="O32" s="325"/>
      <c r="P32" s="345"/>
      <c r="Q32" s="360"/>
      <c r="R32" s="346"/>
      <c r="S32" s="324"/>
      <c r="T32" s="355"/>
      <c r="U32" s="355"/>
      <c r="V32" s="355"/>
      <c r="W32" s="356"/>
      <c r="X32" s="355"/>
      <c r="Y32" s="355"/>
      <c r="Z32" s="312"/>
    </row>
    <row r="33">
      <c r="A33" s="324"/>
      <c r="B33" s="324"/>
      <c r="C33" s="324"/>
      <c r="D33" s="324"/>
      <c r="E33" s="324"/>
      <c r="F33" s="362"/>
      <c r="G33" s="324"/>
      <c r="H33" s="324"/>
      <c r="I33" s="324"/>
      <c r="J33" s="324"/>
      <c r="K33" s="324"/>
      <c r="L33" s="324"/>
      <c r="M33" s="324"/>
      <c r="N33" s="324"/>
      <c r="O33" s="324"/>
      <c r="P33" s="362"/>
      <c r="Q33" s="324"/>
      <c r="R33" s="324"/>
      <c r="S33" s="324"/>
      <c r="T33" s="324"/>
      <c r="U33" s="324"/>
      <c r="V33" s="324"/>
      <c r="W33" s="356"/>
      <c r="X33" s="324"/>
      <c r="Y33" s="363"/>
      <c r="Z33" s="312"/>
    </row>
    <row r="34">
      <c r="A34" s="324"/>
      <c r="B34" s="324"/>
      <c r="C34" s="324"/>
      <c r="D34" s="324"/>
      <c r="E34" s="324"/>
      <c r="F34" s="362"/>
      <c r="G34" s="324"/>
      <c r="H34" s="324"/>
      <c r="I34" s="324"/>
      <c r="J34" s="324"/>
      <c r="K34" s="324"/>
      <c r="L34" s="324"/>
      <c r="M34" s="324"/>
      <c r="N34" s="324"/>
      <c r="O34" s="324"/>
      <c r="P34" s="362"/>
      <c r="Q34" s="324"/>
      <c r="R34" s="324"/>
      <c r="S34" s="324"/>
      <c r="T34" s="324"/>
      <c r="U34" s="324"/>
      <c r="V34" s="324"/>
      <c r="W34" s="356"/>
      <c r="X34" s="324"/>
      <c r="Y34" s="363"/>
      <c r="Z34" s="312"/>
    </row>
    <row r="35">
      <c r="A35" s="324"/>
      <c r="B35" s="324"/>
      <c r="C35" s="324"/>
      <c r="D35" s="324"/>
      <c r="E35" s="324"/>
      <c r="F35" s="362"/>
      <c r="G35" s="324"/>
      <c r="H35" s="324"/>
      <c r="I35" s="324"/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4"/>
      <c r="W35" s="356"/>
      <c r="X35" s="324"/>
      <c r="Y35" s="363"/>
      <c r="Z35" s="312"/>
    </row>
    <row r="36">
      <c r="A36" s="324"/>
      <c r="B36" s="324"/>
      <c r="C36" s="324"/>
      <c r="D36" s="324"/>
      <c r="E36" s="324"/>
      <c r="F36" s="362"/>
      <c r="G36" s="324"/>
      <c r="H36" s="324"/>
      <c r="I36" s="324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24"/>
      <c r="U36" s="324"/>
      <c r="V36" s="324"/>
      <c r="W36" s="356"/>
      <c r="X36" s="324"/>
      <c r="Y36" s="363"/>
      <c r="Z36" s="312"/>
    </row>
    <row r="37">
      <c r="A37" s="324"/>
      <c r="B37" s="324"/>
      <c r="C37" s="324"/>
      <c r="D37" s="324"/>
      <c r="E37" s="324"/>
      <c r="F37" s="362"/>
      <c r="G37" s="324"/>
      <c r="H37" s="324"/>
      <c r="I37" s="324"/>
      <c r="J37" s="324"/>
      <c r="K37" s="324"/>
      <c r="L37" s="324"/>
      <c r="M37" s="324"/>
      <c r="N37" s="324"/>
      <c r="O37" s="324"/>
      <c r="P37" s="364"/>
      <c r="Q37" s="324"/>
      <c r="R37" s="324"/>
      <c r="S37" s="324"/>
      <c r="T37" s="324"/>
      <c r="U37" s="324"/>
      <c r="V37" s="324"/>
      <c r="W37" s="356"/>
      <c r="X37" s="324"/>
      <c r="Y37" s="363"/>
      <c r="Z37" s="312"/>
    </row>
    <row r="38">
      <c r="A38" s="324"/>
      <c r="B38" s="324"/>
      <c r="C38" s="324"/>
      <c r="D38" s="324"/>
      <c r="E38" s="324"/>
      <c r="F38" s="362"/>
      <c r="G38" s="324"/>
      <c r="H38" s="324"/>
      <c r="I38" s="324"/>
      <c r="J38" s="324"/>
      <c r="K38" s="324"/>
      <c r="L38" s="324"/>
      <c r="M38" s="324"/>
      <c r="N38" s="324"/>
      <c r="O38" s="324"/>
      <c r="P38" s="364"/>
      <c r="Q38" s="324"/>
      <c r="R38" s="324"/>
      <c r="S38" s="324"/>
      <c r="T38" s="324"/>
      <c r="U38" s="324"/>
      <c r="V38" s="324"/>
      <c r="W38" s="356"/>
      <c r="X38" s="324"/>
      <c r="Y38" s="363"/>
      <c r="Z38" s="312"/>
    </row>
    <row r="39">
      <c r="A39" s="324"/>
      <c r="B39" s="324"/>
      <c r="C39" s="324"/>
      <c r="D39" s="324"/>
      <c r="E39" s="324"/>
      <c r="F39" s="362"/>
      <c r="G39" s="324"/>
      <c r="H39" s="324"/>
      <c r="I39" s="324"/>
      <c r="J39" s="324"/>
      <c r="K39" s="324"/>
      <c r="L39" s="324"/>
      <c r="M39" s="324"/>
      <c r="N39" s="324"/>
      <c r="O39" s="324"/>
      <c r="P39" s="324"/>
      <c r="Q39" s="324"/>
      <c r="R39" s="324"/>
      <c r="S39" s="324"/>
      <c r="T39" s="324"/>
      <c r="U39" s="324"/>
      <c r="V39" s="324"/>
      <c r="W39" s="356"/>
      <c r="X39" s="324"/>
      <c r="Y39" s="363"/>
      <c r="Z39" s="312"/>
    </row>
    <row r="40">
      <c r="A40" s="324"/>
      <c r="B40" s="324"/>
      <c r="C40" s="324"/>
      <c r="D40" s="324"/>
      <c r="E40" s="324"/>
      <c r="F40" s="362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4"/>
      <c r="W40" s="356"/>
      <c r="X40" s="324"/>
      <c r="Y40" s="363"/>
      <c r="Z40" s="312"/>
    </row>
    <row r="41">
      <c r="A41" s="324"/>
      <c r="B41" s="324"/>
      <c r="C41" s="324"/>
      <c r="D41" s="324"/>
      <c r="E41" s="324"/>
      <c r="F41" s="362"/>
      <c r="G41" s="324"/>
      <c r="H41" s="324"/>
      <c r="I41" s="324"/>
      <c r="J41" s="324"/>
      <c r="K41" s="324"/>
      <c r="L41" s="324"/>
      <c r="M41" s="324"/>
      <c r="N41" s="324"/>
      <c r="O41" s="324"/>
      <c r="P41" s="362"/>
      <c r="Q41" s="324"/>
      <c r="R41" s="324"/>
      <c r="S41" s="324"/>
      <c r="T41" s="324"/>
      <c r="U41" s="324"/>
      <c r="V41" s="324"/>
      <c r="W41" s="356"/>
      <c r="X41" s="324"/>
      <c r="Y41" s="363"/>
      <c r="Z41" s="312"/>
    </row>
    <row r="42">
      <c r="A42" s="324"/>
      <c r="B42" s="324"/>
      <c r="C42" s="324"/>
      <c r="D42" s="324"/>
      <c r="E42" s="324"/>
      <c r="F42" s="362"/>
      <c r="G42" s="324"/>
      <c r="H42" s="324"/>
      <c r="I42" s="324"/>
      <c r="J42" s="324"/>
      <c r="K42" s="324"/>
      <c r="L42" s="324"/>
      <c r="M42" s="324"/>
      <c r="N42" s="324"/>
      <c r="O42" s="324"/>
      <c r="P42" s="362"/>
      <c r="Q42" s="324"/>
      <c r="R42" s="324"/>
      <c r="S42" s="324"/>
      <c r="T42" s="324"/>
      <c r="U42" s="324"/>
      <c r="V42" s="324"/>
      <c r="W42" s="356"/>
      <c r="X42" s="324"/>
      <c r="Y42" s="363"/>
      <c r="Z42" s="312"/>
    </row>
    <row r="43">
      <c r="A43" s="324"/>
      <c r="B43" s="324"/>
      <c r="C43" s="324"/>
      <c r="D43" s="324"/>
      <c r="E43" s="324"/>
      <c r="F43" s="364"/>
      <c r="G43" s="324"/>
      <c r="H43" s="324"/>
      <c r="I43" s="324"/>
      <c r="J43" s="324"/>
      <c r="K43" s="324"/>
      <c r="L43" s="324"/>
      <c r="M43" s="324"/>
      <c r="N43" s="324"/>
      <c r="O43" s="324"/>
      <c r="P43" s="362"/>
      <c r="Q43" s="324"/>
      <c r="R43" s="324"/>
      <c r="S43" s="324"/>
      <c r="T43" s="324"/>
      <c r="U43" s="324"/>
      <c r="V43" s="324"/>
      <c r="W43" s="356"/>
      <c r="X43" s="324"/>
      <c r="Y43" s="363"/>
      <c r="Z43" s="312"/>
    </row>
    <row r="44">
      <c r="A44" s="324"/>
      <c r="B44" s="324"/>
      <c r="C44" s="324"/>
      <c r="D44" s="324"/>
      <c r="E44" s="324"/>
      <c r="F44" s="364"/>
      <c r="G44" s="324"/>
      <c r="H44" s="324"/>
      <c r="I44" s="324"/>
      <c r="J44" s="324"/>
      <c r="K44" s="324"/>
      <c r="L44" s="324"/>
      <c r="M44" s="324"/>
      <c r="N44" s="324"/>
      <c r="O44" s="324"/>
      <c r="P44" s="364"/>
      <c r="Q44" s="324"/>
      <c r="R44" s="324"/>
      <c r="S44" s="324"/>
      <c r="T44" s="324"/>
      <c r="U44" s="324"/>
      <c r="V44" s="324"/>
      <c r="W44" s="356"/>
      <c r="X44" s="324"/>
      <c r="Y44" s="363"/>
      <c r="Z44" s="312"/>
    </row>
    <row r="45">
      <c r="A45" s="324"/>
      <c r="B45" s="324"/>
      <c r="C45" s="324"/>
      <c r="D45" s="324"/>
      <c r="E45" s="324"/>
      <c r="F45" s="364"/>
      <c r="G45" s="324"/>
      <c r="H45" s="324"/>
      <c r="I45" s="324"/>
      <c r="J45" s="324"/>
      <c r="K45" s="324"/>
      <c r="L45" s="324"/>
      <c r="M45" s="324"/>
      <c r="N45" s="324"/>
      <c r="O45" s="324"/>
      <c r="P45" s="364"/>
      <c r="Q45" s="324"/>
      <c r="R45" s="324"/>
      <c r="S45" s="324"/>
      <c r="T45" s="324"/>
      <c r="U45" s="324"/>
      <c r="V45" s="324"/>
      <c r="W45" s="356"/>
      <c r="X45" s="324"/>
      <c r="Y45" s="363"/>
      <c r="Z45" s="312"/>
    </row>
    <row r="46">
      <c r="A46" s="324"/>
      <c r="B46" s="324"/>
      <c r="C46" s="324"/>
      <c r="D46" s="324"/>
      <c r="E46" s="324"/>
      <c r="F46" s="362"/>
      <c r="G46" s="324"/>
      <c r="H46" s="324"/>
      <c r="I46" s="324"/>
      <c r="J46" s="324"/>
      <c r="K46" s="324"/>
      <c r="L46" s="324"/>
      <c r="M46" s="324"/>
      <c r="N46" s="365"/>
      <c r="O46" s="324"/>
      <c r="P46" s="362"/>
      <c r="Q46" s="324"/>
      <c r="R46" s="324"/>
      <c r="S46" s="324"/>
      <c r="T46" s="324"/>
      <c r="U46" s="324"/>
      <c r="V46" s="324"/>
      <c r="W46" s="356"/>
      <c r="X46" s="324"/>
      <c r="Y46" s="363"/>
      <c r="Z46" s="312"/>
    </row>
    <row r="47">
      <c r="A47" s="324"/>
      <c r="B47" s="324"/>
      <c r="C47" s="324"/>
      <c r="D47" s="324"/>
      <c r="E47" s="324"/>
      <c r="F47" s="362"/>
      <c r="G47" s="324"/>
      <c r="H47" s="324"/>
      <c r="I47" s="324"/>
      <c r="J47" s="324"/>
      <c r="K47" s="324"/>
      <c r="L47" s="324"/>
      <c r="M47" s="324"/>
      <c r="N47" s="365"/>
      <c r="O47" s="324"/>
      <c r="P47" s="362"/>
      <c r="Q47" s="324"/>
      <c r="R47" s="324"/>
      <c r="S47" s="324"/>
      <c r="T47" s="324"/>
      <c r="U47" s="324"/>
      <c r="V47" s="324"/>
      <c r="W47" s="356"/>
      <c r="X47" s="324"/>
      <c r="Y47" s="363"/>
      <c r="Z47" s="312"/>
    </row>
    <row r="48">
      <c r="A48" s="324"/>
      <c r="B48" s="324"/>
      <c r="C48" s="324"/>
      <c r="D48" s="324"/>
      <c r="E48" s="324"/>
      <c r="F48" s="362"/>
      <c r="G48" s="366"/>
      <c r="H48" s="324"/>
      <c r="I48" s="324"/>
      <c r="J48" s="324"/>
      <c r="K48" s="324"/>
      <c r="L48" s="324"/>
      <c r="M48" s="324"/>
      <c r="N48" s="324"/>
      <c r="O48" s="324"/>
      <c r="P48" s="362"/>
      <c r="Q48" s="324"/>
      <c r="R48" s="324"/>
      <c r="S48" s="324"/>
      <c r="T48" s="324"/>
      <c r="U48" s="324"/>
      <c r="V48" s="324"/>
      <c r="W48" s="356"/>
      <c r="X48" s="324"/>
      <c r="Y48" s="363"/>
      <c r="Z48" s="312"/>
    </row>
    <row r="49">
      <c r="A49" s="324"/>
      <c r="B49" s="324"/>
      <c r="C49" s="324"/>
      <c r="D49" s="324"/>
      <c r="E49" s="324"/>
      <c r="F49" s="362"/>
      <c r="G49" s="324"/>
      <c r="H49" s="324"/>
      <c r="I49" s="324"/>
      <c r="J49" s="324"/>
      <c r="K49" s="324"/>
      <c r="L49" s="324"/>
      <c r="M49" s="324"/>
      <c r="N49" s="324"/>
      <c r="O49" s="324"/>
      <c r="P49" s="362"/>
      <c r="Q49" s="324"/>
      <c r="R49" s="324"/>
      <c r="S49" s="324"/>
      <c r="T49" s="324"/>
      <c r="U49" s="324"/>
      <c r="V49" s="324"/>
      <c r="W49" s="356"/>
      <c r="X49" s="324"/>
      <c r="Y49" s="363"/>
      <c r="Z49" s="312"/>
    </row>
    <row r="50">
      <c r="A50" s="324"/>
      <c r="B50" s="324"/>
      <c r="C50" s="324"/>
      <c r="D50" s="324"/>
      <c r="E50" s="324"/>
      <c r="F50" s="362"/>
      <c r="G50" s="324"/>
      <c r="H50" s="324"/>
      <c r="I50" s="324"/>
      <c r="J50" s="324"/>
      <c r="K50" s="324"/>
      <c r="L50" s="324"/>
      <c r="M50" s="324"/>
      <c r="N50" s="324"/>
      <c r="O50" s="324"/>
      <c r="P50" s="362"/>
      <c r="Q50" s="324"/>
      <c r="R50" s="324"/>
      <c r="S50" s="324"/>
      <c r="T50" s="324"/>
      <c r="U50" s="324"/>
      <c r="V50" s="324"/>
      <c r="W50" s="356"/>
      <c r="X50" s="324"/>
      <c r="Y50" s="363"/>
      <c r="Z50" s="312"/>
    </row>
    <row r="51">
      <c r="A51" s="367"/>
      <c r="B51" s="324"/>
      <c r="C51" s="367"/>
      <c r="D51" s="367"/>
      <c r="E51" s="367"/>
      <c r="F51" s="368"/>
      <c r="G51" s="367"/>
      <c r="H51" s="367"/>
      <c r="I51" s="324"/>
      <c r="J51" s="324"/>
      <c r="K51" s="324"/>
      <c r="L51" s="324"/>
      <c r="M51" s="324"/>
      <c r="N51" s="324"/>
      <c r="O51" s="324"/>
      <c r="P51" s="365"/>
      <c r="Q51" s="324"/>
      <c r="R51" s="324"/>
      <c r="S51" s="324"/>
      <c r="T51" s="324"/>
      <c r="U51" s="324"/>
      <c r="V51" s="324"/>
      <c r="W51" s="356"/>
      <c r="X51" s="324"/>
      <c r="Y51" s="363"/>
      <c r="Z51" s="312"/>
    </row>
    <row r="52">
      <c r="A52" s="324"/>
      <c r="B52" s="324"/>
      <c r="C52" s="324"/>
      <c r="D52" s="324"/>
      <c r="E52" s="324"/>
      <c r="F52" s="324"/>
      <c r="G52" s="324"/>
      <c r="H52" s="324"/>
      <c r="I52" s="324"/>
      <c r="J52" s="324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4"/>
      <c r="W52" s="356"/>
      <c r="X52" s="324"/>
      <c r="Y52" s="363"/>
      <c r="Z52" s="312"/>
    </row>
    <row r="53">
      <c r="A53" s="324"/>
      <c r="B53" s="324"/>
      <c r="C53" s="324"/>
      <c r="D53" s="324"/>
      <c r="E53" s="324"/>
      <c r="F53" s="324"/>
      <c r="G53" s="324"/>
      <c r="H53" s="324"/>
      <c r="I53" s="324"/>
      <c r="J53" s="324"/>
      <c r="K53" s="324"/>
      <c r="L53" s="324"/>
      <c r="M53" s="324"/>
      <c r="N53" s="324"/>
      <c r="O53" s="324"/>
      <c r="P53" s="324"/>
      <c r="Q53" s="324"/>
      <c r="R53" s="324"/>
      <c r="S53" s="324"/>
      <c r="T53" s="324"/>
      <c r="U53" s="324"/>
      <c r="V53" s="324"/>
      <c r="W53" s="356"/>
      <c r="X53" s="324"/>
      <c r="Y53" s="363"/>
      <c r="Z53" s="312"/>
    </row>
    <row r="54">
      <c r="A54" s="324"/>
      <c r="B54" s="324"/>
      <c r="C54" s="324"/>
      <c r="D54" s="324"/>
      <c r="E54" s="324"/>
      <c r="F54" s="324"/>
      <c r="G54" s="324"/>
      <c r="H54" s="324"/>
      <c r="I54" s="324"/>
      <c r="J54" s="324"/>
      <c r="K54" s="324"/>
      <c r="L54" s="324"/>
      <c r="M54" s="324"/>
      <c r="N54" s="324"/>
      <c r="O54" s="324"/>
      <c r="P54" s="324"/>
      <c r="Q54" s="324"/>
      <c r="R54" s="324"/>
      <c r="S54" s="324"/>
      <c r="T54" s="324"/>
      <c r="U54" s="324"/>
      <c r="V54" s="324"/>
      <c r="W54" s="356"/>
      <c r="X54" s="324"/>
      <c r="Y54" s="363"/>
      <c r="Z54" s="312"/>
    </row>
    <row r="55">
      <c r="A55" s="324"/>
      <c r="B55" s="324"/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56"/>
      <c r="X55" s="324"/>
      <c r="Y55" s="363"/>
      <c r="Z55" s="312"/>
    </row>
    <row r="56">
      <c r="A56" s="324"/>
      <c r="B56" s="324"/>
      <c r="C56" s="324"/>
      <c r="D56" s="324"/>
      <c r="E56" s="324"/>
      <c r="F56" s="324"/>
      <c r="G56" s="324"/>
      <c r="H56" s="324"/>
      <c r="I56" s="324"/>
      <c r="J56" s="324"/>
      <c r="K56" s="324"/>
      <c r="L56" s="324"/>
      <c r="M56" s="324"/>
      <c r="N56" s="324"/>
      <c r="O56" s="324"/>
      <c r="P56" s="324"/>
      <c r="Q56" s="324"/>
      <c r="R56" s="324"/>
      <c r="S56" s="324"/>
      <c r="T56" s="324"/>
      <c r="U56" s="324"/>
      <c r="V56" s="324"/>
      <c r="W56" s="356"/>
      <c r="X56" s="324"/>
      <c r="Y56" s="363"/>
      <c r="Z56" s="312"/>
    </row>
    <row r="57">
      <c r="A57" s="324"/>
      <c r="B57" s="324"/>
      <c r="C57" s="324"/>
      <c r="D57" s="324"/>
      <c r="E57" s="324"/>
      <c r="F57" s="324"/>
      <c r="G57" s="324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56"/>
      <c r="X57" s="324"/>
      <c r="Y57" s="363"/>
      <c r="Z57" s="312"/>
    </row>
    <row r="58">
      <c r="A58" s="324"/>
      <c r="B58" s="324"/>
      <c r="C58" s="324"/>
      <c r="D58" s="324"/>
      <c r="E58" s="324"/>
      <c r="F58" s="324"/>
      <c r="G58" s="324"/>
      <c r="H58" s="324"/>
      <c r="I58" s="324"/>
      <c r="J58" s="324"/>
      <c r="K58" s="324"/>
      <c r="L58" s="324"/>
      <c r="M58" s="324"/>
      <c r="N58" s="324"/>
      <c r="O58" s="324"/>
      <c r="P58" s="324"/>
      <c r="Q58" s="324"/>
      <c r="R58" s="324"/>
      <c r="S58" s="324"/>
      <c r="T58" s="324"/>
      <c r="U58" s="324"/>
      <c r="V58" s="324"/>
      <c r="W58" s="356"/>
      <c r="X58" s="324"/>
      <c r="Y58" s="363"/>
      <c r="Z58" s="312"/>
    </row>
    <row r="59">
      <c r="A59" s="324"/>
      <c r="B59" s="324"/>
      <c r="C59" s="324"/>
      <c r="D59" s="324"/>
      <c r="E59" s="324"/>
      <c r="F59" s="324"/>
      <c r="G59" s="324"/>
      <c r="H59" s="324"/>
      <c r="I59" s="324"/>
      <c r="J59" s="324"/>
      <c r="K59" s="324"/>
      <c r="L59" s="324"/>
      <c r="M59" s="324"/>
      <c r="N59" s="324"/>
      <c r="O59" s="324"/>
      <c r="P59" s="324"/>
      <c r="Q59" s="324"/>
      <c r="R59" s="324"/>
      <c r="S59" s="324"/>
      <c r="T59" s="324"/>
      <c r="U59" s="324"/>
      <c r="V59" s="324"/>
      <c r="W59" s="356"/>
      <c r="X59" s="324"/>
      <c r="Y59" s="363"/>
      <c r="Z59" s="312"/>
    </row>
    <row r="60">
      <c r="A60" s="324"/>
      <c r="B60" s="324"/>
      <c r="C60" s="324"/>
      <c r="D60" s="324"/>
      <c r="E60" s="324"/>
      <c r="F60" s="324"/>
      <c r="G60" s="324"/>
      <c r="H60" s="324"/>
      <c r="I60" s="324"/>
      <c r="J60" s="324"/>
      <c r="K60" s="324"/>
      <c r="L60" s="324"/>
      <c r="M60" s="324"/>
      <c r="N60" s="324"/>
      <c r="O60" s="324"/>
      <c r="P60" s="324"/>
      <c r="Q60" s="324"/>
      <c r="R60" s="324"/>
      <c r="S60" s="324"/>
      <c r="T60" s="324"/>
      <c r="U60" s="324"/>
      <c r="V60" s="324"/>
      <c r="W60" s="356"/>
      <c r="X60" s="324"/>
      <c r="Y60" s="363"/>
      <c r="Z60" s="312"/>
    </row>
    <row r="61">
      <c r="A61" s="324"/>
      <c r="B61" s="324"/>
      <c r="C61" s="324"/>
      <c r="D61" s="324"/>
      <c r="E61" s="324"/>
      <c r="F61" s="324"/>
      <c r="G61" s="324"/>
      <c r="H61" s="324"/>
      <c r="I61" s="324"/>
      <c r="J61" s="324"/>
      <c r="K61" s="324"/>
      <c r="L61" s="324"/>
      <c r="M61" s="324"/>
      <c r="N61" s="324"/>
      <c r="O61" s="324"/>
      <c r="P61" s="324"/>
      <c r="Q61" s="324"/>
      <c r="R61" s="324"/>
      <c r="S61" s="324"/>
      <c r="T61" s="324"/>
      <c r="U61" s="324"/>
      <c r="V61" s="324"/>
      <c r="W61" s="356"/>
      <c r="X61" s="324"/>
      <c r="Y61" s="363"/>
      <c r="Z61" s="312"/>
    </row>
    <row r="62">
      <c r="A62" s="324"/>
      <c r="B62" s="324"/>
      <c r="C62" s="324"/>
      <c r="D62" s="324"/>
      <c r="E62" s="324"/>
      <c r="F62" s="324"/>
      <c r="G62" s="324"/>
      <c r="H62" s="324"/>
      <c r="I62" s="324"/>
      <c r="J62" s="324"/>
      <c r="K62" s="324"/>
      <c r="L62" s="324"/>
      <c r="M62" s="324"/>
      <c r="N62" s="324"/>
      <c r="O62" s="324"/>
      <c r="P62" s="324"/>
      <c r="Q62" s="324"/>
      <c r="R62" s="324"/>
      <c r="S62" s="324"/>
      <c r="T62" s="324"/>
      <c r="U62" s="324"/>
      <c r="V62" s="324"/>
      <c r="W62" s="356"/>
      <c r="X62" s="324"/>
      <c r="Y62" s="363"/>
      <c r="Z62" s="312"/>
    </row>
    <row r="63">
      <c r="A63" s="324"/>
      <c r="B63" s="324"/>
      <c r="C63" s="324"/>
      <c r="D63" s="324"/>
      <c r="E63" s="324"/>
      <c r="F63" s="324"/>
      <c r="G63" s="324"/>
      <c r="H63" s="324"/>
      <c r="I63" s="324"/>
      <c r="J63" s="324"/>
      <c r="K63" s="324"/>
      <c r="L63" s="324"/>
      <c r="M63" s="324"/>
      <c r="N63" s="324"/>
      <c r="O63" s="324"/>
      <c r="P63" s="324"/>
      <c r="Q63" s="324"/>
      <c r="R63" s="324"/>
      <c r="S63" s="324"/>
      <c r="T63" s="324"/>
      <c r="U63" s="324"/>
      <c r="V63" s="324"/>
      <c r="W63" s="356"/>
      <c r="X63" s="324"/>
      <c r="Y63" s="363"/>
      <c r="Z63" s="312"/>
    </row>
    <row r="64">
      <c r="A64" s="324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56"/>
      <c r="X64" s="324"/>
      <c r="Y64" s="363"/>
      <c r="Z64" s="312"/>
    </row>
    <row r="65">
      <c r="A65" s="324"/>
      <c r="B65" s="324"/>
      <c r="C65" s="324"/>
      <c r="D65" s="324"/>
      <c r="E65" s="324"/>
      <c r="F65" s="324"/>
      <c r="G65" s="324"/>
      <c r="H65" s="324"/>
      <c r="I65" s="324"/>
      <c r="J65" s="324"/>
      <c r="K65" s="324"/>
      <c r="L65" s="324"/>
      <c r="M65" s="324"/>
      <c r="N65" s="324"/>
      <c r="O65" s="324"/>
      <c r="P65" s="324"/>
      <c r="Q65" s="324"/>
      <c r="R65" s="324"/>
      <c r="S65" s="324"/>
      <c r="T65" s="324"/>
      <c r="U65" s="324"/>
      <c r="V65" s="324"/>
      <c r="W65" s="356"/>
      <c r="X65" s="324"/>
      <c r="Y65" s="363"/>
      <c r="Z65" s="312"/>
    </row>
    <row r="66">
      <c r="A66" s="324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56"/>
      <c r="X66" s="324"/>
      <c r="Y66" s="363"/>
      <c r="Z66" s="312"/>
    </row>
    <row r="67">
      <c r="A67" s="324"/>
      <c r="B67" s="324"/>
      <c r="C67" s="324"/>
      <c r="D67" s="324"/>
      <c r="E67" s="324"/>
      <c r="F67" s="324"/>
      <c r="G67" s="324"/>
      <c r="H67" s="324"/>
      <c r="I67" s="324"/>
      <c r="J67" s="324"/>
      <c r="K67" s="324"/>
      <c r="L67" s="324"/>
      <c r="M67" s="324"/>
      <c r="N67" s="324"/>
      <c r="O67" s="324"/>
      <c r="P67" s="324"/>
      <c r="Q67" s="324"/>
      <c r="R67" s="324"/>
      <c r="S67" s="324"/>
      <c r="T67" s="324"/>
      <c r="U67" s="324"/>
      <c r="V67" s="324"/>
      <c r="W67" s="356"/>
      <c r="X67" s="324"/>
      <c r="Y67" s="363"/>
      <c r="Z67" s="312"/>
    </row>
    <row r="68">
      <c r="A68" s="324"/>
      <c r="B68" s="324"/>
      <c r="C68" s="324"/>
      <c r="D68" s="324"/>
      <c r="E68" s="324"/>
      <c r="F68" s="324"/>
      <c r="G68" s="324"/>
      <c r="H68" s="324"/>
      <c r="I68" s="324"/>
      <c r="J68" s="324"/>
      <c r="K68" s="324"/>
      <c r="L68" s="324"/>
      <c r="M68" s="324"/>
      <c r="N68" s="324"/>
      <c r="O68" s="324"/>
      <c r="P68" s="324"/>
      <c r="Q68" s="324"/>
      <c r="R68" s="324"/>
      <c r="S68" s="324"/>
      <c r="T68" s="324"/>
      <c r="U68" s="324"/>
      <c r="V68" s="324"/>
      <c r="W68" s="356"/>
      <c r="X68" s="324"/>
      <c r="Y68" s="363"/>
      <c r="Z68" s="312"/>
    </row>
    <row r="69">
      <c r="A69" s="324"/>
      <c r="B69" s="324"/>
      <c r="C69" s="324"/>
      <c r="D69" s="324"/>
      <c r="E69" s="324"/>
      <c r="F69" s="324"/>
      <c r="G69" s="324"/>
      <c r="H69" s="324"/>
      <c r="I69" s="324"/>
      <c r="J69" s="324"/>
      <c r="K69" s="324"/>
      <c r="L69" s="324"/>
      <c r="M69" s="324"/>
      <c r="N69" s="324"/>
      <c r="O69" s="324"/>
      <c r="P69" s="324"/>
      <c r="Q69" s="324"/>
      <c r="R69" s="324"/>
      <c r="S69" s="324"/>
      <c r="T69" s="324"/>
      <c r="U69" s="324"/>
      <c r="V69" s="324"/>
      <c r="W69" s="324"/>
      <c r="X69" s="324"/>
      <c r="Y69" s="363"/>
      <c r="Z69" s="312"/>
    </row>
    <row r="70">
      <c r="A70" s="324"/>
      <c r="B70" s="324"/>
      <c r="C70" s="324"/>
      <c r="D70" s="324"/>
      <c r="E70" s="324"/>
      <c r="F70" s="324"/>
      <c r="G70" s="324"/>
      <c r="H70" s="324"/>
      <c r="I70" s="324"/>
      <c r="J70" s="324"/>
      <c r="K70" s="324"/>
      <c r="L70" s="324"/>
      <c r="M70" s="324"/>
      <c r="N70" s="324"/>
      <c r="O70" s="324"/>
      <c r="P70" s="324"/>
      <c r="Q70" s="324"/>
      <c r="R70" s="324"/>
      <c r="S70" s="324"/>
      <c r="T70" s="324"/>
      <c r="U70" s="324"/>
      <c r="V70" s="324"/>
      <c r="W70" s="324"/>
      <c r="X70" s="324"/>
      <c r="Y70" s="363"/>
      <c r="Z70" s="312"/>
    </row>
    <row r="71">
      <c r="A71" s="324"/>
      <c r="B71" s="324"/>
      <c r="C71" s="324"/>
      <c r="D71" s="324"/>
      <c r="E71" s="324"/>
      <c r="F71" s="324"/>
      <c r="G71" s="324"/>
      <c r="H71" s="324"/>
      <c r="I71" s="324"/>
      <c r="J71" s="324"/>
      <c r="K71" s="324"/>
      <c r="L71" s="324"/>
      <c r="M71" s="324"/>
      <c r="N71" s="324"/>
      <c r="O71" s="324"/>
      <c r="P71" s="324"/>
      <c r="Q71" s="324"/>
      <c r="R71" s="324"/>
      <c r="S71" s="324"/>
      <c r="T71" s="324"/>
      <c r="U71" s="324"/>
      <c r="V71" s="324"/>
      <c r="W71" s="324"/>
      <c r="X71" s="324"/>
      <c r="Y71" s="363"/>
      <c r="Z71" s="312"/>
    </row>
    <row r="72">
      <c r="A72" s="324"/>
      <c r="B72" s="324"/>
      <c r="C72" s="324"/>
      <c r="D72" s="324"/>
      <c r="E72" s="324"/>
      <c r="F72" s="324"/>
      <c r="G72" s="324"/>
      <c r="H72" s="324"/>
      <c r="I72" s="324"/>
      <c r="J72" s="324"/>
      <c r="K72" s="324"/>
      <c r="L72" s="324"/>
      <c r="M72" s="324"/>
      <c r="N72" s="324"/>
      <c r="O72" s="324"/>
      <c r="P72" s="324"/>
      <c r="Q72" s="324"/>
      <c r="R72" s="324"/>
      <c r="S72" s="324"/>
      <c r="T72" s="324"/>
      <c r="U72" s="324"/>
      <c r="V72" s="324"/>
      <c r="W72" s="324"/>
      <c r="X72" s="324"/>
      <c r="Y72" s="363"/>
      <c r="Z72" s="312"/>
    </row>
    <row r="73">
      <c r="A73" s="324"/>
      <c r="B73" s="324"/>
      <c r="C73" s="324"/>
      <c r="D73" s="324"/>
      <c r="E73" s="324"/>
      <c r="F73" s="324"/>
      <c r="G73" s="324"/>
      <c r="H73" s="324"/>
      <c r="I73" s="324"/>
      <c r="J73" s="324"/>
      <c r="K73" s="324"/>
      <c r="L73" s="324"/>
      <c r="M73" s="324"/>
      <c r="N73" s="324"/>
      <c r="O73" s="324"/>
      <c r="P73" s="324"/>
      <c r="Q73" s="324"/>
      <c r="R73" s="324"/>
      <c r="S73" s="324"/>
      <c r="T73" s="324"/>
      <c r="U73" s="324"/>
      <c r="V73" s="324"/>
      <c r="W73" s="324"/>
      <c r="X73" s="324"/>
      <c r="Y73" s="363"/>
      <c r="Z73" s="312"/>
    </row>
    <row r="74">
      <c r="A74" s="324"/>
      <c r="B74" s="324"/>
      <c r="C74" s="324"/>
      <c r="D74" s="324"/>
      <c r="E74" s="324"/>
      <c r="F74" s="324"/>
      <c r="G74" s="324"/>
      <c r="H74" s="324"/>
      <c r="I74" s="324"/>
      <c r="J74" s="324"/>
      <c r="K74" s="324"/>
      <c r="L74" s="324"/>
      <c r="M74" s="324"/>
      <c r="N74" s="324"/>
      <c r="O74" s="324"/>
      <c r="P74" s="324"/>
      <c r="Q74" s="324"/>
      <c r="R74" s="324"/>
      <c r="S74" s="324"/>
      <c r="T74" s="324"/>
      <c r="U74" s="324"/>
      <c r="V74" s="324"/>
      <c r="W74" s="324"/>
      <c r="X74" s="324"/>
      <c r="Y74" s="363"/>
      <c r="Z74" s="312"/>
    </row>
    <row r="75">
      <c r="A75" s="324"/>
      <c r="B75" s="324"/>
      <c r="C75" s="324"/>
      <c r="D75" s="324"/>
      <c r="E75" s="324"/>
      <c r="F75" s="324"/>
      <c r="G75" s="324"/>
      <c r="H75" s="324"/>
      <c r="I75" s="324"/>
      <c r="J75" s="324"/>
      <c r="K75" s="324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4"/>
      <c r="X75" s="324"/>
      <c r="Y75" s="363"/>
      <c r="Z75" s="312"/>
    </row>
    <row r="76">
      <c r="A76" s="324"/>
      <c r="B76" s="324"/>
      <c r="C76" s="324"/>
      <c r="D76" s="324"/>
      <c r="E76" s="324"/>
      <c r="F76" s="324"/>
      <c r="G76" s="324"/>
      <c r="H76" s="324"/>
      <c r="I76" s="324"/>
      <c r="J76" s="324"/>
      <c r="K76" s="324"/>
      <c r="L76" s="324"/>
      <c r="M76" s="324"/>
      <c r="N76" s="324"/>
      <c r="O76" s="324"/>
      <c r="P76" s="324"/>
      <c r="Q76" s="324"/>
      <c r="R76" s="324"/>
      <c r="S76" s="324"/>
      <c r="T76" s="324"/>
      <c r="U76" s="324"/>
      <c r="V76" s="324"/>
      <c r="W76" s="324"/>
      <c r="X76" s="324"/>
      <c r="Y76" s="363"/>
      <c r="Z76" s="312"/>
    </row>
    <row r="77">
      <c r="A77" s="324"/>
      <c r="B77" s="324"/>
      <c r="C77" s="324"/>
      <c r="D77" s="324"/>
      <c r="E77" s="324"/>
      <c r="F77" s="324"/>
      <c r="G77" s="324"/>
      <c r="H77" s="324"/>
      <c r="I77" s="324"/>
      <c r="J77" s="324"/>
      <c r="K77" s="324"/>
      <c r="L77" s="324"/>
      <c r="M77" s="324"/>
      <c r="N77" s="324"/>
      <c r="O77" s="324"/>
      <c r="P77" s="324"/>
      <c r="Q77" s="324"/>
      <c r="R77" s="324"/>
      <c r="S77" s="324"/>
      <c r="T77" s="324"/>
      <c r="U77" s="324"/>
      <c r="V77" s="324"/>
      <c r="W77" s="324"/>
      <c r="X77" s="324"/>
      <c r="Y77" s="363"/>
      <c r="Z77" s="312"/>
    </row>
    <row r="78">
      <c r="A78" s="324"/>
      <c r="B78" s="324"/>
      <c r="C78" s="324"/>
      <c r="D78" s="324"/>
      <c r="E78" s="324"/>
      <c r="F78" s="324"/>
      <c r="G78" s="324"/>
      <c r="H78" s="324"/>
      <c r="I78" s="324"/>
      <c r="J78" s="324"/>
      <c r="K78" s="324"/>
      <c r="L78" s="324"/>
      <c r="M78" s="324"/>
      <c r="N78" s="324"/>
      <c r="O78" s="324"/>
      <c r="P78" s="324"/>
      <c r="Q78" s="324"/>
      <c r="R78" s="324"/>
      <c r="S78" s="324"/>
      <c r="T78" s="324"/>
      <c r="U78" s="324"/>
      <c r="V78" s="324"/>
      <c r="W78" s="324"/>
      <c r="X78" s="324"/>
      <c r="Y78" s="363"/>
      <c r="Z78" s="312"/>
    </row>
    <row r="79">
      <c r="A79" s="324"/>
      <c r="B79" s="324"/>
      <c r="C79" s="324"/>
      <c r="D79" s="324"/>
      <c r="E79" s="324"/>
      <c r="F79" s="324"/>
      <c r="G79" s="324"/>
      <c r="H79" s="324"/>
      <c r="I79" s="324"/>
      <c r="J79" s="324"/>
      <c r="K79" s="324"/>
      <c r="L79" s="324"/>
      <c r="M79" s="324"/>
      <c r="N79" s="324"/>
      <c r="O79" s="324"/>
      <c r="P79" s="324"/>
      <c r="Q79" s="324"/>
      <c r="R79" s="324"/>
      <c r="S79" s="324"/>
      <c r="T79" s="324"/>
      <c r="U79" s="324"/>
      <c r="V79" s="324"/>
      <c r="W79" s="324"/>
      <c r="X79" s="324"/>
      <c r="Y79" s="363"/>
      <c r="Z79" s="312"/>
    </row>
    <row r="80">
      <c r="A80" s="324"/>
      <c r="B80" s="324"/>
      <c r="C80" s="324"/>
      <c r="D80" s="324"/>
      <c r="E80" s="324"/>
      <c r="F80" s="324"/>
      <c r="G80" s="324"/>
      <c r="H80" s="324"/>
      <c r="I80" s="324"/>
      <c r="J80" s="324"/>
      <c r="K80" s="324"/>
      <c r="L80" s="324"/>
      <c r="M80" s="324"/>
      <c r="N80" s="324"/>
      <c r="O80" s="324"/>
      <c r="P80" s="324"/>
      <c r="Q80" s="324"/>
      <c r="R80" s="324"/>
      <c r="S80" s="324"/>
      <c r="T80" s="324"/>
      <c r="U80" s="324"/>
      <c r="V80" s="324"/>
      <c r="W80" s="324"/>
      <c r="X80" s="324"/>
      <c r="Y80" s="363"/>
      <c r="Z80" s="312"/>
    </row>
    <row r="81">
      <c r="A81" s="324"/>
      <c r="B81" s="324"/>
      <c r="C81" s="324"/>
      <c r="D81" s="324"/>
      <c r="E81" s="324"/>
      <c r="F81" s="324"/>
      <c r="G81" s="324"/>
      <c r="H81" s="324"/>
      <c r="I81" s="324"/>
      <c r="J81" s="324"/>
      <c r="K81" s="324"/>
      <c r="L81" s="324"/>
      <c r="M81" s="324"/>
      <c r="N81" s="324"/>
      <c r="O81" s="324"/>
      <c r="P81" s="324"/>
      <c r="Q81" s="324"/>
      <c r="R81" s="324"/>
      <c r="S81" s="324"/>
      <c r="T81" s="324"/>
      <c r="U81" s="324"/>
      <c r="V81" s="324"/>
      <c r="W81" s="324"/>
      <c r="X81" s="324"/>
      <c r="Y81" s="363"/>
      <c r="Z81" s="312"/>
    </row>
    <row r="82">
      <c r="A82" s="324"/>
      <c r="B82" s="324"/>
      <c r="C82" s="324"/>
      <c r="D82" s="324"/>
      <c r="E82" s="324"/>
      <c r="F82" s="324"/>
      <c r="G82" s="324"/>
      <c r="H82" s="324"/>
      <c r="I82" s="324"/>
      <c r="J82" s="324"/>
      <c r="K82" s="324"/>
      <c r="L82" s="324"/>
      <c r="M82" s="324"/>
      <c r="N82" s="324"/>
      <c r="O82" s="324"/>
      <c r="P82" s="324"/>
      <c r="Q82" s="324"/>
      <c r="R82" s="324"/>
      <c r="S82" s="324"/>
      <c r="T82" s="324"/>
      <c r="U82" s="324"/>
      <c r="V82" s="324"/>
      <c r="W82" s="324"/>
      <c r="X82" s="324"/>
      <c r="Y82" s="363"/>
      <c r="Z82" s="312"/>
    </row>
    <row r="83">
      <c r="A83" s="324"/>
      <c r="B83" s="324"/>
      <c r="C83" s="324"/>
      <c r="D83" s="324"/>
      <c r="E83" s="324"/>
      <c r="F83" s="324"/>
      <c r="G83" s="324"/>
      <c r="H83" s="324"/>
      <c r="I83" s="324"/>
      <c r="J83" s="324"/>
      <c r="K83" s="324"/>
      <c r="L83" s="324"/>
      <c r="M83" s="324"/>
      <c r="N83" s="324"/>
      <c r="O83" s="324"/>
      <c r="P83" s="324"/>
      <c r="Q83" s="324"/>
      <c r="R83" s="324"/>
      <c r="S83" s="324"/>
      <c r="T83" s="324"/>
      <c r="U83" s="324"/>
      <c r="V83" s="324"/>
      <c r="W83" s="324"/>
      <c r="X83" s="324"/>
      <c r="Y83" s="363"/>
      <c r="Z83" s="312"/>
    </row>
    <row r="84">
      <c r="A84" s="324"/>
      <c r="B84" s="324"/>
      <c r="C84" s="324"/>
      <c r="D84" s="324"/>
      <c r="E84" s="324"/>
      <c r="F84" s="324"/>
      <c r="G84" s="324"/>
      <c r="H84" s="324"/>
      <c r="I84" s="324"/>
      <c r="J84" s="324"/>
      <c r="K84" s="324"/>
      <c r="L84" s="324"/>
      <c r="M84" s="324"/>
      <c r="N84" s="324"/>
      <c r="O84" s="324"/>
      <c r="P84" s="324"/>
      <c r="Q84" s="324"/>
      <c r="R84" s="324"/>
      <c r="S84" s="324"/>
      <c r="T84" s="324"/>
      <c r="U84" s="324"/>
      <c r="V84" s="324"/>
      <c r="W84" s="324"/>
      <c r="X84" s="324"/>
      <c r="Y84" s="363"/>
      <c r="Z84" s="312"/>
    </row>
    <row r="85">
      <c r="A85" s="324"/>
      <c r="B85" s="324"/>
      <c r="C85" s="324"/>
      <c r="D85" s="324"/>
      <c r="E85" s="324"/>
      <c r="F85" s="324"/>
      <c r="G85" s="324"/>
      <c r="H85" s="324"/>
      <c r="I85" s="324"/>
      <c r="J85" s="324"/>
      <c r="K85" s="324"/>
      <c r="L85" s="324"/>
      <c r="M85" s="324"/>
      <c r="N85" s="324"/>
      <c r="O85" s="324"/>
      <c r="P85" s="324"/>
      <c r="Q85" s="324"/>
      <c r="R85" s="324"/>
      <c r="S85" s="324"/>
      <c r="T85" s="324"/>
      <c r="U85" s="324"/>
      <c r="V85" s="324"/>
      <c r="W85" s="324"/>
      <c r="X85" s="324"/>
      <c r="Y85" s="363"/>
      <c r="Z85" s="312"/>
    </row>
    <row r="86">
      <c r="A86" s="324"/>
      <c r="B86" s="324"/>
      <c r="C86" s="324"/>
      <c r="D86" s="324"/>
      <c r="E86" s="324"/>
      <c r="F86" s="324"/>
      <c r="G86" s="324"/>
      <c r="H86" s="324"/>
      <c r="I86" s="324"/>
      <c r="J86" s="324"/>
      <c r="K86" s="324"/>
      <c r="L86" s="324"/>
      <c r="M86" s="324"/>
      <c r="N86" s="324"/>
      <c r="O86" s="324"/>
      <c r="P86" s="324"/>
      <c r="Q86" s="324"/>
      <c r="R86" s="324"/>
      <c r="S86" s="324"/>
      <c r="T86" s="324"/>
      <c r="U86" s="324"/>
      <c r="V86" s="324"/>
      <c r="W86" s="324"/>
      <c r="X86" s="324"/>
      <c r="Y86" s="363"/>
      <c r="Z86" s="312"/>
    </row>
    <row r="87">
      <c r="A87" s="324"/>
      <c r="B87" s="324"/>
      <c r="C87" s="324"/>
      <c r="D87" s="324"/>
      <c r="E87" s="324"/>
      <c r="F87" s="324"/>
      <c r="G87" s="324"/>
      <c r="H87" s="324"/>
      <c r="I87" s="324"/>
      <c r="J87" s="324"/>
      <c r="K87" s="324"/>
      <c r="L87" s="324"/>
      <c r="M87" s="324"/>
      <c r="N87" s="324"/>
      <c r="O87" s="324"/>
      <c r="P87" s="324"/>
      <c r="Q87" s="324"/>
      <c r="R87" s="324"/>
      <c r="S87" s="324"/>
      <c r="T87" s="324"/>
      <c r="U87" s="324"/>
      <c r="V87" s="324"/>
      <c r="W87" s="324"/>
      <c r="X87" s="324"/>
      <c r="Y87" s="363"/>
      <c r="Z87" s="312"/>
    </row>
    <row r="88">
      <c r="A88" s="324"/>
      <c r="B88" s="324"/>
      <c r="C88" s="324"/>
      <c r="D88" s="324"/>
      <c r="E88" s="324"/>
      <c r="F88" s="324"/>
      <c r="G88" s="324"/>
      <c r="H88" s="324"/>
      <c r="I88" s="324"/>
      <c r="J88" s="324"/>
      <c r="K88" s="324"/>
      <c r="L88" s="324"/>
      <c r="M88" s="324"/>
      <c r="N88" s="324"/>
      <c r="O88" s="324"/>
      <c r="P88" s="324"/>
      <c r="Q88" s="324"/>
      <c r="R88" s="324"/>
      <c r="S88" s="324"/>
      <c r="T88" s="324"/>
      <c r="U88" s="324"/>
      <c r="V88" s="324"/>
      <c r="W88" s="324"/>
      <c r="X88" s="324"/>
      <c r="Y88" s="363"/>
      <c r="Z88" s="312"/>
    </row>
    <row r="89">
      <c r="A89" s="324"/>
      <c r="B89" s="324"/>
      <c r="C89" s="324"/>
      <c r="D89" s="324"/>
      <c r="E89" s="324"/>
      <c r="F89" s="324"/>
      <c r="G89" s="324"/>
      <c r="H89" s="324"/>
      <c r="I89" s="324"/>
      <c r="J89" s="324"/>
      <c r="K89" s="324"/>
      <c r="L89" s="324"/>
      <c r="M89" s="324"/>
      <c r="N89" s="324"/>
      <c r="O89" s="324"/>
      <c r="P89" s="324"/>
      <c r="Q89" s="324"/>
      <c r="R89" s="324"/>
      <c r="S89" s="324"/>
      <c r="T89" s="324"/>
      <c r="U89" s="324"/>
      <c r="V89" s="324"/>
      <c r="W89" s="324"/>
      <c r="X89" s="324"/>
      <c r="Y89" s="363"/>
      <c r="Z89" s="312"/>
    </row>
    <row r="90">
      <c r="A90" s="324"/>
      <c r="B90" s="324"/>
      <c r="C90" s="324"/>
      <c r="D90" s="324"/>
      <c r="E90" s="324"/>
      <c r="F90" s="324"/>
      <c r="G90" s="324"/>
      <c r="H90" s="324"/>
      <c r="I90" s="324"/>
      <c r="J90" s="324"/>
      <c r="K90" s="324"/>
      <c r="L90" s="324"/>
      <c r="M90" s="324"/>
      <c r="N90" s="324"/>
      <c r="O90" s="324"/>
      <c r="P90" s="324"/>
      <c r="Q90" s="324"/>
      <c r="R90" s="324"/>
      <c r="S90" s="324"/>
      <c r="T90" s="324"/>
      <c r="U90" s="324"/>
      <c r="V90" s="324"/>
      <c r="W90" s="324"/>
      <c r="X90" s="324"/>
      <c r="Y90" s="363"/>
      <c r="Z90" s="312"/>
    </row>
    <row r="91">
      <c r="A91" s="324"/>
      <c r="B91" s="324"/>
      <c r="C91" s="324"/>
      <c r="D91" s="324"/>
      <c r="E91" s="324"/>
      <c r="F91" s="324"/>
      <c r="G91" s="324"/>
      <c r="H91" s="324"/>
      <c r="I91" s="324"/>
      <c r="J91" s="324"/>
      <c r="K91" s="324"/>
      <c r="L91" s="324"/>
      <c r="M91" s="324"/>
      <c r="N91" s="324"/>
      <c r="O91" s="324"/>
      <c r="P91" s="324"/>
      <c r="Q91" s="324"/>
      <c r="R91" s="324"/>
      <c r="S91" s="324"/>
      <c r="T91" s="324"/>
      <c r="U91" s="324"/>
      <c r="V91" s="324"/>
      <c r="W91" s="324"/>
      <c r="X91" s="324"/>
      <c r="Y91" s="363"/>
      <c r="Z91" s="312"/>
    </row>
    <row r="92">
      <c r="A92" s="324"/>
      <c r="B92" s="324"/>
      <c r="C92" s="324"/>
      <c r="D92" s="324"/>
      <c r="E92" s="324"/>
      <c r="F92" s="324"/>
      <c r="G92" s="324"/>
      <c r="H92" s="324"/>
      <c r="I92" s="324"/>
      <c r="J92" s="324"/>
      <c r="K92" s="324"/>
      <c r="L92" s="324"/>
      <c r="M92" s="324"/>
      <c r="N92" s="324"/>
      <c r="O92" s="324"/>
      <c r="P92" s="324"/>
      <c r="Q92" s="324"/>
      <c r="R92" s="324"/>
      <c r="S92" s="324"/>
      <c r="T92" s="324"/>
      <c r="U92" s="324"/>
      <c r="V92" s="324"/>
      <c r="W92" s="324"/>
      <c r="X92" s="324"/>
      <c r="Y92" s="363"/>
      <c r="Z92" s="312"/>
    </row>
    <row r="93">
      <c r="A93" s="324"/>
      <c r="B93" s="324"/>
      <c r="C93" s="324"/>
      <c r="D93" s="324"/>
      <c r="E93" s="324"/>
      <c r="F93" s="324"/>
      <c r="G93" s="324"/>
      <c r="H93" s="324"/>
      <c r="I93" s="324"/>
      <c r="J93" s="324"/>
      <c r="K93" s="324"/>
      <c r="L93" s="324"/>
      <c r="M93" s="324"/>
      <c r="N93" s="324"/>
      <c r="O93" s="324"/>
      <c r="P93" s="324"/>
      <c r="Q93" s="324"/>
      <c r="R93" s="324"/>
      <c r="S93" s="324"/>
      <c r="T93" s="324"/>
      <c r="U93" s="324"/>
      <c r="V93" s="324"/>
      <c r="W93" s="324"/>
      <c r="X93" s="324"/>
      <c r="Y93" s="363"/>
      <c r="Z93" s="312"/>
    </row>
    <row r="94">
      <c r="A94" s="324"/>
      <c r="B94" s="324"/>
      <c r="C94" s="324"/>
      <c r="D94" s="324"/>
      <c r="E94" s="324"/>
      <c r="F94" s="324"/>
      <c r="G94" s="324"/>
      <c r="H94" s="324"/>
      <c r="I94" s="324"/>
      <c r="J94" s="324"/>
      <c r="K94" s="324"/>
      <c r="L94" s="324"/>
      <c r="M94" s="324"/>
      <c r="N94" s="324"/>
      <c r="O94" s="324"/>
      <c r="P94" s="324"/>
      <c r="Q94" s="324"/>
      <c r="R94" s="324"/>
      <c r="S94" s="324"/>
      <c r="T94" s="324"/>
      <c r="U94" s="324"/>
      <c r="V94" s="324"/>
      <c r="W94" s="324"/>
      <c r="X94" s="324"/>
      <c r="Y94" s="363"/>
      <c r="Z94" s="312"/>
    </row>
    <row r="95">
      <c r="A95" s="324"/>
      <c r="B95" s="324"/>
      <c r="C95" s="324"/>
      <c r="D95" s="324"/>
      <c r="E95" s="324"/>
      <c r="F95" s="324"/>
      <c r="G95" s="324"/>
      <c r="H95" s="324"/>
      <c r="I95" s="324"/>
      <c r="J95" s="324"/>
      <c r="K95" s="324"/>
      <c r="L95" s="324"/>
      <c r="M95" s="324"/>
      <c r="N95" s="324"/>
      <c r="O95" s="324"/>
      <c r="P95" s="324"/>
      <c r="Q95" s="324"/>
      <c r="R95" s="324"/>
      <c r="S95" s="324"/>
      <c r="T95" s="324"/>
      <c r="U95" s="324"/>
      <c r="V95" s="324"/>
      <c r="W95" s="324"/>
      <c r="X95" s="324"/>
      <c r="Y95" s="363"/>
      <c r="Z95" s="312"/>
    </row>
    <row r="96">
      <c r="A96" s="324"/>
      <c r="B96" s="324"/>
      <c r="C96" s="324"/>
      <c r="D96" s="324"/>
      <c r="E96" s="324"/>
      <c r="F96" s="324"/>
      <c r="G96" s="324"/>
      <c r="H96" s="324"/>
      <c r="I96" s="324"/>
      <c r="J96" s="324"/>
      <c r="K96" s="324"/>
      <c r="L96" s="324"/>
      <c r="M96" s="324"/>
      <c r="N96" s="324"/>
      <c r="O96" s="324"/>
      <c r="P96" s="324"/>
      <c r="Q96" s="324"/>
      <c r="R96" s="324"/>
      <c r="S96" s="324"/>
      <c r="T96" s="324"/>
      <c r="U96" s="324"/>
      <c r="V96" s="324"/>
      <c r="W96" s="324"/>
      <c r="X96" s="324"/>
      <c r="Y96" s="363"/>
      <c r="Z96" s="312"/>
    </row>
    <row r="97">
      <c r="A97" s="324"/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24"/>
      <c r="Q97" s="324"/>
      <c r="R97" s="324"/>
      <c r="S97" s="324"/>
      <c r="T97" s="324"/>
      <c r="U97" s="324"/>
      <c r="V97" s="324"/>
      <c r="W97" s="324"/>
      <c r="X97" s="324"/>
      <c r="Y97" s="363"/>
      <c r="Z97" s="312"/>
    </row>
    <row r="98">
      <c r="A98" s="324"/>
      <c r="B98" s="324"/>
      <c r="C98" s="324"/>
      <c r="D98" s="324"/>
      <c r="E98" s="324"/>
      <c r="F98" s="324"/>
      <c r="G98" s="324"/>
      <c r="H98" s="324"/>
      <c r="I98" s="324"/>
      <c r="J98" s="324"/>
      <c r="K98" s="324"/>
      <c r="L98" s="324"/>
      <c r="M98" s="324"/>
      <c r="N98" s="324"/>
      <c r="O98" s="324"/>
      <c r="P98" s="324"/>
      <c r="Q98" s="324"/>
      <c r="R98" s="324"/>
      <c r="S98" s="324"/>
      <c r="T98" s="324"/>
      <c r="U98" s="324"/>
      <c r="V98" s="324"/>
      <c r="W98" s="324"/>
      <c r="X98" s="324"/>
      <c r="Y98" s="363"/>
      <c r="Z98" s="312"/>
    </row>
    <row r="99">
      <c r="A99" s="324"/>
      <c r="B99" s="324"/>
      <c r="C99" s="324"/>
      <c r="D99" s="324"/>
      <c r="E99" s="324"/>
      <c r="F99" s="324"/>
      <c r="G99" s="324"/>
      <c r="H99" s="324"/>
      <c r="I99" s="324"/>
      <c r="J99" s="324"/>
      <c r="K99" s="324"/>
      <c r="L99" s="324"/>
      <c r="M99" s="324"/>
      <c r="N99" s="324"/>
      <c r="O99" s="324"/>
      <c r="P99" s="324"/>
      <c r="Q99" s="324"/>
      <c r="R99" s="324"/>
      <c r="S99" s="324"/>
      <c r="T99" s="324"/>
      <c r="U99" s="324"/>
      <c r="V99" s="324"/>
      <c r="W99" s="324"/>
      <c r="X99" s="324"/>
      <c r="Y99" s="363"/>
      <c r="Z99" s="312"/>
    </row>
    <row r="100">
      <c r="A100" s="324"/>
      <c r="B100" s="324"/>
      <c r="C100" s="324"/>
      <c r="D100" s="324"/>
      <c r="E100" s="324"/>
      <c r="F100" s="324"/>
      <c r="G100" s="324"/>
      <c r="H100" s="324"/>
      <c r="I100" s="324"/>
      <c r="J100" s="324"/>
      <c r="K100" s="324"/>
      <c r="L100" s="324"/>
      <c r="M100" s="324"/>
      <c r="N100" s="324"/>
      <c r="O100" s="324"/>
      <c r="P100" s="324"/>
      <c r="Q100" s="324"/>
      <c r="R100" s="324"/>
      <c r="S100" s="324"/>
      <c r="T100" s="324"/>
      <c r="U100" s="324"/>
      <c r="V100" s="324"/>
      <c r="W100" s="324"/>
      <c r="X100" s="324"/>
      <c r="Y100" s="363"/>
      <c r="Z100" s="312"/>
    </row>
    <row r="101">
      <c r="A101" s="324"/>
      <c r="B101" s="324"/>
      <c r="C101" s="324"/>
      <c r="D101" s="324"/>
      <c r="E101" s="324"/>
      <c r="F101" s="324"/>
      <c r="G101" s="324"/>
      <c r="H101" s="324"/>
      <c r="I101" s="324"/>
      <c r="J101" s="324"/>
      <c r="K101" s="324"/>
      <c r="L101" s="324"/>
      <c r="M101" s="324"/>
      <c r="N101" s="324"/>
      <c r="O101" s="324"/>
      <c r="P101" s="324"/>
      <c r="Q101" s="324"/>
      <c r="R101" s="324"/>
      <c r="S101" s="324"/>
      <c r="T101" s="324"/>
      <c r="U101" s="324"/>
      <c r="V101" s="324"/>
      <c r="W101" s="324"/>
      <c r="X101" s="324"/>
      <c r="Y101" s="363"/>
      <c r="Z101" s="312"/>
    </row>
    <row r="102">
      <c r="A102" s="324"/>
      <c r="B102" s="324"/>
      <c r="C102" s="324"/>
      <c r="D102" s="324"/>
      <c r="E102" s="324"/>
      <c r="F102" s="324"/>
      <c r="G102" s="324"/>
      <c r="H102" s="324"/>
      <c r="I102" s="324"/>
      <c r="J102" s="324"/>
      <c r="K102" s="324"/>
      <c r="L102" s="324"/>
      <c r="M102" s="324"/>
      <c r="N102" s="324"/>
      <c r="O102" s="324"/>
      <c r="P102" s="324"/>
      <c r="Q102" s="324"/>
      <c r="R102" s="324"/>
      <c r="S102" s="324"/>
      <c r="T102" s="324"/>
      <c r="U102" s="324"/>
      <c r="V102" s="324"/>
      <c r="W102" s="324"/>
      <c r="X102" s="324"/>
      <c r="Y102" s="363"/>
      <c r="Z102" s="312"/>
    </row>
    <row r="103">
      <c r="A103" s="324"/>
      <c r="B103" s="324"/>
      <c r="C103" s="324"/>
      <c r="D103" s="324"/>
      <c r="E103" s="324"/>
      <c r="F103" s="324"/>
      <c r="G103" s="324"/>
      <c r="H103" s="324"/>
      <c r="I103" s="324"/>
      <c r="J103" s="324"/>
      <c r="K103" s="324"/>
      <c r="L103" s="324"/>
      <c r="M103" s="324"/>
      <c r="N103" s="324"/>
      <c r="O103" s="324"/>
      <c r="P103" s="324"/>
      <c r="Q103" s="324"/>
      <c r="R103" s="324"/>
      <c r="S103" s="324"/>
      <c r="T103" s="324"/>
      <c r="U103" s="324"/>
      <c r="V103" s="324"/>
      <c r="W103" s="324"/>
      <c r="X103" s="324"/>
      <c r="Y103" s="363"/>
      <c r="Z103" s="312"/>
    </row>
    <row r="104">
      <c r="A104" s="324"/>
      <c r="B104" s="324"/>
      <c r="C104" s="324"/>
      <c r="D104" s="324"/>
      <c r="E104" s="324"/>
      <c r="F104" s="324"/>
      <c r="G104" s="324"/>
      <c r="H104" s="324"/>
      <c r="I104" s="324"/>
      <c r="J104" s="324"/>
      <c r="K104" s="324"/>
      <c r="L104" s="324"/>
      <c r="M104" s="324"/>
      <c r="N104" s="324"/>
      <c r="O104" s="324"/>
      <c r="P104" s="324"/>
      <c r="Q104" s="324"/>
      <c r="R104" s="324"/>
      <c r="S104" s="324"/>
      <c r="T104" s="324"/>
      <c r="U104" s="324"/>
      <c r="V104" s="324"/>
      <c r="W104" s="324"/>
      <c r="X104" s="324"/>
      <c r="Y104" s="363"/>
      <c r="Z104" s="312"/>
    </row>
    <row r="105">
      <c r="A105" s="324"/>
      <c r="B105" s="324"/>
      <c r="C105" s="324"/>
      <c r="D105" s="324"/>
      <c r="E105" s="324"/>
      <c r="F105" s="324"/>
      <c r="G105" s="324"/>
      <c r="H105" s="324"/>
      <c r="I105" s="324"/>
      <c r="J105" s="324"/>
      <c r="K105" s="324"/>
      <c r="L105" s="324"/>
      <c r="M105" s="324"/>
      <c r="N105" s="324"/>
      <c r="O105" s="324"/>
      <c r="P105" s="324"/>
      <c r="Q105" s="324"/>
      <c r="R105" s="324"/>
      <c r="S105" s="324"/>
      <c r="T105" s="324"/>
      <c r="U105" s="324"/>
      <c r="V105" s="324"/>
      <c r="W105" s="324"/>
      <c r="X105" s="324"/>
      <c r="Y105" s="363"/>
      <c r="Z105" s="312"/>
    </row>
    <row r="106">
      <c r="A106" s="324"/>
      <c r="B106" s="324"/>
      <c r="C106" s="324"/>
      <c r="D106" s="324"/>
      <c r="E106" s="324"/>
      <c r="F106" s="324"/>
      <c r="G106" s="324"/>
      <c r="H106" s="324"/>
      <c r="I106" s="324"/>
      <c r="J106" s="324"/>
      <c r="K106" s="324"/>
      <c r="L106" s="324"/>
      <c r="M106" s="324"/>
      <c r="N106" s="324"/>
      <c r="O106" s="324"/>
      <c r="P106" s="324"/>
      <c r="Q106" s="324"/>
      <c r="R106" s="324"/>
      <c r="S106" s="324"/>
      <c r="T106" s="324"/>
      <c r="U106" s="324"/>
      <c r="V106" s="324"/>
      <c r="W106" s="324"/>
      <c r="X106" s="324"/>
      <c r="Y106" s="363"/>
      <c r="Z106" s="312"/>
    </row>
    <row r="107">
      <c r="A107" s="324"/>
      <c r="B107" s="324"/>
      <c r="C107" s="324"/>
      <c r="D107" s="324"/>
      <c r="E107" s="324"/>
      <c r="F107" s="324"/>
      <c r="G107" s="324"/>
      <c r="H107" s="324"/>
      <c r="I107" s="324"/>
      <c r="J107" s="324"/>
      <c r="K107" s="324"/>
      <c r="L107" s="324"/>
      <c r="M107" s="324"/>
      <c r="N107" s="324"/>
      <c r="O107" s="324"/>
      <c r="P107" s="324"/>
      <c r="Q107" s="324"/>
      <c r="R107" s="324"/>
      <c r="S107" s="324"/>
      <c r="T107" s="324"/>
      <c r="U107" s="324"/>
      <c r="V107" s="324"/>
      <c r="W107" s="324"/>
      <c r="X107" s="324"/>
      <c r="Y107" s="363"/>
      <c r="Z107" s="312"/>
    </row>
    <row r="108">
      <c r="A108" s="324"/>
      <c r="B108" s="324"/>
      <c r="C108" s="324"/>
      <c r="D108" s="324"/>
      <c r="E108" s="324"/>
      <c r="F108" s="324"/>
      <c r="G108" s="324"/>
      <c r="H108" s="324"/>
      <c r="I108" s="324"/>
      <c r="J108" s="324"/>
      <c r="K108" s="324"/>
      <c r="L108" s="324"/>
      <c r="M108" s="324"/>
      <c r="N108" s="324"/>
      <c r="O108" s="324"/>
      <c r="P108" s="324"/>
      <c r="Q108" s="324"/>
      <c r="R108" s="324"/>
      <c r="S108" s="324"/>
      <c r="T108" s="324"/>
      <c r="U108" s="324"/>
      <c r="V108" s="324"/>
      <c r="W108" s="324"/>
      <c r="X108" s="324"/>
      <c r="Y108" s="363"/>
      <c r="Z108" s="312"/>
    </row>
    <row r="109">
      <c r="A109" s="324"/>
      <c r="B109" s="324"/>
      <c r="C109" s="324"/>
      <c r="D109" s="324"/>
      <c r="E109" s="324"/>
      <c r="F109" s="324"/>
      <c r="G109" s="324"/>
      <c r="H109" s="324"/>
      <c r="I109" s="324"/>
      <c r="J109" s="324"/>
      <c r="K109" s="324"/>
      <c r="L109" s="324"/>
      <c r="M109" s="324"/>
      <c r="N109" s="324"/>
      <c r="O109" s="324"/>
      <c r="P109" s="324"/>
      <c r="Q109" s="324"/>
      <c r="R109" s="324"/>
      <c r="S109" s="324"/>
      <c r="T109" s="324"/>
      <c r="U109" s="324"/>
      <c r="V109" s="324"/>
      <c r="W109" s="324"/>
      <c r="X109" s="324"/>
      <c r="Y109" s="363"/>
      <c r="Z109" s="312"/>
    </row>
    <row r="110">
      <c r="A110" s="324"/>
      <c r="B110" s="324"/>
      <c r="C110" s="324"/>
      <c r="D110" s="324"/>
      <c r="E110" s="324"/>
      <c r="F110" s="324"/>
      <c r="G110" s="324"/>
      <c r="H110" s="324"/>
      <c r="I110" s="324"/>
      <c r="J110" s="324"/>
      <c r="K110" s="324"/>
      <c r="L110" s="324"/>
      <c r="M110" s="324"/>
      <c r="N110" s="324"/>
      <c r="O110" s="324"/>
      <c r="P110" s="324"/>
      <c r="Q110" s="324"/>
      <c r="R110" s="324"/>
      <c r="S110" s="324"/>
      <c r="T110" s="324"/>
      <c r="U110" s="324"/>
      <c r="V110" s="324"/>
      <c r="W110" s="324"/>
      <c r="X110" s="324"/>
      <c r="Y110" s="363"/>
      <c r="Z110" s="312"/>
    </row>
    <row r="111">
      <c r="A111" s="324"/>
      <c r="B111" s="324"/>
      <c r="C111" s="324"/>
      <c r="D111" s="324"/>
      <c r="E111" s="324"/>
      <c r="F111" s="324"/>
      <c r="G111" s="324"/>
      <c r="H111" s="324"/>
      <c r="I111" s="324"/>
      <c r="J111" s="324"/>
      <c r="K111" s="324"/>
      <c r="L111" s="324"/>
      <c r="M111" s="324"/>
      <c r="N111" s="324"/>
      <c r="O111" s="324"/>
      <c r="P111" s="324"/>
      <c r="Q111" s="324"/>
      <c r="R111" s="324"/>
      <c r="S111" s="324"/>
      <c r="T111" s="324"/>
      <c r="U111" s="324"/>
      <c r="V111" s="324"/>
      <c r="W111" s="324"/>
      <c r="X111" s="324"/>
      <c r="Y111" s="363"/>
      <c r="Z111" s="312"/>
    </row>
    <row r="112">
      <c r="A112" s="324"/>
      <c r="B112" s="324"/>
      <c r="C112" s="324"/>
      <c r="D112" s="324"/>
      <c r="E112" s="324"/>
      <c r="F112" s="324"/>
      <c r="G112" s="324"/>
      <c r="H112" s="324"/>
      <c r="I112" s="324"/>
      <c r="J112" s="324"/>
      <c r="K112" s="324"/>
      <c r="L112" s="324"/>
      <c r="M112" s="324"/>
      <c r="N112" s="324"/>
      <c r="O112" s="324"/>
      <c r="P112" s="324"/>
      <c r="Q112" s="324"/>
      <c r="R112" s="324"/>
      <c r="S112" s="324"/>
      <c r="T112" s="324"/>
      <c r="U112" s="324"/>
      <c r="V112" s="324"/>
      <c r="W112" s="324"/>
      <c r="X112" s="324"/>
      <c r="Y112" s="363"/>
      <c r="Z112" s="312"/>
    </row>
    <row r="113">
      <c r="A113" s="324"/>
      <c r="B113" s="324"/>
      <c r="C113" s="324"/>
      <c r="D113" s="324"/>
      <c r="E113" s="324"/>
      <c r="F113" s="324"/>
      <c r="G113" s="324"/>
      <c r="H113" s="324"/>
      <c r="I113" s="324"/>
      <c r="J113" s="324"/>
      <c r="K113" s="324"/>
      <c r="L113" s="324"/>
      <c r="M113" s="324"/>
      <c r="N113" s="324"/>
      <c r="O113" s="324"/>
      <c r="P113" s="324"/>
      <c r="Q113" s="324"/>
      <c r="R113" s="324"/>
      <c r="S113" s="324"/>
      <c r="T113" s="324"/>
      <c r="U113" s="324"/>
      <c r="V113" s="324"/>
      <c r="W113" s="324"/>
      <c r="X113" s="324"/>
      <c r="Y113" s="363"/>
      <c r="Z113" s="312"/>
    </row>
    <row r="114">
      <c r="A114" s="324"/>
      <c r="B114" s="324"/>
      <c r="C114" s="324"/>
      <c r="D114" s="324"/>
      <c r="E114" s="324"/>
      <c r="F114" s="324"/>
      <c r="G114" s="324"/>
      <c r="H114" s="324"/>
      <c r="I114" s="324"/>
      <c r="J114" s="324"/>
      <c r="K114" s="324"/>
      <c r="L114" s="324"/>
      <c r="M114" s="324"/>
      <c r="N114" s="324"/>
      <c r="O114" s="324"/>
      <c r="P114" s="324"/>
      <c r="Q114" s="324"/>
      <c r="R114" s="324"/>
      <c r="S114" s="324"/>
      <c r="T114" s="324"/>
      <c r="U114" s="324"/>
      <c r="V114" s="324"/>
      <c r="W114" s="324"/>
      <c r="X114" s="324"/>
      <c r="Y114" s="363"/>
      <c r="Z114" s="312"/>
    </row>
    <row r="115">
      <c r="A115" s="324"/>
      <c r="B115" s="324"/>
      <c r="C115" s="324"/>
      <c r="D115" s="324"/>
      <c r="E115" s="324"/>
      <c r="F115" s="324"/>
      <c r="G115" s="324"/>
      <c r="H115" s="324"/>
      <c r="I115" s="324"/>
      <c r="J115" s="324"/>
      <c r="K115" s="324"/>
      <c r="L115" s="324"/>
      <c r="M115" s="324"/>
      <c r="N115" s="324"/>
      <c r="O115" s="324"/>
      <c r="P115" s="324"/>
      <c r="Q115" s="324"/>
      <c r="R115" s="324"/>
      <c r="S115" s="324"/>
      <c r="T115" s="324"/>
      <c r="U115" s="324"/>
      <c r="V115" s="324"/>
      <c r="W115" s="324"/>
      <c r="X115" s="324"/>
      <c r="Y115" s="363"/>
      <c r="Z115" s="312"/>
    </row>
    <row r="116">
      <c r="A116" s="324"/>
      <c r="B116" s="324"/>
      <c r="C116" s="324"/>
      <c r="D116" s="324"/>
      <c r="E116" s="324"/>
      <c r="F116" s="324"/>
      <c r="G116" s="324"/>
      <c r="H116" s="324"/>
      <c r="I116" s="324"/>
      <c r="J116" s="324"/>
      <c r="K116" s="324"/>
      <c r="L116" s="324"/>
      <c r="M116" s="324"/>
      <c r="N116" s="324"/>
      <c r="O116" s="324"/>
      <c r="P116" s="324"/>
      <c r="Q116" s="324"/>
      <c r="R116" s="324"/>
      <c r="S116" s="324"/>
      <c r="T116" s="324"/>
      <c r="U116" s="324"/>
      <c r="V116" s="324"/>
      <c r="W116" s="324"/>
      <c r="X116" s="324"/>
      <c r="Y116" s="363"/>
      <c r="Z116" s="312"/>
    </row>
    <row r="117">
      <c r="A117" s="324"/>
      <c r="B117" s="324"/>
      <c r="C117" s="324"/>
      <c r="D117" s="324"/>
      <c r="E117" s="324"/>
      <c r="F117" s="324"/>
      <c r="G117" s="324"/>
      <c r="H117" s="324"/>
      <c r="I117" s="324"/>
      <c r="J117" s="324"/>
      <c r="K117" s="324"/>
      <c r="L117" s="324"/>
      <c r="M117" s="324"/>
      <c r="N117" s="324"/>
      <c r="O117" s="324"/>
      <c r="P117" s="324"/>
      <c r="Q117" s="324"/>
      <c r="R117" s="324"/>
      <c r="S117" s="324"/>
      <c r="T117" s="324"/>
      <c r="U117" s="324"/>
      <c r="V117" s="324"/>
      <c r="W117" s="324"/>
      <c r="X117" s="324"/>
      <c r="Y117" s="363"/>
      <c r="Z117" s="312"/>
    </row>
    <row r="118">
      <c r="A118" s="324"/>
      <c r="B118" s="324"/>
      <c r="C118" s="324"/>
      <c r="D118" s="324"/>
      <c r="E118" s="324"/>
      <c r="F118" s="324"/>
      <c r="G118" s="324"/>
      <c r="H118" s="324"/>
      <c r="I118" s="324"/>
      <c r="J118" s="324"/>
      <c r="K118" s="324"/>
      <c r="L118" s="324"/>
      <c r="M118" s="324"/>
      <c r="N118" s="324"/>
      <c r="O118" s="324"/>
      <c r="P118" s="324"/>
      <c r="Q118" s="324"/>
      <c r="R118" s="324"/>
      <c r="S118" s="324"/>
      <c r="T118" s="324"/>
      <c r="U118" s="324"/>
      <c r="V118" s="324"/>
      <c r="W118" s="324"/>
      <c r="X118" s="324"/>
      <c r="Y118" s="363"/>
      <c r="Z118" s="312"/>
    </row>
    <row r="119">
      <c r="A119" s="324"/>
      <c r="B119" s="324"/>
      <c r="C119" s="324"/>
      <c r="D119" s="324"/>
      <c r="E119" s="324"/>
      <c r="F119" s="324"/>
      <c r="G119" s="324"/>
      <c r="H119" s="324"/>
      <c r="I119" s="324"/>
      <c r="J119" s="324"/>
      <c r="K119" s="324"/>
      <c r="L119" s="324"/>
      <c r="M119" s="324"/>
      <c r="N119" s="324"/>
      <c r="O119" s="324"/>
      <c r="P119" s="324"/>
      <c r="Q119" s="324"/>
      <c r="R119" s="324"/>
      <c r="S119" s="324"/>
      <c r="T119" s="324"/>
      <c r="U119" s="324"/>
      <c r="V119" s="324"/>
      <c r="W119" s="324"/>
      <c r="X119" s="324"/>
      <c r="Y119" s="363"/>
      <c r="Z119" s="312"/>
    </row>
    <row r="120">
      <c r="A120" s="324"/>
      <c r="B120" s="324"/>
      <c r="C120" s="324"/>
      <c r="D120" s="324"/>
      <c r="E120" s="324"/>
      <c r="F120" s="324"/>
      <c r="G120" s="324"/>
      <c r="H120" s="324"/>
      <c r="I120" s="324"/>
      <c r="J120" s="324"/>
      <c r="K120" s="324"/>
      <c r="L120" s="324"/>
      <c r="M120" s="324"/>
      <c r="N120" s="324"/>
      <c r="O120" s="324"/>
      <c r="P120" s="324"/>
      <c r="Q120" s="324"/>
      <c r="R120" s="324"/>
      <c r="S120" s="324"/>
      <c r="T120" s="324"/>
      <c r="U120" s="324"/>
      <c r="V120" s="324"/>
      <c r="W120" s="324"/>
      <c r="X120" s="324"/>
      <c r="Y120" s="363"/>
      <c r="Z120" s="312"/>
    </row>
    <row r="121">
      <c r="A121" s="324"/>
      <c r="B121" s="324"/>
      <c r="C121" s="324"/>
      <c r="D121" s="324"/>
      <c r="E121" s="324"/>
      <c r="F121" s="324"/>
      <c r="G121" s="324"/>
      <c r="H121" s="324"/>
      <c r="I121" s="324"/>
      <c r="J121" s="324"/>
      <c r="K121" s="324"/>
      <c r="L121" s="324"/>
      <c r="M121" s="324"/>
      <c r="N121" s="324"/>
      <c r="O121" s="324"/>
      <c r="P121" s="324"/>
      <c r="Q121" s="324"/>
      <c r="R121" s="324"/>
      <c r="S121" s="324"/>
      <c r="T121" s="324"/>
      <c r="U121" s="324"/>
      <c r="V121" s="324"/>
      <c r="W121" s="324"/>
      <c r="X121" s="324"/>
      <c r="Y121" s="363"/>
      <c r="Z121" s="312"/>
    </row>
    <row r="122">
      <c r="A122" s="324"/>
      <c r="B122" s="324"/>
      <c r="C122" s="324"/>
      <c r="D122" s="324"/>
      <c r="E122" s="324"/>
      <c r="F122" s="324"/>
      <c r="G122" s="324"/>
      <c r="H122" s="324"/>
      <c r="I122" s="324"/>
      <c r="J122" s="324"/>
      <c r="K122" s="324"/>
      <c r="L122" s="324"/>
      <c r="M122" s="324"/>
      <c r="N122" s="324"/>
      <c r="O122" s="324"/>
      <c r="P122" s="324"/>
      <c r="Q122" s="324"/>
      <c r="R122" s="324"/>
      <c r="S122" s="324"/>
      <c r="T122" s="324"/>
      <c r="U122" s="324"/>
      <c r="V122" s="324"/>
      <c r="W122" s="324"/>
      <c r="X122" s="324"/>
      <c r="Y122" s="363"/>
      <c r="Z122" s="312"/>
    </row>
    <row r="123">
      <c r="A123" s="324"/>
      <c r="B123" s="324"/>
      <c r="C123" s="324"/>
      <c r="D123" s="324"/>
      <c r="E123" s="324"/>
      <c r="F123" s="324"/>
      <c r="G123" s="324"/>
      <c r="H123" s="324"/>
      <c r="I123" s="324"/>
      <c r="J123" s="324"/>
      <c r="K123" s="324"/>
      <c r="L123" s="324"/>
      <c r="M123" s="324"/>
      <c r="N123" s="324"/>
      <c r="O123" s="324"/>
      <c r="P123" s="324"/>
      <c r="Q123" s="324"/>
      <c r="R123" s="324"/>
      <c r="S123" s="324"/>
      <c r="T123" s="324"/>
      <c r="U123" s="324"/>
      <c r="V123" s="324"/>
      <c r="W123" s="324"/>
      <c r="X123" s="324"/>
      <c r="Y123" s="363"/>
      <c r="Z123" s="312"/>
    </row>
    <row r="124">
      <c r="A124" s="324"/>
      <c r="B124" s="324"/>
      <c r="C124" s="324"/>
      <c r="D124" s="324"/>
      <c r="E124" s="324"/>
      <c r="F124" s="324"/>
      <c r="G124" s="324"/>
      <c r="H124" s="324"/>
      <c r="I124" s="324"/>
      <c r="J124" s="324"/>
      <c r="K124" s="324"/>
      <c r="L124" s="324"/>
      <c r="M124" s="324"/>
      <c r="N124" s="324"/>
      <c r="O124" s="324"/>
      <c r="P124" s="324"/>
      <c r="Q124" s="324"/>
      <c r="R124" s="324"/>
      <c r="S124" s="324"/>
      <c r="T124" s="324"/>
      <c r="U124" s="324"/>
      <c r="V124" s="324"/>
      <c r="W124" s="324"/>
      <c r="X124" s="324"/>
      <c r="Y124" s="363"/>
      <c r="Z124" s="312"/>
    </row>
    <row r="125">
      <c r="A125" s="324"/>
      <c r="B125" s="324"/>
      <c r="C125" s="324"/>
      <c r="D125" s="324"/>
      <c r="E125" s="324"/>
      <c r="F125" s="324"/>
      <c r="G125" s="324"/>
      <c r="H125" s="324"/>
      <c r="I125" s="324"/>
      <c r="J125" s="324"/>
      <c r="K125" s="324"/>
      <c r="L125" s="324"/>
      <c r="M125" s="324"/>
      <c r="N125" s="324"/>
      <c r="O125" s="324"/>
      <c r="P125" s="324"/>
      <c r="Q125" s="324"/>
      <c r="R125" s="324"/>
      <c r="S125" s="324"/>
      <c r="T125" s="324"/>
      <c r="U125" s="324"/>
      <c r="V125" s="324"/>
      <c r="W125" s="324"/>
      <c r="X125" s="324"/>
      <c r="Y125" s="363"/>
      <c r="Z125" s="312"/>
    </row>
    <row r="126">
      <c r="A126" s="324"/>
      <c r="B126" s="324"/>
      <c r="C126" s="324"/>
      <c r="D126" s="324"/>
      <c r="E126" s="324"/>
      <c r="F126" s="324"/>
      <c r="G126" s="324"/>
      <c r="H126" s="324"/>
      <c r="I126" s="324"/>
      <c r="J126" s="324"/>
      <c r="K126" s="324"/>
      <c r="L126" s="324"/>
      <c r="M126" s="324"/>
      <c r="N126" s="324"/>
      <c r="O126" s="324"/>
      <c r="P126" s="324"/>
      <c r="Q126" s="324"/>
      <c r="R126" s="324"/>
      <c r="S126" s="324"/>
      <c r="T126" s="324"/>
      <c r="U126" s="324"/>
      <c r="V126" s="324"/>
      <c r="W126" s="324"/>
      <c r="X126" s="324"/>
      <c r="Y126" s="363"/>
      <c r="Z126" s="312"/>
    </row>
    <row r="127">
      <c r="A127" s="324"/>
      <c r="B127" s="324"/>
      <c r="C127" s="324"/>
      <c r="D127" s="324"/>
      <c r="E127" s="324"/>
      <c r="F127" s="324"/>
      <c r="G127" s="324"/>
      <c r="H127" s="324"/>
      <c r="I127" s="324"/>
      <c r="J127" s="324"/>
      <c r="K127" s="324"/>
      <c r="L127" s="324"/>
      <c r="M127" s="324"/>
      <c r="N127" s="324"/>
      <c r="O127" s="324"/>
      <c r="P127" s="324"/>
      <c r="Q127" s="324"/>
      <c r="R127" s="324"/>
      <c r="S127" s="324"/>
      <c r="T127" s="324"/>
      <c r="U127" s="324"/>
      <c r="V127" s="324"/>
      <c r="W127" s="324"/>
      <c r="X127" s="324"/>
      <c r="Y127" s="363"/>
      <c r="Z127" s="312"/>
    </row>
    <row r="128">
      <c r="A128" s="324"/>
      <c r="B128" s="324"/>
      <c r="C128" s="324"/>
      <c r="D128" s="324"/>
      <c r="E128" s="324"/>
      <c r="F128" s="324"/>
      <c r="G128" s="324"/>
      <c r="H128" s="324"/>
      <c r="I128" s="324"/>
      <c r="J128" s="324"/>
      <c r="K128" s="324"/>
      <c r="L128" s="324"/>
      <c r="M128" s="324"/>
      <c r="N128" s="324"/>
      <c r="O128" s="324"/>
      <c r="P128" s="324"/>
      <c r="Q128" s="324"/>
      <c r="R128" s="324"/>
      <c r="S128" s="324"/>
      <c r="T128" s="324"/>
      <c r="U128" s="324"/>
      <c r="V128" s="324"/>
      <c r="W128" s="324"/>
      <c r="X128" s="324"/>
      <c r="Y128" s="363"/>
      <c r="Z128" s="312"/>
    </row>
    <row r="129">
      <c r="A129" s="324"/>
      <c r="B129" s="324"/>
      <c r="C129" s="324"/>
      <c r="D129" s="324"/>
      <c r="E129" s="324"/>
      <c r="F129" s="324"/>
      <c r="G129" s="324"/>
      <c r="H129" s="324"/>
      <c r="I129" s="324"/>
      <c r="J129" s="324"/>
      <c r="K129" s="324"/>
      <c r="L129" s="324"/>
      <c r="M129" s="324"/>
      <c r="N129" s="324"/>
      <c r="O129" s="324"/>
      <c r="P129" s="324"/>
      <c r="Q129" s="324"/>
      <c r="R129" s="324"/>
      <c r="S129" s="324"/>
      <c r="T129" s="324"/>
      <c r="U129" s="324"/>
      <c r="V129" s="324"/>
      <c r="W129" s="324"/>
      <c r="X129" s="324"/>
      <c r="Y129" s="363"/>
      <c r="Z129" s="312"/>
    </row>
    <row r="130">
      <c r="A130" s="324"/>
      <c r="B130" s="324"/>
      <c r="C130" s="324"/>
      <c r="D130" s="324"/>
      <c r="E130" s="324"/>
      <c r="F130" s="324"/>
      <c r="G130" s="324"/>
      <c r="H130" s="324"/>
      <c r="I130" s="324"/>
      <c r="J130" s="324"/>
      <c r="K130" s="324"/>
      <c r="L130" s="324"/>
      <c r="M130" s="324"/>
      <c r="N130" s="324"/>
      <c r="O130" s="324"/>
      <c r="P130" s="324"/>
      <c r="Q130" s="324"/>
      <c r="R130" s="324"/>
      <c r="S130" s="324"/>
      <c r="T130" s="324"/>
      <c r="U130" s="324"/>
      <c r="V130" s="324"/>
      <c r="W130" s="324"/>
      <c r="X130" s="324"/>
      <c r="Y130" s="363"/>
      <c r="Z130" s="312"/>
    </row>
    <row r="13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M131" s="324"/>
      <c r="N131" s="324"/>
      <c r="O131" s="324"/>
      <c r="P131" s="324"/>
      <c r="Q131" s="324"/>
      <c r="R131" s="324"/>
      <c r="S131" s="324"/>
      <c r="T131" s="324"/>
      <c r="U131" s="324"/>
      <c r="V131" s="324"/>
      <c r="W131" s="324"/>
      <c r="X131" s="324"/>
      <c r="Y131" s="363"/>
      <c r="Z131" s="312"/>
    </row>
    <row r="132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M132" s="324"/>
      <c r="N132" s="324"/>
      <c r="O132" s="324"/>
      <c r="P132" s="324"/>
      <c r="Q132" s="324"/>
      <c r="R132" s="324"/>
      <c r="S132" s="324"/>
      <c r="T132" s="324"/>
      <c r="U132" s="324"/>
      <c r="V132" s="324"/>
      <c r="W132" s="324"/>
      <c r="X132" s="324"/>
      <c r="Y132" s="363"/>
      <c r="Z132" s="312"/>
    </row>
    <row r="133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M133" s="324"/>
      <c r="N133" s="324"/>
      <c r="O133" s="324"/>
      <c r="P133" s="324"/>
      <c r="Q133" s="324"/>
      <c r="R133" s="324"/>
      <c r="S133" s="324"/>
      <c r="T133" s="324"/>
      <c r="U133" s="324"/>
      <c r="V133" s="324"/>
      <c r="W133" s="324"/>
      <c r="X133" s="324"/>
      <c r="Y133" s="363"/>
      <c r="Z133" s="312"/>
    </row>
    <row r="134">
      <c r="A134" s="324"/>
      <c r="B134" s="324"/>
      <c r="C134" s="324"/>
      <c r="D134" s="324"/>
      <c r="E134" s="324"/>
      <c r="F134" s="324"/>
      <c r="G134" s="324"/>
      <c r="H134" s="324"/>
      <c r="I134" s="324"/>
      <c r="J134" s="324"/>
      <c r="K134" s="324"/>
      <c r="L134" s="324"/>
      <c r="M134" s="324"/>
      <c r="N134" s="324"/>
      <c r="O134" s="324"/>
      <c r="P134" s="324"/>
      <c r="Q134" s="324"/>
      <c r="R134" s="324"/>
      <c r="S134" s="324"/>
      <c r="T134" s="324"/>
      <c r="U134" s="324"/>
      <c r="V134" s="324"/>
      <c r="W134" s="324"/>
      <c r="X134" s="324"/>
      <c r="Y134" s="363"/>
      <c r="Z134" s="312"/>
    </row>
    <row r="135">
      <c r="A135" s="324"/>
      <c r="B135" s="324"/>
      <c r="C135" s="324"/>
      <c r="D135" s="324"/>
      <c r="E135" s="324"/>
      <c r="F135" s="324"/>
      <c r="G135" s="324"/>
      <c r="H135" s="324"/>
      <c r="I135" s="324"/>
      <c r="J135" s="324"/>
      <c r="K135" s="324"/>
      <c r="L135" s="324"/>
      <c r="M135" s="324"/>
      <c r="N135" s="324"/>
      <c r="O135" s="324"/>
      <c r="P135" s="324"/>
      <c r="Q135" s="324"/>
      <c r="R135" s="324"/>
      <c r="S135" s="324"/>
      <c r="T135" s="324"/>
      <c r="U135" s="324"/>
      <c r="V135" s="324"/>
      <c r="W135" s="324"/>
      <c r="X135" s="324"/>
      <c r="Y135" s="363"/>
      <c r="Z135" s="312"/>
    </row>
    <row r="136">
      <c r="A136" s="324"/>
      <c r="B136" s="324"/>
      <c r="C136" s="324"/>
      <c r="D136" s="324"/>
      <c r="E136" s="324"/>
      <c r="F136" s="324"/>
      <c r="G136" s="324"/>
      <c r="H136" s="324"/>
      <c r="I136" s="324"/>
      <c r="J136" s="324"/>
      <c r="K136" s="324"/>
      <c r="L136" s="324"/>
      <c r="M136" s="324"/>
      <c r="N136" s="324"/>
      <c r="O136" s="324"/>
      <c r="P136" s="324"/>
      <c r="Q136" s="324"/>
      <c r="R136" s="324"/>
      <c r="S136" s="324"/>
      <c r="T136" s="324"/>
      <c r="U136" s="324"/>
      <c r="V136" s="324"/>
      <c r="W136" s="324"/>
      <c r="X136" s="324"/>
      <c r="Y136" s="363"/>
      <c r="Z136" s="312"/>
    </row>
    <row r="137">
      <c r="A137" s="324"/>
      <c r="B137" s="324"/>
      <c r="C137" s="324"/>
      <c r="D137" s="324"/>
      <c r="E137" s="324"/>
      <c r="F137" s="324"/>
      <c r="G137" s="324"/>
      <c r="H137" s="324"/>
      <c r="I137" s="324"/>
      <c r="J137" s="324"/>
      <c r="K137" s="324"/>
      <c r="L137" s="324"/>
      <c r="M137" s="324"/>
      <c r="N137" s="324"/>
      <c r="O137" s="324"/>
      <c r="P137" s="324"/>
      <c r="Q137" s="324"/>
      <c r="R137" s="324"/>
      <c r="S137" s="324"/>
      <c r="T137" s="324"/>
      <c r="U137" s="324"/>
      <c r="V137" s="324"/>
      <c r="W137" s="324"/>
      <c r="X137" s="324"/>
      <c r="Y137" s="363"/>
      <c r="Z137" s="312"/>
    </row>
    <row r="138">
      <c r="A138" s="324"/>
      <c r="B138" s="324"/>
      <c r="C138" s="324"/>
      <c r="D138" s="324"/>
      <c r="E138" s="324"/>
      <c r="F138" s="324"/>
      <c r="G138" s="324"/>
      <c r="H138" s="324"/>
      <c r="I138" s="324"/>
      <c r="J138" s="324"/>
      <c r="K138" s="324"/>
      <c r="L138" s="324"/>
      <c r="M138" s="324"/>
      <c r="N138" s="324"/>
      <c r="O138" s="324"/>
      <c r="P138" s="324"/>
      <c r="Q138" s="324"/>
      <c r="R138" s="324"/>
      <c r="S138" s="324"/>
      <c r="T138" s="324"/>
      <c r="U138" s="324"/>
      <c r="V138" s="324"/>
      <c r="W138" s="324"/>
      <c r="X138" s="324"/>
      <c r="Y138" s="363"/>
      <c r="Z138" s="312"/>
    </row>
    <row r="139">
      <c r="A139" s="324"/>
      <c r="B139" s="324"/>
      <c r="C139" s="324"/>
      <c r="D139" s="324"/>
      <c r="E139" s="324"/>
      <c r="F139" s="324"/>
      <c r="G139" s="324"/>
      <c r="H139" s="324"/>
      <c r="I139" s="324"/>
      <c r="J139" s="324"/>
      <c r="K139" s="324"/>
      <c r="L139" s="324"/>
      <c r="M139" s="324"/>
      <c r="N139" s="324"/>
      <c r="O139" s="324"/>
      <c r="P139" s="324"/>
      <c r="Q139" s="324"/>
      <c r="R139" s="324"/>
      <c r="S139" s="324"/>
      <c r="T139" s="324"/>
      <c r="U139" s="324"/>
      <c r="V139" s="324"/>
      <c r="W139" s="324"/>
      <c r="X139" s="324"/>
      <c r="Y139" s="363"/>
      <c r="Z139" s="312"/>
    </row>
    <row r="140">
      <c r="A140" s="324"/>
      <c r="B140" s="324"/>
      <c r="C140" s="324"/>
      <c r="D140" s="324"/>
      <c r="E140" s="324"/>
      <c r="F140" s="324"/>
      <c r="G140" s="324"/>
      <c r="H140" s="324"/>
      <c r="I140" s="324"/>
      <c r="J140" s="324"/>
      <c r="K140" s="324"/>
      <c r="L140" s="324"/>
      <c r="M140" s="324"/>
      <c r="N140" s="324"/>
      <c r="O140" s="324"/>
      <c r="P140" s="324"/>
      <c r="Q140" s="324"/>
      <c r="R140" s="324"/>
      <c r="S140" s="324"/>
      <c r="T140" s="324"/>
      <c r="U140" s="324"/>
      <c r="V140" s="324"/>
      <c r="W140" s="324"/>
      <c r="X140" s="324"/>
      <c r="Y140" s="363"/>
      <c r="Z140" s="312"/>
    </row>
    <row r="141">
      <c r="A141" s="324"/>
      <c r="B141" s="324"/>
      <c r="C141" s="324"/>
      <c r="D141" s="324"/>
      <c r="E141" s="324"/>
      <c r="F141" s="324"/>
      <c r="G141" s="324"/>
      <c r="H141" s="324"/>
      <c r="I141" s="324"/>
      <c r="J141" s="324"/>
      <c r="K141" s="324"/>
      <c r="L141" s="324"/>
      <c r="M141" s="324"/>
      <c r="N141" s="324"/>
      <c r="O141" s="324"/>
      <c r="P141" s="324"/>
      <c r="Q141" s="324"/>
      <c r="R141" s="324"/>
      <c r="S141" s="324"/>
      <c r="T141" s="324"/>
      <c r="U141" s="324"/>
      <c r="V141" s="324"/>
      <c r="W141" s="324"/>
      <c r="X141" s="324"/>
      <c r="Y141" s="363"/>
      <c r="Z141" s="312"/>
    </row>
    <row r="142">
      <c r="A142" s="324"/>
      <c r="B142" s="324"/>
      <c r="C142" s="324"/>
      <c r="D142" s="324"/>
      <c r="E142" s="324"/>
      <c r="F142" s="324"/>
      <c r="G142" s="324"/>
      <c r="H142" s="324"/>
      <c r="I142" s="324"/>
      <c r="J142" s="324"/>
      <c r="K142" s="324"/>
      <c r="L142" s="324"/>
      <c r="M142" s="324"/>
      <c r="N142" s="324"/>
      <c r="O142" s="324"/>
      <c r="P142" s="324"/>
      <c r="Q142" s="324"/>
      <c r="R142" s="324"/>
      <c r="S142" s="324"/>
      <c r="T142" s="324"/>
      <c r="U142" s="324"/>
      <c r="V142" s="324"/>
      <c r="W142" s="324"/>
      <c r="X142" s="324"/>
      <c r="Y142" s="363"/>
      <c r="Z142" s="312"/>
    </row>
    <row r="143">
      <c r="A143" s="324"/>
      <c r="B143" s="324"/>
      <c r="C143" s="324"/>
      <c r="D143" s="324"/>
      <c r="E143" s="324"/>
      <c r="F143" s="324"/>
      <c r="G143" s="324"/>
      <c r="H143" s="324"/>
      <c r="I143" s="324"/>
      <c r="J143" s="324"/>
      <c r="K143" s="324"/>
      <c r="L143" s="324"/>
      <c r="M143" s="324"/>
      <c r="N143" s="324"/>
      <c r="O143" s="324"/>
      <c r="P143" s="324"/>
      <c r="Q143" s="324"/>
      <c r="R143" s="324"/>
      <c r="S143" s="324"/>
      <c r="T143" s="324"/>
      <c r="U143" s="324"/>
      <c r="V143" s="324"/>
      <c r="W143" s="324"/>
      <c r="X143" s="324"/>
      <c r="Y143" s="363"/>
      <c r="Z143" s="312"/>
    </row>
    <row r="144">
      <c r="A144" s="324"/>
      <c r="B144" s="324"/>
      <c r="C144" s="324"/>
      <c r="D144" s="324"/>
      <c r="E144" s="324"/>
      <c r="F144" s="324"/>
      <c r="G144" s="324"/>
      <c r="H144" s="324"/>
      <c r="I144" s="324"/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4"/>
      <c r="U144" s="324"/>
      <c r="V144" s="324"/>
      <c r="W144" s="324"/>
      <c r="X144" s="324"/>
      <c r="Y144" s="363"/>
      <c r="Z144" s="312"/>
    </row>
    <row r="145">
      <c r="A145" s="324"/>
      <c r="B145" s="324"/>
      <c r="C145" s="324"/>
      <c r="D145" s="324"/>
      <c r="E145" s="324"/>
      <c r="F145" s="324"/>
      <c r="G145" s="324"/>
      <c r="H145" s="324"/>
      <c r="I145" s="324"/>
      <c r="J145" s="324"/>
      <c r="K145" s="324"/>
      <c r="L145" s="324"/>
      <c r="M145" s="324"/>
      <c r="N145" s="324"/>
      <c r="O145" s="324"/>
      <c r="P145" s="324"/>
      <c r="Q145" s="324"/>
      <c r="R145" s="324"/>
      <c r="S145" s="324"/>
      <c r="T145" s="324"/>
      <c r="U145" s="324"/>
      <c r="V145" s="324"/>
      <c r="W145" s="324"/>
      <c r="X145" s="324"/>
      <c r="Y145" s="363"/>
      <c r="Z145" s="312"/>
    </row>
    <row r="146">
      <c r="A146" s="324"/>
      <c r="B146" s="324"/>
      <c r="C146" s="324"/>
      <c r="D146" s="324"/>
      <c r="E146" s="324"/>
      <c r="F146" s="324"/>
      <c r="G146" s="324"/>
      <c r="H146" s="324"/>
      <c r="I146" s="324"/>
      <c r="J146" s="324"/>
      <c r="K146" s="324"/>
      <c r="L146" s="324"/>
      <c r="M146" s="324"/>
      <c r="N146" s="324"/>
      <c r="O146" s="324"/>
      <c r="P146" s="324"/>
      <c r="Q146" s="324"/>
      <c r="R146" s="324"/>
      <c r="S146" s="324"/>
      <c r="T146" s="324"/>
      <c r="U146" s="324"/>
      <c r="V146" s="324"/>
      <c r="W146" s="324"/>
      <c r="X146" s="324"/>
      <c r="Y146" s="363"/>
      <c r="Z146" s="312"/>
    </row>
    <row r="147">
      <c r="A147" s="324"/>
      <c r="B147" s="324"/>
      <c r="C147" s="324"/>
      <c r="D147" s="324"/>
      <c r="E147" s="324"/>
      <c r="F147" s="324"/>
      <c r="G147" s="324"/>
      <c r="H147" s="324"/>
      <c r="I147" s="324"/>
      <c r="J147" s="324"/>
      <c r="K147" s="324"/>
      <c r="L147" s="324"/>
      <c r="M147" s="324"/>
      <c r="N147" s="324"/>
      <c r="O147" s="324"/>
      <c r="P147" s="324"/>
      <c r="Q147" s="324"/>
      <c r="R147" s="324"/>
      <c r="S147" s="324"/>
      <c r="T147" s="324"/>
      <c r="U147" s="324"/>
      <c r="V147" s="324"/>
      <c r="W147" s="324"/>
      <c r="X147" s="324"/>
      <c r="Y147" s="363"/>
      <c r="Z147" s="312"/>
    </row>
    <row r="148">
      <c r="A148" s="324"/>
      <c r="B148" s="324"/>
      <c r="C148" s="324"/>
      <c r="D148" s="324"/>
      <c r="E148" s="324"/>
      <c r="F148" s="324"/>
      <c r="G148" s="324"/>
      <c r="H148" s="324"/>
      <c r="I148" s="324"/>
      <c r="J148" s="324"/>
      <c r="K148" s="324"/>
      <c r="L148" s="324"/>
      <c r="M148" s="324"/>
      <c r="N148" s="324"/>
      <c r="O148" s="324"/>
      <c r="P148" s="324"/>
      <c r="Q148" s="324"/>
      <c r="R148" s="324"/>
      <c r="S148" s="324"/>
      <c r="T148" s="324"/>
      <c r="U148" s="324"/>
      <c r="V148" s="324"/>
      <c r="W148" s="324"/>
      <c r="X148" s="324"/>
      <c r="Y148" s="363"/>
      <c r="Z148" s="312"/>
    </row>
    <row r="149">
      <c r="A149" s="324"/>
      <c r="B149" s="324"/>
      <c r="C149" s="324"/>
      <c r="D149" s="324"/>
      <c r="E149" s="324"/>
      <c r="F149" s="324"/>
      <c r="G149" s="324"/>
      <c r="H149" s="324"/>
      <c r="I149" s="324"/>
      <c r="J149" s="324"/>
      <c r="K149" s="324"/>
      <c r="L149" s="324"/>
      <c r="M149" s="324"/>
      <c r="N149" s="324"/>
      <c r="O149" s="324"/>
      <c r="P149" s="324"/>
      <c r="Q149" s="324"/>
      <c r="R149" s="324"/>
      <c r="S149" s="324"/>
      <c r="T149" s="324"/>
      <c r="U149" s="324"/>
      <c r="V149" s="324"/>
      <c r="W149" s="324"/>
      <c r="X149" s="324"/>
      <c r="Y149" s="363"/>
      <c r="Z149" s="312"/>
    </row>
    <row r="150">
      <c r="A150" s="324"/>
      <c r="B150" s="324"/>
      <c r="C150" s="324"/>
      <c r="D150" s="324"/>
      <c r="E150" s="324"/>
      <c r="F150" s="324"/>
      <c r="G150" s="324"/>
      <c r="H150" s="324"/>
      <c r="I150" s="324"/>
      <c r="J150" s="324"/>
      <c r="K150" s="324"/>
      <c r="L150" s="324"/>
      <c r="M150" s="324"/>
      <c r="N150" s="324"/>
      <c r="O150" s="324"/>
      <c r="P150" s="324"/>
      <c r="Q150" s="324"/>
      <c r="R150" s="324"/>
      <c r="S150" s="324"/>
      <c r="T150" s="324"/>
      <c r="U150" s="324"/>
      <c r="V150" s="324"/>
      <c r="W150" s="324"/>
      <c r="X150" s="324"/>
      <c r="Y150" s="363"/>
      <c r="Z150" s="312"/>
    </row>
    <row r="151">
      <c r="A151" s="324"/>
      <c r="B151" s="324"/>
      <c r="C151" s="324"/>
      <c r="D151" s="324"/>
      <c r="E151" s="324"/>
      <c r="F151" s="324"/>
      <c r="G151" s="324"/>
      <c r="H151" s="324"/>
      <c r="I151" s="324"/>
      <c r="J151" s="324"/>
      <c r="K151" s="324"/>
      <c r="L151" s="324"/>
      <c r="M151" s="324"/>
      <c r="N151" s="324"/>
      <c r="O151" s="324"/>
      <c r="P151" s="324"/>
      <c r="Q151" s="324"/>
      <c r="R151" s="324"/>
      <c r="S151" s="324"/>
      <c r="T151" s="324"/>
      <c r="U151" s="324"/>
      <c r="V151" s="324"/>
      <c r="W151" s="324"/>
      <c r="X151" s="324"/>
      <c r="Y151" s="363"/>
      <c r="Z151" s="312"/>
    </row>
    <row r="152">
      <c r="A152" s="324"/>
      <c r="B152" s="324"/>
      <c r="C152" s="324"/>
      <c r="D152" s="324"/>
      <c r="E152" s="324"/>
      <c r="F152" s="324"/>
      <c r="G152" s="324"/>
      <c r="H152" s="324"/>
      <c r="I152" s="324"/>
      <c r="J152" s="324"/>
      <c r="K152" s="324"/>
      <c r="L152" s="324"/>
      <c r="M152" s="324"/>
      <c r="N152" s="324"/>
      <c r="O152" s="324"/>
      <c r="P152" s="324"/>
      <c r="Q152" s="324"/>
      <c r="R152" s="324"/>
      <c r="S152" s="324"/>
      <c r="T152" s="324"/>
      <c r="U152" s="324"/>
      <c r="V152" s="324"/>
      <c r="W152" s="324"/>
      <c r="X152" s="324"/>
      <c r="Y152" s="363"/>
      <c r="Z152" s="312"/>
    </row>
    <row r="153">
      <c r="A153" s="324"/>
      <c r="B153" s="324"/>
      <c r="C153" s="324"/>
      <c r="D153" s="324"/>
      <c r="E153" s="324"/>
      <c r="F153" s="324"/>
      <c r="G153" s="324"/>
      <c r="H153" s="324"/>
      <c r="I153" s="324"/>
      <c r="J153" s="324"/>
      <c r="K153" s="324"/>
      <c r="L153" s="324"/>
      <c r="M153" s="324"/>
      <c r="N153" s="324"/>
      <c r="O153" s="324"/>
      <c r="P153" s="324"/>
      <c r="Q153" s="324"/>
      <c r="R153" s="324"/>
      <c r="S153" s="324"/>
      <c r="T153" s="324"/>
      <c r="U153" s="324"/>
      <c r="V153" s="324"/>
      <c r="W153" s="324"/>
      <c r="X153" s="324"/>
      <c r="Y153" s="363"/>
      <c r="Z153" s="312"/>
    </row>
    <row r="154">
      <c r="A154" s="324"/>
      <c r="B154" s="324"/>
      <c r="C154" s="324"/>
      <c r="D154" s="324"/>
      <c r="E154" s="324"/>
      <c r="F154" s="324"/>
      <c r="G154" s="324"/>
      <c r="H154" s="324"/>
      <c r="I154" s="324"/>
      <c r="J154" s="324"/>
      <c r="K154" s="324"/>
      <c r="L154" s="324"/>
      <c r="M154" s="324"/>
      <c r="N154" s="324"/>
      <c r="O154" s="324"/>
      <c r="P154" s="324"/>
      <c r="Q154" s="324"/>
      <c r="R154" s="324"/>
      <c r="S154" s="324"/>
      <c r="T154" s="324"/>
      <c r="U154" s="324"/>
      <c r="V154" s="324"/>
      <c r="W154" s="324"/>
      <c r="X154" s="324"/>
      <c r="Y154" s="363"/>
      <c r="Z154" s="312"/>
    </row>
    <row r="155">
      <c r="A155" s="324"/>
      <c r="B155" s="324"/>
      <c r="C155" s="324"/>
      <c r="D155" s="324"/>
      <c r="E155" s="324"/>
      <c r="F155" s="324"/>
      <c r="G155" s="324"/>
      <c r="H155" s="324"/>
      <c r="I155" s="324"/>
      <c r="J155" s="324"/>
      <c r="K155" s="324"/>
      <c r="L155" s="324"/>
      <c r="M155" s="324"/>
      <c r="N155" s="324"/>
      <c r="O155" s="324"/>
      <c r="P155" s="324"/>
      <c r="Q155" s="324"/>
      <c r="R155" s="324"/>
      <c r="S155" s="324"/>
      <c r="T155" s="324"/>
      <c r="U155" s="324"/>
      <c r="V155" s="324"/>
      <c r="W155" s="324"/>
      <c r="X155" s="324"/>
      <c r="Y155" s="363"/>
      <c r="Z155" s="312"/>
    </row>
    <row r="156">
      <c r="A156" s="324"/>
      <c r="B156" s="324"/>
      <c r="C156" s="324"/>
      <c r="D156" s="324"/>
      <c r="E156" s="324"/>
      <c r="F156" s="324"/>
      <c r="G156" s="324"/>
      <c r="H156" s="324"/>
      <c r="I156" s="324"/>
      <c r="J156" s="324"/>
      <c r="K156" s="324"/>
      <c r="L156" s="324"/>
      <c r="M156" s="324"/>
      <c r="N156" s="324"/>
      <c r="O156" s="324"/>
      <c r="P156" s="324"/>
      <c r="Q156" s="324"/>
      <c r="R156" s="324"/>
      <c r="S156" s="324"/>
      <c r="T156" s="324"/>
      <c r="U156" s="324"/>
      <c r="V156" s="324"/>
      <c r="W156" s="324"/>
      <c r="X156" s="324"/>
      <c r="Y156" s="363"/>
      <c r="Z156" s="312"/>
    </row>
    <row r="157">
      <c r="A157" s="324"/>
      <c r="B157" s="324"/>
      <c r="C157" s="324"/>
      <c r="D157" s="324"/>
      <c r="E157" s="324"/>
      <c r="F157" s="324"/>
      <c r="G157" s="324"/>
      <c r="H157" s="324"/>
      <c r="I157" s="324"/>
      <c r="J157" s="324"/>
      <c r="K157" s="324"/>
      <c r="L157" s="324"/>
      <c r="M157" s="324"/>
      <c r="N157" s="324"/>
      <c r="O157" s="324"/>
      <c r="P157" s="324"/>
      <c r="Q157" s="324"/>
      <c r="R157" s="324"/>
      <c r="S157" s="324"/>
      <c r="T157" s="324"/>
      <c r="U157" s="324"/>
      <c r="V157" s="324"/>
      <c r="W157" s="324"/>
      <c r="X157" s="324"/>
      <c r="Y157" s="363"/>
      <c r="Z157" s="312"/>
    </row>
    <row r="158">
      <c r="A158" s="324"/>
      <c r="B158" s="324"/>
      <c r="C158" s="324"/>
      <c r="D158" s="324"/>
      <c r="E158" s="324"/>
      <c r="F158" s="324"/>
      <c r="G158" s="324"/>
      <c r="H158" s="324"/>
      <c r="I158" s="324"/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4"/>
      <c r="U158" s="324"/>
      <c r="V158" s="324"/>
      <c r="W158" s="324"/>
      <c r="X158" s="324"/>
      <c r="Y158" s="363"/>
      <c r="Z158" s="312"/>
    </row>
    <row r="159">
      <c r="A159" s="324"/>
      <c r="B159" s="324"/>
      <c r="C159" s="324"/>
      <c r="D159" s="324"/>
      <c r="E159" s="324"/>
      <c r="F159" s="324"/>
      <c r="G159" s="324"/>
      <c r="H159" s="324"/>
      <c r="I159" s="324"/>
      <c r="J159" s="324"/>
      <c r="K159" s="324"/>
      <c r="L159" s="324"/>
      <c r="M159" s="324"/>
      <c r="N159" s="324"/>
      <c r="O159" s="324"/>
      <c r="P159" s="324"/>
      <c r="Q159" s="324"/>
      <c r="R159" s="324"/>
      <c r="S159" s="324"/>
      <c r="T159" s="324"/>
      <c r="U159" s="324"/>
      <c r="V159" s="324"/>
      <c r="W159" s="324"/>
      <c r="X159" s="324"/>
      <c r="Y159" s="363"/>
      <c r="Z159" s="312"/>
    </row>
    <row r="160">
      <c r="A160" s="331"/>
      <c r="B160" s="331"/>
      <c r="C160" s="331"/>
      <c r="D160" s="331"/>
      <c r="E160" s="331"/>
      <c r="F160" s="331"/>
      <c r="G160" s="331"/>
      <c r="H160" s="331"/>
      <c r="I160" s="331"/>
      <c r="J160" s="331"/>
      <c r="K160" s="331"/>
      <c r="L160" s="331"/>
      <c r="M160" s="331"/>
      <c r="N160" s="331"/>
      <c r="O160" s="331"/>
      <c r="P160" s="331"/>
      <c r="Q160" s="331"/>
      <c r="R160" s="331"/>
      <c r="S160" s="331"/>
      <c r="T160" s="331"/>
      <c r="U160" s="331"/>
      <c r="V160" s="331"/>
      <c r="W160" s="331"/>
      <c r="X160" s="331"/>
      <c r="Y160" s="369"/>
      <c r="Z160" s="366"/>
    </row>
    <row r="161">
      <c r="A161" s="331"/>
      <c r="B161" s="331"/>
      <c r="C161" s="331"/>
      <c r="D161" s="331"/>
      <c r="E161" s="331"/>
      <c r="F161" s="331"/>
      <c r="G161" s="331"/>
      <c r="H161" s="331"/>
      <c r="I161" s="331"/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/>
      <c r="X161" s="331"/>
      <c r="Y161" s="369"/>
      <c r="Z161" s="366"/>
    </row>
    <row r="162">
      <c r="A162" s="331"/>
      <c r="B162" s="331"/>
      <c r="C162" s="331"/>
      <c r="D162" s="331"/>
      <c r="E162" s="331"/>
      <c r="F162" s="331"/>
      <c r="G162" s="331"/>
      <c r="H162" s="331"/>
      <c r="I162" s="331"/>
      <c r="J162" s="331"/>
      <c r="K162" s="331"/>
      <c r="L162" s="331"/>
      <c r="M162" s="331"/>
      <c r="N162" s="331"/>
      <c r="O162" s="331"/>
      <c r="P162" s="331"/>
      <c r="Q162" s="331"/>
      <c r="R162" s="331"/>
      <c r="S162" s="331"/>
      <c r="T162" s="331"/>
      <c r="U162" s="331"/>
      <c r="V162" s="331"/>
      <c r="W162" s="331"/>
      <c r="X162" s="331"/>
      <c r="Y162" s="369"/>
      <c r="Z162" s="366"/>
    </row>
    <row r="163">
      <c r="A163" s="331"/>
      <c r="B163" s="331"/>
      <c r="C163" s="331"/>
      <c r="D163" s="331"/>
      <c r="E163" s="331"/>
      <c r="F163" s="331"/>
      <c r="G163" s="331"/>
      <c r="H163" s="331"/>
      <c r="I163" s="331"/>
      <c r="J163" s="331"/>
      <c r="K163" s="331"/>
      <c r="L163" s="331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W163" s="331"/>
      <c r="X163" s="331"/>
      <c r="Y163" s="369"/>
      <c r="Z163" s="366"/>
    </row>
    <row r="164">
      <c r="A164" s="331"/>
      <c r="B164" s="331"/>
      <c r="C164" s="331"/>
      <c r="D164" s="331"/>
      <c r="E164" s="331"/>
      <c r="F164" s="331"/>
      <c r="G164" s="331"/>
      <c r="H164" s="331"/>
      <c r="I164" s="331"/>
      <c r="J164" s="331"/>
      <c r="K164" s="331"/>
      <c r="L164" s="331"/>
      <c r="M164" s="331"/>
      <c r="N164" s="331"/>
      <c r="O164" s="331"/>
      <c r="P164" s="331"/>
      <c r="Q164" s="331"/>
      <c r="R164" s="331"/>
      <c r="S164" s="331"/>
      <c r="T164" s="331"/>
      <c r="U164" s="331"/>
      <c r="V164" s="331"/>
      <c r="W164" s="331"/>
      <c r="X164" s="331"/>
      <c r="Y164" s="369"/>
      <c r="Z164" s="366"/>
    </row>
    <row r="165">
      <c r="A165" s="331"/>
      <c r="B165" s="331"/>
      <c r="C165" s="331"/>
      <c r="D165" s="331"/>
      <c r="E165" s="331"/>
      <c r="F165" s="331"/>
      <c r="G165" s="331"/>
      <c r="H165" s="331"/>
      <c r="I165" s="331"/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331"/>
      <c r="X165" s="331"/>
      <c r="Y165" s="369"/>
      <c r="Z165" s="366"/>
    </row>
    <row r="166">
      <c r="A166" s="331"/>
      <c r="B166" s="331"/>
      <c r="C166" s="331"/>
      <c r="D166" s="331"/>
      <c r="E166" s="331"/>
      <c r="F166" s="331"/>
      <c r="G166" s="331"/>
      <c r="H166" s="331"/>
      <c r="I166" s="331"/>
      <c r="J166" s="331"/>
      <c r="K166" s="331"/>
      <c r="L166" s="331"/>
      <c r="M166" s="331"/>
      <c r="N166" s="331"/>
      <c r="O166" s="331"/>
      <c r="P166" s="331"/>
      <c r="Q166" s="331"/>
      <c r="R166" s="331"/>
      <c r="S166" s="331"/>
      <c r="T166" s="331"/>
      <c r="U166" s="331"/>
      <c r="V166" s="331"/>
      <c r="W166" s="331"/>
      <c r="X166" s="331"/>
      <c r="Y166" s="369"/>
      <c r="Z166" s="366"/>
    </row>
    <row r="167">
      <c r="A167" s="331"/>
      <c r="B167" s="331"/>
      <c r="C167" s="331"/>
      <c r="D167" s="331"/>
      <c r="E167" s="331"/>
      <c r="F167" s="331"/>
      <c r="G167" s="331"/>
      <c r="H167" s="331"/>
      <c r="I167" s="331"/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/>
      <c r="X167" s="331"/>
      <c r="Y167" s="369"/>
      <c r="Z167" s="366"/>
    </row>
    <row r="168">
      <c r="A168" s="331"/>
      <c r="B168" s="331"/>
      <c r="C168" s="331"/>
      <c r="D168" s="331"/>
      <c r="E168" s="331"/>
      <c r="F168" s="331"/>
      <c r="G168" s="331"/>
      <c r="H168" s="331"/>
      <c r="I168" s="331"/>
      <c r="J168" s="331"/>
      <c r="K168" s="331"/>
      <c r="L168" s="331"/>
      <c r="M168" s="331"/>
      <c r="N168" s="331"/>
      <c r="O168" s="331"/>
      <c r="P168" s="331"/>
      <c r="Q168" s="331"/>
      <c r="R168" s="331"/>
      <c r="S168" s="331"/>
      <c r="T168" s="331"/>
      <c r="U168" s="331"/>
      <c r="V168" s="331"/>
      <c r="W168" s="331"/>
      <c r="X168" s="331"/>
      <c r="Y168" s="369"/>
      <c r="Z168" s="366"/>
    </row>
    <row r="169">
      <c r="A169" s="331"/>
      <c r="B169" s="331"/>
      <c r="C169" s="331"/>
      <c r="D169" s="331"/>
      <c r="E169" s="331"/>
      <c r="F169" s="331"/>
      <c r="G169" s="331"/>
      <c r="H169" s="331"/>
      <c r="I169" s="331"/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31"/>
      <c r="Y169" s="369"/>
      <c r="Z169" s="366"/>
    </row>
    <row r="170">
      <c r="A170" s="331"/>
      <c r="B170" s="331"/>
      <c r="C170" s="331"/>
      <c r="D170" s="331"/>
      <c r="E170" s="331"/>
      <c r="F170" s="331"/>
      <c r="G170" s="331"/>
      <c r="H170" s="331"/>
      <c r="I170" s="331"/>
      <c r="J170" s="331"/>
      <c r="K170" s="331"/>
      <c r="L170" s="331"/>
      <c r="M170" s="331"/>
      <c r="N170" s="331"/>
      <c r="O170" s="331"/>
      <c r="P170" s="331"/>
      <c r="Q170" s="331"/>
      <c r="R170" s="331"/>
      <c r="S170" s="331"/>
      <c r="T170" s="331"/>
      <c r="U170" s="331"/>
      <c r="V170" s="331"/>
      <c r="W170" s="331"/>
      <c r="X170" s="331"/>
      <c r="Y170" s="369"/>
      <c r="Z170" s="366"/>
    </row>
    <row r="171">
      <c r="A171" s="331"/>
      <c r="B171" s="331"/>
      <c r="C171" s="331"/>
      <c r="D171" s="331"/>
      <c r="E171" s="331"/>
      <c r="F171" s="331"/>
      <c r="G171" s="331"/>
      <c r="H171" s="331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/>
      <c r="X171" s="331"/>
      <c r="Y171" s="369"/>
      <c r="Z171" s="366"/>
    </row>
    <row r="172">
      <c r="A172" s="331"/>
      <c r="B172" s="331"/>
      <c r="C172" s="331"/>
      <c r="D172" s="331"/>
      <c r="E172" s="331"/>
      <c r="F172" s="331"/>
      <c r="G172" s="331"/>
      <c r="H172" s="331"/>
      <c r="I172" s="331"/>
      <c r="J172" s="331"/>
      <c r="K172" s="331"/>
      <c r="L172" s="331"/>
      <c r="M172" s="331"/>
      <c r="N172" s="331"/>
      <c r="O172" s="331"/>
      <c r="P172" s="331"/>
      <c r="Q172" s="331"/>
      <c r="R172" s="331"/>
      <c r="S172" s="331"/>
      <c r="T172" s="331"/>
      <c r="U172" s="331"/>
      <c r="V172" s="331"/>
      <c r="W172" s="331"/>
      <c r="X172" s="331"/>
      <c r="Y172" s="369"/>
      <c r="Z172" s="366"/>
    </row>
    <row r="173">
      <c r="A173" s="331"/>
      <c r="B173" s="331"/>
      <c r="C173" s="331"/>
      <c r="D173" s="331"/>
      <c r="E173" s="331"/>
      <c r="F173" s="331"/>
      <c r="G173" s="331"/>
      <c r="H173" s="331"/>
      <c r="I173" s="331"/>
      <c r="J173" s="331"/>
      <c r="K173" s="331"/>
      <c r="L173" s="331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W173" s="331"/>
      <c r="X173" s="331"/>
      <c r="Y173" s="369"/>
      <c r="Z173" s="366"/>
    </row>
    <row r="174">
      <c r="A174" s="331"/>
      <c r="B174" s="331"/>
      <c r="C174" s="331"/>
      <c r="D174" s="331"/>
      <c r="E174" s="331"/>
      <c r="F174" s="331"/>
      <c r="G174" s="331"/>
      <c r="H174" s="331"/>
      <c r="I174" s="331"/>
      <c r="J174" s="331"/>
      <c r="K174" s="331"/>
      <c r="L174" s="331"/>
      <c r="M174" s="331"/>
      <c r="N174" s="331"/>
      <c r="O174" s="331"/>
      <c r="P174" s="331"/>
      <c r="Q174" s="331"/>
      <c r="R174" s="331"/>
      <c r="S174" s="331"/>
      <c r="T174" s="331"/>
      <c r="U174" s="331"/>
      <c r="V174" s="331"/>
      <c r="W174" s="331"/>
      <c r="X174" s="331"/>
      <c r="Y174" s="369"/>
      <c r="Z174" s="366"/>
    </row>
    <row r="175">
      <c r="A175" s="331"/>
      <c r="B175" s="331"/>
      <c r="C175" s="331"/>
      <c r="D175" s="331"/>
      <c r="E175" s="331"/>
      <c r="F175" s="331"/>
      <c r="G175" s="331"/>
      <c r="H175" s="331"/>
      <c r="I175" s="331"/>
      <c r="J175" s="331"/>
      <c r="K175" s="331"/>
      <c r="L175" s="331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W175" s="331"/>
      <c r="X175" s="331"/>
      <c r="Y175" s="369"/>
      <c r="Z175" s="366"/>
    </row>
    <row r="176">
      <c r="A176" s="331"/>
      <c r="B176" s="331"/>
      <c r="C176" s="331"/>
      <c r="D176" s="331"/>
      <c r="E176" s="331"/>
      <c r="F176" s="331"/>
      <c r="G176" s="331"/>
      <c r="H176" s="331"/>
      <c r="I176" s="331"/>
      <c r="J176" s="331"/>
      <c r="K176" s="331"/>
      <c r="L176" s="331"/>
      <c r="M176" s="331"/>
      <c r="N176" s="331"/>
      <c r="O176" s="331"/>
      <c r="P176" s="331"/>
      <c r="Q176" s="331"/>
      <c r="R176" s="331"/>
      <c r="S176" s="331"/>
      <c r="T176" s="331"/>
      <c r="U176" s="331"/>
      <c r="V176" s="331"/>
      <c r="W176" s="331"/>
      <c r="X176" s="331"/>
      <c r="Y176" s="369"/>
      <c r="Z176" s="366"/>
    </row>
    <row r="177">
      <c r="A177" s="331"/>
      <c r="B177" s="331"/>
      <c r="C177" s="331"/>
      <c r="D177" s="331"/>
      <c r="E177" s="331"/>
      <c r="F177" s="331"/>
      <c r="G177" s="331"/>
      <c r="H177" s="331"/>
      <c r="I177" s="331"/>
      <c r="J177" s="331"/>
      <c r="K177" s="331"/>
      <c r="L177" s="331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W177" s="331"/>
      <c r="X177" s="331"/>
      <c r="Y177" s="369"/>
      <c r="Z177" s="366"/>
    </row>
    <row r="178">
      <c r="A178" s="331"/>
      <c r="B178" s="331"/>
      <c r="C178" s="331"/>
      <c r="D178" s="331"/>
      <c r="E178" s="331"/>
      <c r="F178" s="331"/>
      <c r="G178" s="331"/>
      <c r="H178" s="331"/>
      <c r="I178" s="331"/>
      <c r="J178" s="331"/>
      <c r="K178" s="331"/>
      <c r="L178" s="331"/>
      <c r="M178" s="331"/>
      <c r="N178" s="331"/>
      <c r="O178" s="331"/>
      <c r="P178" s="331"/>
      <c r="Q178" s="331"/>
      <c r="R178" s="331"/>
      <c r="S178" s="331"/>
      <c r="T178" s="331"/>
      <c r="U178" s="331"/>
      <c r="V178" s="331"/>
      <c r="W178" s="331"/>
      <c r="X178" s="331"/>
      <c r="Y178" s="369"/>
      <c r="Z178" s="366"/>
    </row>
    <row r="179">
      <c r="A179" s="331"/>
      <c r="B179" s="331"/>
      <c r="C179" s="331"/>
      <c r="D179" s="331"/>
      <c r="E179" s="331"/>
      <c r="F179" s="331"/>
      <c r="G179" s="331"/>
      <c r="H179" s="331"/>
      <c r="I179" s="331"/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W179" s="331"/>
      <c r="X179" s="331"/>
      <c r="Y179" s="369"/>
      <c r="Z179" s="366"/>
    </row>
    <row r="180">
      <c r="A180" s="331"/>
      <c r="B180" s="331"/>
      <c r="C180" s="331"/>
      <c r="D180" s="331"/>
      <c r="E180" s="331"/>
      <c r="F180" s="331"/>
      <c r="G180" s="331"/>
      <c r="H180" s="331"/>
      <c r="I180" s="331"/>
      <c r="J180" s="331"/>
      <c r="K180" s="331"/>
      <c r="L180" s="331"/>
      <c r="M180" s="331"/>
      <c r="N180" s="331"/>
      <c r="O180" s="331"/>
      <c r="P180" s="331"/>
      <c r="Q180" s="331"/>
      <c r="R180" s="331"/>
      <c r="S180" s="331"/>
      <c r="T180" s="331"/>
      <c r="U180" s="331"/>
      <c r="V180" s="331"/>
      <c r="W180" s="331"/>
      <c r="X180" s="331"/>
      <c r="Y180" s="369"/>
      <c r="Z180" s="366"/>
    </row>
    <row r="181">
      <c r="A181" s="331"/>
      <c r="B181" s="331"/>
      <c r="C181" s="331"/>
      <c r="D181" s="331"/>
      <c r="E181" s="331"/>
      <c r="F181" s="331"/>
      <c r="G181" s="331"/>
      <c r="H181" s="331"/>
      <c r="I181" s="331"/>
      <c r="J181" s="331"/>
      <c r="K181" s="331"/>
      <c r="L181" s="331"/>
      <c r="M181" s="331"/>
      <c r="N181" s="331"/>
      <c r="O181" s="331"/>
      <c r="P181" s="331"/>
      <c r="Q181" s="331"/>
      <c r="R181" s="331"/>
      <c r="S181" s="331"/>
      <c r="T181" s="331"/>
      <c r="U181" s="331"/>
      <c r="V181" s="331"/>
      <c r="W181" s="331"/>
      <c r="X181" s="331"/>
      <c r="Y181" s="369"/>
      <c r="Z181" s="366"/>
    </row>
    <row r="182">
      <c r="A182" s="331"/>
      <c r="B182" s="331"/>
      <c r="C182" s="331"/>
      <c r="D182" s="331"/>
      <c r="E182" s="331"/>
      <c r="F182" s="331"/>
      <c r="G182" s="331"/>
      <c r="H182" s="331"/>
      <c r="I182" s="331"/>
      <c r="J182" s="331"/>
      <c r="K182" s="331"/>
      <c r="L182" s="331"/>
      <c r="M182" s="331"/>
      <c r="N182" s="331"/>
      <c r="O182" s="331"/>
      <c r="P182" s="331"/>
      <c r="Q182" s="331"/>
      <c r="R182" s="331"/>
      <c r="S182" s="331"/>
      <c r="T182" s="331"/>
      <c r="U182" s="331"/>
      <c r="V182" s="331"/>
      <c r="W182" s="331"/>
      <c r="X182" s="331"/>
      <c r="Y182" s="369"/>
      <c r="Z182" s="366"/>
    </row>
    <row r="183">
      <c r="A183" s="331"/>
      <c r="B183" s="331"/>
      <c r="C183" s="331"/>
      <c r="D183" s="331"/>
      <c r="E183" s="331"/>
      <c r="F183" s="331"/>
      <c r="G183" s="331"/>
      <c r="H183" s="331"/>
      <c r="I183" s="331"/>
      <c r="J183" s="331"/>
      <c r="K183" s="331"/>
      <c r="L183" s="331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W183" s="331"/>
      <c r="X183" s="331"/>
      <c r="Y183" s="369"/>
      <c r="Z183" s="366"/>
    </row>
    <row r="184">
      <c r="A184" s="331"/>
      <c r="B184" s="331"/>
      <c r="C184" s="331"/>
      <c r="D184" s="331"/>
      <c r="E184" s="331"/>
      <c r="F184" s="331"/>
      <c r="G184" s="331"/>
      <c r="H184" s="331"/>
      <c r="I184" s="331"/>
      <c r="J184" s="331"/>
      <c r="K184" s="331"/>
      <c r="L184" s="331"/>
      <c r="M184" s="331"/>
      <c r="N184" s="331"/>
      <c r="O184" s="331"/>
      <c r="P184" s="331"/>
      <c r="Q184" s="331"/>
      <c r="R184" s="331"/>
      <c r="S184" s="331"/>
      <c r="T184" s="331"/>
      <c r="U184" s="331"/>
      <c r="V184" s="331"/>
      <c r="W184" s="331"/>
      <c r="X184" s="331"/>
      <c r="Y184" s="369"/>
      <c r="Z184" s="366"/>
    </row>
    <row r="185">
      <c r="A185" s="331"/>
      <c r="B185" s="331"/>
      <c r="C185" s="331"/>
      <c r="D185" s="331"/>
      <c r="E185" s="331"/>
      <c r="F185" s="331"/>
      <c r="G185" s="331"/>
      <c r="H185" s="331"/>
      <c r="I185" s="331"/>
      <c r="J185" s="331"/>
      <c r="K185" s="331"/>
      <c r="L185" s="331"/>
      <c r="M185" s="331"/>
      <c r="N185" s="331"/>
      <c r="O185" s="331"/>
      <c r="P185" s="331"/>
      <c r="Q185" s="331"/>
      <c r="R185" s="331"/>
      <c r="S185" s="331"/>
      <c r="T185" s="331"/>
      <c r="U185" s="331"/>
      <c r="V185" s="331"/>
      <c r="W185" s="331"/>
      <c r="X185" s="331"/>
      <c r="Y185" s="369"/>
      <c r="Z185" s="366"/>
    </row>
    <row r="186">
      <c r="A186" s="331"/>
      <c r="B186" s="331"/>
      <c r="C186" s="331"/>
      <c r="D186" s="331"/>
      <c r="E186" s="331"/>
      <c r="F186" s="331"/>
      <c r="G186" s="331"/>
      <c r="H186" s="331"/>
      <c r="I186" s="331"/>
      <c r="J186" s="331"/>
      <c r="K186" s="331"/>
      <c r="L186" s="331"/>
      <c r="M186" s="331"/>
      <c r="N186" s="331"/>
      <c r="O186" s="331"/>
      <c r="P186" s="331"/>
      <c r="Q186" s="331"/>
      <c r="R186" s="331"/>
      <c r="S186" s="331"/>
      <c r="T186" s="331"/>
      <c r="U186" s="331"/>
      <c r="V186" s="331"/>
      <c r="W186" s="331"/>
      <c r="X186" s="331"/>
      <c r="Y186" s="369"/>
      <c r="Z186" s="366"/>
    </row>
    <row r="187">
      <c r="A187" s="331"/>
      <c r="B187" s="331"/>
      <c r="C187" s="331"/>
      <c r="D187" s="331"/>
      <c r="E187" s="331"/>
      <c r="F187" s="331"/>
      <c r="G187" s="331"/>
      <c r="H187" s="331"/>
      <c r="I187" s="331"/>
      <c r="J187" s="331"/>
      <c r="K187" s="331"/>
      <c r="L187" s="331"/>
      <c r="M187" s="331"/>
      <c r="N187" s="331"/>
      <c r="O187" s="331"/>
      <c r="P187" s="331"/>
      <c r="Q187" s="331"/>
      <c r="R187" s="331"/>
      <c r="S187" s="331"/>
      <c r="T187" s="331"/>
      <c r="U187" s="331"/>
      <c r="V187" s="331"/>
      <c r="W187" s="331"/>
      <c r="X187" s="331"/>
      <c r="Y187" s="369"/>
      <c r="Z187" s="366"/>
    </row>
    <row r="188">
      <c r="A188" s="331"/>
      <c r="B188" s="331"/>
      <c r="C188" s="331"/>
      <c r="D188" s="331"/>
      <c r="E188" s="331"/>
      <c r="F188" s="331"/>
      <c r="G188" s="331"/>
      <c r="H188" s="331"/>
      <c r="I188" s="331"/>
      <c r="J188" s="331"/>
      <c r="K188" s="331"/>
      <c r="L188" s="331"/>
      <c r="M188" s="331"/>
      <c r="N188" s="331"/>
      <c r="O188" s="331"/>
      <c r="P188" s="331"/>
      <c r="Q188" s="331"/>
      <c r="R188" s="331"/>
      <c r="S188" s="331"/>
      <c r="T188" s="331"/>
      <c r="U188" s="331"/>
      <c r="V188" s="331"/>
      <c r="W188" s="331"/>
      <c r="X188" s="331"/>
      <c r="Y188" s="369"/>
      <c r="Z188" s="366"/>
    </row>
    <row r="189">
      <c r="A189" s="331"/>
      <c r="B189" s="331"/>
      <c r="C189" s="331"/>
      <c r="D189" s="331"/>
      <c r="E189" s="331"/>
      <c r="F189" s="331"/>
      <c r="G189" s="331"/>
      <c r="H189" s="331"/>
      <c r="I189" s="331"/>
      <c r="J189" s="331"/>
      <c r="K189" s="331"/>
      <c r="L189" s="331"/>
      <c r="M189" s="331"/>
      <c r="N189" s="331"/>
      <c r="O189" s="331"/>
      <c r="P189" s="331"/>
      <c r="Q189" s="331"/>
      <c r="R189" s="331"/>
      <c r="S189" s="331"/>
      <c r="T189" s="331"/>
      <c r="U189" s="331"/>
      <c r="V189" s="331"/>
      <c r="W189" s="331"/>
      <c r="X189" s="331"/>
      <c r="Y189" s="369"/>
      <c r="Z189" s="366"/>
    </row>
    <row r="190">
      <c r="A190" s="331"/>
      <c r="B190" s="331"/>
      <c r="C190" s="331"/>
      <c r="D190" s="331"/>
      <c r="E190" s="331"/>
      <c r="F190" s="331"/>
      <c r="G190" s="331"/>
      <c r="H190" s="331"/>
      <c r="I190" s="331"/>
      <c r="J190" s="331"/>
      <c r="K190" s="331"/>
      <c r="L190" s="331"/>
      <c r="M190" s="331"/>
      <c r="N190" s="331"/>
      <c r="O190" s="331"/>
      <c r="P190" s="331"/>
      <c r="Q190" s="331"/>
      <c r="R190" s="331"/>
      <c r="S190" s="331"/>
      <c r="T190" s="331"/>
      <c r="U190" s="331"/>
      <c r="V190" s="331"/>
      <c r="W190" s="331"/>
      <c r="X190" s="331"/>
      <c r="Y190" s="369"/>
      <c r="Z190" s="366"/>
    </row>
    <row r="191">
      <c r="A191" s="331"/>
      <c r="B191" s="331"/>
      <c r="C191" s="331"/>
      <c r="D191" s="331"/>
      <c r="E191" s="331"/>
      <c r="F191" s="331"/>
      <c r="G191" s="331"/>
      <c r="H191" s="331"/>
      <c r="I191" s="331"/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331"/>
      <c r="W191" s="331"/>
      <c r="X191" s="331"/>
      <c r="Y191" s="369"/>
      <c r="Z191" s="366"/>
    </row>
    <row r="192">
      <c r="A192" s="331"/>
      <c r="B192" s="331"/>
      <c r="C192" s="331"/>
      <c r="D192" s="331"/>
      <c r="E192" s="331"/>
      <c r="F192" s="331"/>
      <c r="G192" s="331"/>
      <c r="H192" s="331"/>
      <c r="I192" s="331"/>
      <c r="J192" s="331"/>
      <c r="K192" s="331"/>
      <c r="L192" s="331"/>
      <c r="M192" s="331"/>
      <c r="N192" s="331"/>
      <c r="O192" s="331"/>
      <c r="P192" s="331"/>
      <c r="Q192" s="331"/>
      <c r="R192" s="331"/>
      <c r="S192" s="331"/>
      <c r="T192" s="331"/>
      <c r="U192" s="331"/>
      <c r="V192" s="331"/>
      <c r="W192" s="331"/>
      <c r="X192" s="331"/>
      <c r="Y192" s="369"/>
      <c r="Z192" s="366"/>
    </row>
    <row r="193">
      <c r="A193" s="331"/>
      <c r="B193" s="331"/>
      <c r="C193" s="331"/>
      <c r="D193" s="331"/>
      <c r="E193" s="331"/>
      <c r="F193" s="331"/>
      <c r="G193" s="331"/>
      <c r="H193" s="331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W193" s="331"/>
      <c r="X193" s="331"/>
      <c r="Y193" s="369"/>
      <c r="Z193" s="366"/>
    </row>
    <row r="194">
      <c r="A194" s="331"/>
      <c r="B194" s="331"/>
      <c r="C194" s="331"/>
      <c r="D194" s="331"/>
      <c r="E194" s="331"/>
      <c r="F194" s="331"/>
      <c r="G194" s="331"/>
      <c r="H194" s="331"/>
      <c r="I194" s="331"/>
      <c r="J194" s="331"/>
      <c r="K194" s="331"/>
      <c r="L194" s="331"/>
      <c r="M194" s="331"/>
      <c r="N194" s="331"/>
      <c r="O194" s="331"/>
      <c r="P194" s="331"/>
      <c r="Q194" s="331"/>
      <c r="R194" s="331"/>
      <c r="S194" s="331"/>
      <c r="T194" s="331"/>
      <c r="U194" s="331"/>
      <c r="V194" s="331"/>
      <c r="W194" s="331"/>
      <c r="X194" s="331"/>
      <c r="Y194" s="369"/>
      <c r="Z194" s="366"/>
    </row>
    <row r="195">
      <c r="A195" s="331"/>
      <c r="B195" s="331"/>
      <c r="C195" s="331"/>
      <c r="D195" s="331"/>
      <c r="E195" s="331"/>
      <c r="F195" s="331"/>
      <c r="G195" s="331"/>
      <c r="H195" s="331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W195" s="331"/>
      <c r="X195" s="331"/>
      <c r="Y195" s="369"/>
      <c r="Z195" s="366"/>
    </row>
    <row r="196">
      <c r="A196" s="331"/>
      <c r="B196" s="331"/>
      <c r="C196" s="331"/>
      <c r="D196" s="331"/>
      <c r="E196" s="331"/>
      <c r="F196" s="331"/>
      <c r="G196" s="331"/>
      <c r="H196" s="331"/>
      <c r="I196" s="331"/>
      <c r="J196" s="331"/>
      <c r="K196" s="331"/>
      <c r="L196" s="331"/>
      <c r="M196" s="331"/>
      <c r="N196" s="331"/>
      <c r="O196" s="331"/>
      <c r="P196" s="331"/>
      <c r="Q196" s="331"/>
      <c r="R196" s="331"/>
      <c r="S196" s="331"/>
      <c r="T196" s="331"/>
      <c r="U196" s="331"/>
      <c r="V196" s="331"/>
      <c r="W196" s="331"/>
      <c r="X196" s="331"/>
      <c r="Y196" s="369"/>
      <c r="Z196" s="366"/>
    </row>
    <row r="197">
      <c r="A197" s="331"/>
      <c r="B197" s="331"/>
      <c r="C197" s="331"/>
      <c r="D197" s="331"/>
      <c r="E197" s="331"/>
      <c r="F197" s="331"/>
      <c r="G197" s="331"/>
      <c r="H197" s="331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331"/>
      <c r="W197" s="331"/>
      <c r="X197" s="331"/>
      <c r="Y197" s="369"/>
      <c r="Z197" s="366"/>
    </row>
    <row r="198">
      <c r="A198" s="331"/>
      <c r="B198" s="331"/>
      <c r="C198" s="331"/>
      <c r="D198" s="331"/>
      <c r="E198" s="331"/>
      <c r="F198" s="331"/>
      <c r="G198" s="331"/>
      <c r="H198" s="331"/>
      <c r="I198" s="331"/>
      <c r="J198" s="331"/>
      <c r="K198" s="331"/>
      <c r="L198" s="331"/>
      <c r="M198" s="331"/>
      <c r="N198" s="331"/>
      <c r="O198" s="331"/>
      <c r="P198" s="331"/>
      <c r="Q198" s="331"/>
      <c r="R198" s="331"/>
      <c r="S198" s="331"/>
      <c r="T198" s="331"/>
      <c r="U198" s="331"/>
      <c r="V198" s="331"/>
      <c r="W198" s="331"/>
      <c r="X198" s="331"/>
      <c r="Y198" s="369"/>
      <c r="Z198" s="366"/>
    </row>
    <row r="199">
      <c r="A199" s="331"/>
      <c r="B199" s="331"/>
      <c r="C199" s="331"/>
      <c r="D199" s="331"/>
      <c r="E199" s="331"/>
      <c r="F199" s="331"/>
      <c r="G199" s="331"/>
      <c r="H199" s="331"/>
      <c r="I199" s="331"/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331"/>
      <c r="W199" s="331"/>
      <c r="X199" s="331"/>
      <c r="Y199" s="369"/>
      <c r="Z199" s="366"/>
    </row>
    <row r="200">
      <c r="A200" s="331"/>
      <c r="B200" s="331"/>
      <c r="C200" s="331"/>
      <c r="D200" s="331"/>
      <c r="E200" s="331"/>
      <c r="F200" s="331"/>
      <c r="G200" s="331"/>
      <c r="H200" s="331"/>
      <c r="I200" s="331"/>
      <c r="J200" s="331"/>
      <c r="K200" s="331"/>
      <c r="L200" s="331"/>
      <c r="M200" s="331"/>
      <c r="N200" s="331"/>
      <c r="O200" s="331"/>
      <c r="P200" s="331"/>
      <c r="Q200" s="331"/>
      <c r="R200" s="331"/>
      <c r="S200" s="331"/>
      <c r="T200" s="331"/>
      <c r="U200" s="331"/>
      <c r="V200" s="331"/>
      <c r="W200" s="331"/>
      <c r="X200" s="331"/>
      <c r="Y200" s="369"/>
      <c r="Z200" s="366"/>
    </row>
    <row r="201">
      <c r="A201" s="331"/>
      <c r="B201" s="331"/>
      <c r="C201" s="331"/>
      <c r="D201" s="331"/>
      <c r="E201" s="331"/>
      <c r="F201" s="331"/>
      <c r="G201" s="331"/>
      <c r="H201" s="331"/>
      <c r="I201" s="331"/>
      <c r="J201" s="331"/>
      <c r="K201" s="331"/>
      <c r="L201" s="331"/>
      <c r="M201" s="331"/>
      <c r="N201" s="331"/>
      <c r="O201" s="331"/>
      <c r="P201" s="331"/>
      <c r="Q201" s="331"/>
      <c r="R201" s="331"/>
      <c r="S201" s="331"/>
      <c r="T201" s="331"/>
      <c r="U201" s="331"/>
      <c r="V201" s="331"/>
      <c r="W201" s="331"/>
      <c r="X201" s="331"/>
      <c r="Y201" s="369"/>
      <c r="Z201" s="366"/>
    </row>
    <row r="202">
      <c r="A202" s="331"/>
      <c r="B202" s="331"/>
      <c r="C202" s="331"/>
      <c r="D202" s="331"/>
      <c r="E202" s="331"/>
      <c r="F202" s="331"/>
      <c r="G202" s="331"/>
      <c r="H202" s="331"/>
      <c r="I202" s="331"/>
      <c r="J202" s="331"/>
      <c r="K202" s="331"/>
      <c r="L202" s="331"/>
      <c r="M202" s="331"/>
      <c r="N202" s="331"/>
      <c r="O202" s="331"/>
      <c r="P202" s="331"/>
      <c r="Q202" s="331"/>
      <c r="R202" s="331"/>
      <c r="S202" s="331"/>
      <c r="T202" s="331"/>
      <c r="U202" s="331"/>
      <c r="V202" s="331"/>
      <c r="W202" s="331"/>
      <c r="X202" s="331"/>
      <c r="Y202" s="369"/>
      <c r="Z202" s="366"/>
    </row>
    <row r="203">
      <c r="A203" s="331"/>
      <c r="B203" s="331"/>
      <c r="C203" s="331"/>
      <c r="D203" s="331"/>
      <c r="E203" s="331"/>
      <c r="F203" s="331"/>
      <c r="G203" s="331"/>
      <c r="H203" s="331"/>
      <c r="I203" s="331"/>
      <c r="J203" s="331"/>
      <c r="K203" s="331"/>
      <c r="L203" s="331"/>
      <c r="M203" s="331"/>
      <c r="N203" s="331"/>
      <c r="O203" s="331"/>
      <c r="P203" s="331"/>
      <c r="Q203" s="331"/>
      <c r="R203" s="331"/>
      <c r="S203" s="331"/>
      <c r="T203" s="331"/>
      <c r="U203" s="331"/>
      <c r="V203" s="331"/>
      <c r="W203" s="331"/>
      <c r="X203" s="331"/>
      <c r="Y203" s="369"/>
      <c r="Z203" s="366"/>
    </row>
    <row r="204">
      <c r="A204" s="331"/>
      <c r="B204" s="331"/>
      <c r="C204" s="331"/>
      <c r="D204" s="331"/>
      <c r="E204" s="331"/>
      <c r="F204" s="331"/>
      <c r="G204" s="331"/>
      <c r="H204" s="331"/>
      <c r="I204" s="331"/>
      <c r="J204" s="331"/>
      <c r="K204" s="331"/>
      <c r="L204" s="331"/>
      <c r="M204" s="331"/>
      <c r="N204" s="331"/>
      <c r="O204" s="331"/>
      <c r="P204" s="331"/>
      <c r="Q204" s="331"/>
      <c r="R204" s="331"/>
      <c r="S204" s="331"/>
      <c r="T204" s="331"/>
      <c r="U204" s="331"/>
      <c r="V204" s="331"/>
      <c r="W204" s="331"/>
      <c r="X204" s="331"/>
      <c r="Y204" s="369"/>
      <c r="Z204" s="366"/>
    </row>
    <row r="205">
      <c r="A205" s="331"/>
      <c r="B205" s="331"/>
      <c r="C205" s="331"/>
      <c r="D205" s="331"/>
      <c r="E205" s="331"/>
      <c r="F205" s="331"/>
      <c r="G205" s="331"/>
      <c r="H205" s="331"/>
      <c r="I205" s="331"/>
      <c r="J205" s="331"/>
      <c r="K205" s="331"/>
      <c r="L205" s="331"/>
      <c r="M205" s="331"/>
      <c r="N205" s="331"/>
      <c r="O205" s="331"/>
      <c r="P205" s="331"/>
      <c r="Q205" s="331"/>
      <c r="R205" s="331"/>
      <c r="S205" s="331"/>
      <c r="T205" s="331"/>
      <c r="U205" s="331"/>
      <c r="V205" s="331"/>
      <c r="W205" s="331"/>
      <c r="X205" s="331"/>
      <c r="Y205" s="369"/>
      <c r="Z205" s="366"/>
    </row>
    <row r="206">
      <c r="A206" s="331"/>
      <c r="B206" s="331"/>
      <c r="C206" s="331"/>
      <c r="D206" s="331"/>
      <c r="E206" s="331"/>
      <c r="F206" s="331"/>
      <c r="G206" s="331"/>
      <c r="H206" s="331"/>
      <c r="I206" s="331"/>
      <c r="J206" s="331"/>
      <c r="K206" s="331"/>
      <c r="L206" s="331"/>
      <c r="M206" s="331"/>
      <c r="N206" s="331"/>
      <c r="O206" s="331"/>
      <c r="P206" s="331"/>
      <c r="Q206" s="331"/>
      <c r="R206" s="331"/>
      <c r="S206" s="331"/>
      <c r="T206" s="331"/>
      <c r="U206" s="331"/>
      <c r="V206" s="331"/>
      <c r="W206" s="331"/>
      <c r="X206" s="331"/>
      <c r="Y206" s="369"/>
      <c r="Z206" s="366"/>
    </row>
    <row r="207">
      <c r="A207" s="331"/>
      <c r="B207" s="331"/>
      <c r="C207" s="331"/>
      <c r="D207" s="331"/>
      <c r="E207" s="331"/>
      <c r="F207" s="331"/>
      <c r="G207" s="331"/>
      <c r="H207" s="331"/>
      <c r="I207" s="331"/>
      <c r="J207" s="331"/>
      <c r="K207" s="331"/>
      <c r="L207" s="331"/>
      <c r="M207" s="331"/>
      <c r="N207" s="331"/>
      <c r="O207" s="331"/>
      <c r="P207" s="331"/>
      <c r="Q207" s="331"/>
      <c r="R207" s="331"/>
      <c r="S207" s="331"/>
      <c r="T207" s="331"/>
      <c r="U207" s="331"/>
      <c r="V207" s="331"/>
      <c r="W207" s="331"/>
      <c r="X207" s="331"/>
      <c r="Y207" s="369"/>
      <c r="Z207" s="366"/>
    </row>
    <row r="208">
      <c r="A208" s="331"/>
      <c r="B208" s="331"/>
      <c r="C208" s="331"/>
      <c r="D208" s="331"/>
      <c r="E208" s="331"/>
      <c r="F208" s="331"/>
      <c r="G208" s="331"/>
      <c r="H208" s="331"/>
      <c r="I208" s="331"/>
      <c r="J208" s="331"/>
      <c r="K208" s="331"/>
      <c r="L208" s="331"/>
      <c r="M208" s="331"/>
      <c r="N208" s="331"/>
      <c r="O208" s="331"/>
      <c r="P208" s="331"/>
      <c r="Q208" s="331"/>
      <c r="R208" s="331"/>
      <c r="S208" s="331"/>
      <c r="T208" s="331"/>
      <c r="U208" s="331"/>
      <c r="V208" s="331"/>
      <c r="W208" s="331"/>
      <c r="X208" s="331"/>
      <c r="Y208" s="369"/>
      <c r="Z208" s="366"/>
    </row>
    <row r="209">
      <c r="A209" s="331"/>
      <c r="B209" s="331"/>
      <c r="C209" s="331"/>
      <c r="D209" s="331"/>
      <c r="E209" s="331"/>
      <c r="F209" s="331"/>
      <c r="G209" s="331"/>
      <c r="H209" s="331"/>
      <c r="I209" s="331"/>
      <c r="J209" s="331"/>
      <c r="K209" s="331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331"/>
      <c r="W209" s="331"/>
      <c r="X209" s="331"/>
      <c r="Y209" s="369"/>
      <c r="Z209" s="366"/>
    </row>
    <row r="210">
      <c r="A210" s="331"/>
      <c r="B210" s="331"/>
      <c r="C210" s="331"/>
      <c r="D210" s="331"/>
      <c r="E210" s="331"/>
      <c r="F210" s="331"/>
      <c r="G210" s="331"/>
      <c r="H210" s="331"/>
      <c r="I210" s="331"/>
      <c r="J210" s="331"/>
      <c r="K210" s="331"/>
      <c r="L210" s="331"/>
      <c r="M210" s="331"/>
      <c r="N210" s="331"/>
      <c r="O210" s="331"/>
      <c r="P210" s="331"/>
      <c r="Q210" s="331"/>
      <c r="R210" s="331"/>
      <c r="S210" s="331"/>
      <c r="T210" s="331"/>
      <c r="U210" s="331"/>
      <c r="V210" s="331"/>
      <c r="W210" s="331"/>
      <c r="X210" s="331"/>
      <c r="Y210" s="369"/>
      <c r="Z210" s="366"/>
    </row>
    <row r="211">
      <c r="A211" s="331"/>
      <c r="B211" s="331"/>
      <c r="C211" s="331"/>
      <c r="D211" s="331"/>
      <c r="E211" s="331"/>
      <c r="F211" s="331"/>
      <c r="G211" s="331"/>
      <c r="H211" s="331"/>
      <c r="I211" s="331"/>
      <c r="J211" s="331"/>
      <c r="K211" s="331"/>
      <c r="L211" s="331"/>
      <c r="M211" s="331"/>
      <c r="N211" s="331"/>
      <c r="O211" s="331"/>
      <c r="P211" s="331"/>
      <c r="Q211" s="331"/>
      <c r="R211" s="331"/>
      <c r="S211" s="331"/>
      <c r="T211" s="331"/>
      <c r="U211" s="331"/>
      <c r="V211" s="331"/>
      <c r="W211" s="331"/>
      <c r="X211" s="331"/>
      <c r="Y211" s="369"/>
      <c r="Z211" s="366"/>
    </row>
    <row r="212">
      <c r="A212" s="331"/>
      <c r="B212" s="331"/>
      <c r="C212" s="331"/>
      <c r="D212" s="331"/>
      <c r="E212" s="331"/>
      <c r="F212" s="331"/>
      <c r="G212" s="331"/>
      <c r="H212" s="331"/>
      <c r="I212" s="331"/>
      <c r="J212" s="331"/>
      <c r="K212" s="331"/>
      <c r="L212" s="331"/>
      <c r="M212" s="331"/>
      <c r="N212" s="331"/>
      <c r="O212" s="331"/>
      <c r="P212" s="331"/>
      <c r="Q212" s="331"/>
      <c r="R212" s="331"/>
      <c r="S212" s="331"/>
      <c r="T212" s="331"/>
      <c r="U212" s="331"/>
      <c r="V212" s="331"/>
      <c r="W212" s="331"/>
      <c r="X212" s="331"/>
      <c r="Y212" s="369"/>
      <c r="Z212" s="366"/>
    </row>
    <row r="213">
      <c r="A213" s="331"/>
      <c r="B213" s="331"/>
      <c r="C213" s="331"/>
      <c r="D213" s="331"/>
      <c r="E213" s="331"/>
      <c r="F213" s="331"/>
      <c r="G213" s="331"/>
      <c r="H213" s="331"/>
      <c r="I213" s="331"/>
      <c r="J213" s="331"/>
      <c r="K213" s="331"/>
      <c r="L213" s="331"/>
      <c r="M213" s="331"/>
      <c r="N213" s="331"/>
      <c r="O213" s="331"/>
      <c r="P213" s="331"/>
      <c r="Q213" s="331"/>
      <c r="R213" s="331"/>
      <c r="S213" s="331"/>
      <c r="T213" s="331"/>
      <c r="U213" s="331"/>
      <c r="V213" s="331"/>
      <c r="W213" s="331"/>
      <c r="X213" s="331"/>
      <c r="Y213" s="369"/>
      <c r="Z213" s="366"/>
    </row>
    <row r="214">
      <c r="A214" s="331"/>
      <c r="B214" s="331"/>
      <c r="C214" s="331"/>
      <c r="D214" s="331"/>
      <c r="E214" s="331"/>
      <c r="F214" s="331"/>
      <c r="G214" s="331"/>
      <c r="H214" s="331"/>
      <c r="I214" s="331"/>
      <c r="J214" s="331"/>
      <c r="K214" s="331"/>
      <c r="L214" s="331"/>
      <c r="M214" s="331"/>
      <c r="N214" s="331"/>
      <c r="O214" s="331"/>
      <c r="P214" s="331"/>
      <c r="Q214" s="331"/>
      <c r="R214" s="331"/>
      <c r="S214" s="331"/>
      <c r="T214" s="331"/>
      <c r="U214" s="331"/>
      <c r="V214" s="331"/>
      <c r="W214" s="331"/>
      <c r="X214" s="331"/>
      <c r="Y214" s="369"/>
      <c r="Z214" s="366"/>
    </row>
    <row r="215">
      <c r="A215" s="331"/>
      <c r="B215" s="331"/>
      <c r="C215" s="331"/>
      <c r="D215" s="331"/>
      <c r="E215" s="331"/>
      <c r="F215" s="331"/>
      <c r="G215" s="331"/>
      <c r="H215" s="331"/>
      <c r="I215" s="331"/>
      <c r="J215" s="331"/>
      <c r="K215" s="331"/>
      <c r="L215" s="331"/>
      <c r="M215" s="331"/>
      <c r="N215" s="331"/>
      <c r="O215" s="331"/>
      <c r="P215" s="331"/>
      <c r="Q215" s="331"/>
      <c r="R215" s="331"/>
      <c r="S215" s="331"/>
      <c r="T215" s="331"/>
      <c r="U215" s="331"/>
      <c r="V215" s="331"/>
      <c r="W215" s="331"/>
      <c r="X215" s="331"/>
      <c r="Y215" s="369"/>
      <c r="Z215" s="366"/>
    </row>
    <row r="216">
      <c r="A216" s="331"/>
      <c r="B216" s="331"/>
      <c r="C216" s="331"/>
      <c r="D216" s="331"/>
      <c r="E216" s="331"/>
      <c r="F216" s="331"/>
      <c r="G216" s="331"/>
      <c r="H216" s="331"/>
      <c r="I216" s="331"/>
      <c r="J216" s="331"/>
      <c r="K216" s="331"/>
      <c r="L216" s="331"/>
      <c r="M216" s="331"/>
      <c r="N216" s="331"/>
      <c r="O216" s="331"/>
      <c r="P216" s="331"/>
      <c r="Q216" s="331"/>
      <c r="R216" s="331"/>
      <c r="S216" s="331"/>
      <c r="T216" s="331"/>
      <c r="U216" s="331"/>
      <c r="V216" s="331"/>
      <c r="W216" s="331"/>
      <c r="X216" s="331"/>
      <c r="Y216" s="369"/>
      <c r="Z216" s="366"/>
    </row>
    <row r="217">
      <c r="A217" s="331"/>
      <c r="B217" s="331"/>
      <c r="C217" s="331"/>
      <c r="D217" s="331"/>
      <c r="E217" s="331"/>
      <c r="F217" s="331"/>
      <c r="G217" s="331"/>
      <c r="H217" s="331"/>
      <c r="I217" s="331"/>
      <c r="J217" s="331"/>
      <c r="K217" s="331"/>
      <c r="L217" s="331"/>
      <c r="M217" s="331"/>
      <c r="N217" s="331"/>
      <c r="O217" s="331"/>
      <c r="P217" s="331"/>
      <c r="Q217" s="331"/>
      <c r="R217" s="331"/>
      <c r="S217" s="331"/>
      <c r="T217" s="331"/>
      <c r="U217" s="331"/>
      <c r="V217" s="331"/>
      <c r="W217" s="331"/>
      <c r="X217" s="331"/>
      <c r="Y217" s="369"/>
      <c r="Z217" s="366"/>
    </row>
    <row r="218">
      <c r="A218" s="331"/>
      <c r="B218" s="331"/>
      <c r="C218" s="331"/>
      <c r="D218" s="331"/>
      <c r="E218" s="331"/>
      <c r="F218" s="331"/>
      <c r="G218" s="331"/>
      <c r="H218" s="331"/>
      <c r="I218" s="331"/>
      <c r="J218" s="331"/>
      <c r="K218" s="331"/>
      <c r="L218" s="331"/>
      <c r="M218" s="331"/>
      <c r="N218" s="331"/>
      <c r="O218" s="331"/>
      <c r="P218" s="331"/>
      <c r="Q218" s="331"/>
      <c r="R218" s="331"/>
      <c r="S218" s="331"/>
      <c r="T218" s="331"/>
      <c r="U218" s="331"/>
      <c r="V218" s="331"/>
      <c r="W218" s="331"/>
      <c r="X218" s="331"/>
      <c r="Y218" s="369"/>
      <c r="Z218" s="366"/>
    </row>
    <row r="219">
      <c r="A219" s="331"/>
      <c r="B219" s="331"/>
      <c r="C219" s="331"/>
      <c r="D219" s="331"/>
      <c r="E219" s="331"/>
      <c r="F219" s="331"/>
      <c r="G219" s="331"/>
      <c r="H219" s="331"/>
      <c r="I219" s="331"/>
      <c r="J219" s="331"/>
      <c r="K219" s="331"/>
      <c r="L219" s="331"/>
      <c r="M219" s="331"/>
      <c r="N219" s="331"/>
      <c r="O219" s="331"/>
      <c r="P219" s="331"/>
      <c r="Q219" s="331"/>
      <c r="R219" s="331"/>
      <c r="S219" s="331"/>
      <c r="T219" s="331"/>
      <c r="U219" s="331"/>
      <c r="V219" s="331"/>
      <c r="W219" s="331"/>
      <c r="X219" s="331"/>
      <c r="Y219" s="369"/>
      <c r="Z219" s="366"/>
    </row>
    <row r="220">
      <c r="A220" s="331"/>
      <c r="B220" s="331"/>
      <c r="C220" s="331"/>
      <c r="D220" s="331"/>
      <c r="E220" s="331"/>
      <c r="F220" s="331"/>
      <c r="G220" s="331"/>
      <c r="H220" s="331"/>
      <c r="I220" s="331"/>
      <c r="J220" s="331"/>
      <c r="K220" s="331"/>
      <c r="L220" s="331"/>
      <c r="M220" s="331"/>
      <c r="N220" s="331"/>
      <c r="O220" s="331"/>
      <c r="P220" s="331"/>
      <c r="Q220" s="331"/>
      <c r="R220" s="331"/>
      <c r="S220" s="331"/>
      <c r="T220" s="331"/>
      <c r="U220" s="331"/>
      <c r="V220" s="331"/>
      <c r="W220" s="331"/>
      <c r="X220" s="331"/>
      <c r="Y220" s="369"/>
      <c r="Z220" s="366"/>
    </row>
    <row r="221">
      <c r="A221" s="331"/>
      <c r="B221" s="331"/>
      <c r="C221" s="331"/>
      <c r="D221" s="331"/>
      <c r="E221" s="331"/>
      <c r="F221" s="331"/>
      <c r="G221" s="331"/>
      <c r="H221" s="331"/>
      <c r="I221" s="331"/>
      <c r="J221" s="331"/>
      <c r="K221" s="331"/>
      <c r="L221" s="331"/>
      <c r="M221" s="331"/>
      <c r="N221" s="331"/>
      <c r="O221" s="331"/>
      <c r="P221" s="331"/>
      <c r="Q221" s="331"/>
      <c r="R221" s="331"/>
      <c r="S221" s="331"/>
      <c r="T221" s="331"/>
      <c r="U221" s="331"/>
      <c r="V221" s="331"/>
      <c r="W221" s="331"/>
      <c r="X221" s="331"/>
      <c r="Y221" s="369"/>
      <c r="Z221" s="366"/>
    </row>
    <row r="222">
      <c r="A222" s="331"/>
      <c r="B222" s="331"/>
      <c r="C222" s="331"/>
      <c r="D222" s="331"/>
      <c r="E222" s="331"/>
      <c r="F222" s="331"/>
      <c r="G222" s="331"/>
      <c r="H222" s="331"/>
      <c r="I222" s="331"/>
      <c r="J222" s="331"/>
      <c r="K222" s="331"/>
      <c r="L222" s="331"/>
      <c r="M222" s="331"/>
      <c r="N222" s="331"/>
      <c r="O222" s="331"/>
      <c r="P222" s="331"/>
      <c r="Q222" s="331"/>
      <c r="R222" s="331"/>
      <c r="S222" s="331"/>
      <c r="T222" s="331"/>
      <c r="U222" s="331"/>
      <c r="V222" s="331"/>
      <c r="W222" s="331"/>
      <c r="X222" s="331"/>
      <c r="Y222" s="369"/>
      <c r="Z222" s="366"/>
    </row>
    <row r="223">
      <c r="A223" s="331"/>
      <c r="B223" s="331"/>
      <c r="C223" s="331"/>
      <c r="D223" s="331"/>
      <c r="E223" s="331"/>
      <c r="F223" s="331"/>
      <c r="G223" s="331"/>
      <c r="H223" s="331"/>
      <c r="I223" s="331"/>
      <c r="J223" s="331"/>
      <c r="K223" s="331"/>
      <c r="L223" s="331"/>
      <c r="M223" s="331"/>
      <c r="N223" s="331"/>
      <c r="O223" s="331"/>
      <c r="P223" s="331"/>
      <c r="Q223" s="331"/>
      <c r="R223" s="331"/>
      <c r="S223" s="331"/>
      <c r="T223" s="331"/>
      <c r="U223" s="331"/>
      <c r="V223" s="331"/>
      <c r="W223" s="331"/>
      <c r="X223" s="331"/>
      <c r="Y223" s="369"/>
      <c r="Z223" s="366"/>
    </row>
    <row r="224">
      <c r="A224" s="331"/>
      <c r="B224" s="331"/>
      <c r="C224" s="331"/>
      <c r="D224" s="331"/>
      <c r="E224" s="331"/>
      <c r="F224" s="331"/>
      <c r="G224" s="331"/>
      <c r="H224" s="331"/>
      <c r="I224" s="331"/>
      <c r="J224" s="331"/>
      <c r="K224" s="331"/>
      <c r="L224" s="331"/>
      <c r="M224" s="331"/>
      <c r="N224" s="331"/>
      <c r="O224" s="331"/>
      <c r="P224" s="331"/>
      <c r="Q224" s="331"/>
      <c r="R224" s="331"/>
      <c r="S224" s="331"/>
      <c r="T224" s="331"/>
      <c r="U224" s="331"/>
      <c r="V224" s="331"/>
      <c r="W224" s="331"/>
      <c r="X224" s="331"/>
      <c r="Y224" s="369"/>
      <c r="Z224" s="366"/>
    </row>
    <row r="225">
      <c r="A225" s="331"/>
      <c r="B225" s="331"/>
      <c r="C225" s="331"/>
      <c r="D225" s="331"/>
      <c r="E225" s="331"/>
      <c r="F225" s="331"/>
      <c r="G225" s="331"/>
      <c r="H225" s="331"/>
      <c r="I225" s="331"/>
      <c r="J225" s="331"/>
      <c r="K225" s="331"/>
      <c r="L225" s="331"/>
      <c r="M225" s="331"/>
      <c r="N225" s="331"/>
      <c r="O225" s="331"/>
      <c r="P225" s="331"/>
      <c r="Q225" s="331"/>
      <c r="R225" s="331"/>
      <c r="S225" s="331"/>
      <c r="T225" s="331"/>
      <c r="U225" s="331"/>
      <c r="V225" s="331"/>
      <c r="W225" s="331"/>
      <c r="X225" s="331"/>
      <c r="Y225" s="369"/>
      <c r="Z225" s="366"/>
    </row>
    <row r="226">
      <c r="A226" s="331"/>
      <c r="B226" s="331"/>
      <c r="C226" s="331"/>
      <c r="D226" s="331"/>
      <c r="E226" s="331"/>
      <c r="F226" s="331"/>
      <c r="G226" s="331"/>
      <c r="H226" s="331"/>
      <c r="I226" s="331"/>
      <c r="J226" s="331"/>
      <c r="K226" s="331"/>
      <c r="L226" s="331"/>
      <c r="M226" s="331"/>
      <c r="N226" s="331"/>
      <c r="O226" s="331"/>
      <c r="P226" s="331"/>
      <c r="Q226" s="331"/>
      <c r="R226" s="331"/>
      <c r="S226" s="331"/>
      <c r="T226" s="331"/>
      <c r="U226" s="331"/>
      <c r="V226" s="331"/>
      <c r="W226" s="331"/>
      <c r="X226" s="331"/>
      <c r="Y226" s="369"/>
      <c r="Z226" s="366"/>
    </row>
    <row r="227">
      <c r="A227" s="331"/>
      <c r="B227" s="331"/>
      <c r="C227" s="331"/>
      <c r="D227" s="331"/>
      <c r="E227" s="331"/>
      <c r="F227" s="331"/>
      <c r="G227" s="331"/>
      <c r="H227" s="331"/>
      <c r="I227" s="331"/>
      <c r="J227" s="331"/>
      <c r="K227" s="331"/>
      <c r="L227" s="331"/>
      <c r="M227" s="331"/>
      <c r="N227" s="331"/>
      <c r="O227" s="331"/>
      <c r="P227" s="331"/>
      <c r="Q227" s="331"/>
      <c r="R227" s="331"/>
      <c r="S227" s="331"/>
      <c r="T227" s="331"/>
      <c r="U227" s="331"/>
      <c r="V227" s="331"/>
      <c r="W227" s="331"/>
      <c r="X227" s="331"/>
      <c r="Y227" s="369"/>
      <c r="Z227" s="366"/>
    </row>
    <row r="228">
      <c r="A228" s="331"/>
      <c r="B228" s="331"/>
      <c r="C228" s="331"/>
      <c r="D228" s="331"/>
      <c r="E228" s="331"/>
      <c r="F228" s="331"/>
      <c r="G228" s="331"/>
      <c r="H228" s="331"/>
      <c r="I228" s="331"/>
      <c r="J228" s="331"/>
      <c r="K228" s="331"/>
      <c r="L228" s="331"/>
      <c r="M228" s="331"/>
      <c r="N228" s="331"/>
      <c r="O228" s="331"/>
      <c r="P228" s="331"/>
      <c r="Q228" s="331"/>
      <c r="R228" s="331"/>
      <c r="S228" s="331"/>
      <c r="T228" s="331"/>
      <c r="U228" s="331"/>
      <c r="V228" s="331"/>
      <c r="W228" s="331"/>
      <c r="X228" s="331"/>
      <c r="Y228" s="369"/>
      <c r="Z228" s="366"/>
    </row>
    <row r="229">
      <c r="A229" s="331"/>
      <c r="B229" s="331"/>
      <c r="C229" s="331"/>
      <c r="D229" s="331"/>
      <c r="E229" s="331"/>
      <c r="F229" s="331"/>
      <c r="G229" s="331"/>
      <c r="H229" s="331"/>
      <c r="I229" s="331"/>
      <c r="J229" s="331"/>
      <c r="K229" s="331"/>
      <c r="L229" s="331"/>
      <c r="M229" s="331"/>
      <c r="N229" s="331"/>
      <c r="O229" s="331"/>
      <c r="P229" s="331"/>
      <c r="Q229" s="331"/>
      <c r="R229" s="331"/>
      <c r="S229" s="331"/>
      <c r="T229" s="331"/>
      <c r="U229" s="331"/>
      <c r="V229" s="331"/>
      <c r="W229" s="331"/>
      <c r="X229" s="331"/>
      <c r="Y229" s="369"/>
      <c r="Z229" s="366"/>
    </row>
    <row r="230">
      <c r="A230" s="331"/>
      <c r="B230" s="331"/>
      <c r="C230" s="331"/>
      <c r="D230" s="331"/>
      <c r="E230" s="331"/>
      <c r="F230" s="331"/>
      <c r="G230" s="331"/>
      <c r="H230" s="331"/>
      <c r="I230" s="331"/>
      <c r="J230" s="331"/>
      <c r="K230" s="331"/>
      <c r="L230" s="331"/>
      <c r="M230" s="331"/>
      <c r="N230" s="331"/>
      <c r="O230" s="331"/>
      <c r="P230" s="331"/>
      <c r="Q230" s="331"/>
      <c r="R230" s="331"/>
      <c r="S230" s="331"/>
      <c r="T230" s="331"/>
      <c r="U230" s="331"/>
      <c r="V230" s="331"/>
      <c r="W230" s="331"/>
      <c r="X230" s="331"/>
      <c r="Y230" s="369"/>
      <c r="Z230" s="366"/>
    </row>
    <row r="231">
      <c r="A231" s="331"/>
      <c r="B231" s="331"/>
      <c r="C231" s="331"/>
      <c r="D231" s="331"/>
      <c r="E231" s="331"/>
      <c r="F231" s="331"/>
      <c r="G231" s="331"/>
      <c r="H231" s="331"/>
      <c r="I231" s="331"/>
      <c r="J231" s="331"/>
      <c r="K231" s="331"/>
      <c r="L231" s="331"/>
      <c r="M231" s="331"/>
      <c r="N231" s="331"/>
      <c r="O231" s="331"/>
      <c r="P231" s="331"/>
      <c r="Q231" s="331"/>
      <c r="R231" s="331"/>
      <c r="S231" s="331"/>
      <c r="T231" s="331"/>
      <c r="U231" s="331"/>
      <c r="V231" s="331"/>
      <c r="W231" s="331"/>
      <c r="X231" s="331"/>
      <c r="Y231" s="369"/>
      <c r="Z231" s="366"/>
    </row>
    <row r="232">
      <c r="A232" s="331"/>
      <c r="B232" s="331"/>
      <c r="C232" s="331"/>
      <c r="D232" s="331"/>
      <c r="E232" s="331"/>
      <c r="F232" s="331"/>
      <c r="G232" s="331"/>
      <c r="H232" s="331"/>
      <c r="I232" s="331"/>
      <c r="J232" s="331"/>
      <c r="K232" s="331"/>
      <c r="L232" s="331"/>
      <c r="M232" s="331"/>
      <c r="N232" s="331"/>
      <c r="O232" s="331"/>
      <c r="P232" s="331"/>
      <c r="Q232" s="331"/>
      <c r="R232" s="331"/>
      <c r="S232" s="331"/>
      <c r="T232" s="331"/>
      <c r="U232" s="331"/>
      <c r="V232" s="331"/>
      <c r="W232" s="331"/>
      <c r="X232" s="331"/>
      <c r="Y232" s="369"/>
      <c r="Z232" s="366"/>
    </row>
    <row r="233">
      <c r="A233" s="331"/>
      <c r="B233" s="331"/>
      <c r="C233" s="331"/>
      <c r="D233" s="331"/>
      <c r="E233" s="331"/>
      <c r="F233" s="331"/>
      <c r="G233" s="331"/>
      <c r="H233" s="331"/>
      <c r="I233" s="331"/>
      <c r="J233" s="331"/>
      <c r="K233" s="331"/>
      <c r="L233" s="331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W233" s="331"/>
      <c r="X233" s="331"/>
      <c r="Y233" s="369"/>
      <c r="Z233" s="366"/>
    </row>
    <row r="234">
      <c r="A234" s="331"/>
      <c r="B234" s="331"/>
      <c r="C234" s="331"/>
      <c r="D234" s="331"/>
      <c r="E234" s="331"/>
      <c r="F234" s="331"/>
      <c r="G234" s="331"/>
      <c r="H234" s="331"/>
      <c r="I234" s="331"/>
      <c r="J234" s="331"/>
      <c r="K234" s="331"/>
      <c r="L234" s="331"/>
      <c r="M234" s="331"/>
      <c r="N234" s="331"/>
      <c r="O234" s="331"/>
      <c r="P234" s="331"/>
      <c r="Q234" s="331"/>
      <c r="R234" s="331"/>
      <c r="S234" s="331"/>
      <c r="T234" s="331"/>
      <c r="U234" s="331"/>
      <c r="V234" s="331"/>
      <c r="W234" s="331"/>
      <c r="X234" s="331"/>
      <c r="Y234" s="369"/>
      <c r="Z234" s="366"/>
    </row>
    <row r="235">
      <c r="A235" s="331"/>
      <c r="B235" s="331"/>
      <c r="C235" s="331"/>
      <c r="D235" s="331"/>
      <c r="E235" s="331"/>
      <c r="F235" s="331"/>
      <c r="G235" s="331"/>
      <c r="H235" s="331"/>
      <c r="I235" s="331"/>
      <c r="J235" s="331"/>
      <c r="K235" s="331"/>
      <c r="L235" s="331"/>
      <c r="M235" s="331"/>
      <c r="N235" s="331"/>
      <c r="O235" s="331"/>
      <c r="P235" s="331"/>
      <c r="Q235" s="331"/>
      <c r="R235" s="331"/>
      <c r="S235" s="331"/>
      <c r="T235" s="331"/>
      <c r="U235" s="331"/>
      <c r="V235" s="331"/>
      <c r="W235" s="331"/>
      <c r="X235" s="331"/>
      <c r="Y235" s="369"/>
      <c r="Z235" s="366"/>
    </row>
    <row r="236">
      <c r="A236" s="331"/>
      <c r="B236" s="331"/>
      <c r="C236" s="331"/>
      <c r="D236" s="331"/>
      <c r="E236" s="331"/>
      <c r="F236" s="331"/>
      <c r="G236" s="331"/>
      <c r="H236" s="331"/>
      <c r="I236" s="331"/>
      <c r="J236" s="331"/>
      <c r="K236" s="331"/>
      <c r="L236" s="331"/>
      <c r="M236" s="331"/>
      <c r="N236" s="331"/>
      <c r="O236" s="331"/>
      <c r="P236" s="331"/>
      <c r="Q236" s="331"/>
      <c r="R236" s="331"/>
      <c r="S236" s="331"/>
      <c r="T236" s="331"/>
      <c r="U236" s="331"/>
      <c r="V236" s="331"/>
      <c r="W236" s="331"/>
      <c r="X236" s="331"/>
      <c r="Y236" s="369"/>
      <c r="Z236" s="366"/>
    </row>
    <row r="237">
      <c r="A237" s="331"/>
      <c r="B237" s="331"/>
      <c r="C237" s="331"/>
      <c r="D237" s="331"/>
      <c r="E237" s="331"/>
      <c r="F237" s="331"/>
      <c r="G237" s="331"/>
      <c r="H237" s="331"/>
      <c r="I237" s="331"/>
      <c r="J237" s="331"/>
      <c r="K237" s="331"/>
      <c r="L237" s="331"/>
      <c r="M237" s="331"/>
      <c r="N237" s="331"/>
      <c r="O237" s="331"/>
      <c r="P237" s="331"/>
      <c r="Q237" s="331"/>
      <c r="R237" s="331"/>
      <c r="S237" s="331"/>
      <c r="T237" s="331"/>
      <c r="U237" s="331"/>
      <c r="V237" s="331"/>
      <c r="W237" s="331"/>
      <c r="X237" s="331"/>
      <c r="Y237" s="369"/>
      <c r="Z237" s="366"/>
    </row>
    <row r="238">
      <c r="A238" s="331"/>
      <c r="B238" s="331"/>
      <c r="C238" s="331"/>
      <c r="D238" s="331"/>
      <c r="E238" s="331"/>
      <c r="F238" s="331"/>
      <c r="G238" s="331"/>
      <c r="H238" s="331"/>
      <c r="I238" s="331"/>
      <c r="J238" s="331"/>
      <c r="K238" s="331"/>
      <c r="L238" s="331"/>
      <c r="M238" s="331"/>
      <c r="N238" s="331"/>
      <c r="O238" s="331"/>
      <c r="P238" s="331"/>
      <c r="Q238" s="331"/>
      <c r="R238" s="331"/>
      <c r="S238" s="331"/>
      <c r="T238" s="331"/>
      <c r="U238" s="331"/>
      <c r="V238" s="331"/>
      <c r="W238" s="331"/>
      <c r="X238" s="331"/>
      <c r="Y238" s="369"/>
      <c r="Z238" s="366"/>
    </row>
    <row r="239">
      <c r="A239" s="331"/>
      <c r="B239" s="331"/>
      <c r="C239" s="331"/>
      <c r="D239" s="331"/>
      <c r="E239" s="331"/>
      <c r="F239" s="331"/>
      <c r="G239" s="331"/>
      <c r="H239" s="331"/>
      <c r="I239" s="331"/>
      <c r="J239" s="331"/>
      <c r="K239" s="331"/>
      <c r="L239" s="331"/>
      <c r="M239" s="331"/>
      <c r="N239" s="331"/>
      <c r="O239" s="331"/>
      <c r="P239" s="331"/>
      <c r="Q239" s="331"/>
      <c r="R239" s="331"/>
      <c r="S239" s="331"/>
      <c r="T239" s="331"/>
      <c r="U239" s="331"/>
      <c r="V239" s="331"/>
      <c r="W239" s="331"/>
      <c r="X239" s="331"/>
      <c r="Y239" s="369"/>
      <c r="Z239" s="366"/>
    </row>
    <row r="240">
      <c r="A240" s="331"/>
      <c r="B240" s="331"/>
      <c r="C240" s="331"/>
      <c r="D240" s="331"/>
      <c r="E240" s="331"/>
      <c r="F240" s="331"/>
      <c r="G240" s="331"/>
      <c r="H240" s="331"/>
      <c r="I240" s="331"/>
      <c r="J240" s="331"/>
      <c r="K240" s="331"/>
      <c r="L240" s="331"/>
      <c r="M240" s="331"/>
      <c r="N240" s="331"/>
      <c r="O240" s="331"/>
      <c r="P240" s="331"/>
      <c r="Q240" s="331"/>
      <c r="R240" s="331"/>
      <c r="S240" s="331"/>
      <c r="T240" s="331"/>
      <c r="U240" s="331"/>
      <c r="V240" s="331"/>
      <c r="W240" s="331"/>
      <c r="X240" s="331"/>
      <c r="Y240" s="369"/>
      <c r="Z240" s="366"/>
    </row>
    <row r="241">
      <c r="A241" s="331"/>
      <c r="B241" s="331"/>
      <c r="C241" s="331"/>
      <c r="D241" s="331"/>
      <c r="E241" s="331"/>
      <c r="F241" s="331"/>
      <c r="G241" s="331"/>
      <c r="H241" s="331"/>
      <c r="I241" s="331"/>
      <c r="J241" s="331"/>
      <c r="K241" s="331"/>
      <c r="L241" s="331"/>
      <c r="M241" s="331"/>
      <c r="N241" s="331"/>
      <c r="O241" s="331"/>
      <c r="P241" s="331"/>
      <c r="Q241" s="331"/>
      <c r="R241" s="331"/>
      <c r="S241" s="331"/>
      <c r="T241" s="331"/>
      <c r="U241" s="331"/>
      <c r="V241" s="331"/>
      <c r="W241" s="331"/>
      <c r="X241" s="331"/>
      <c r="Y241" s="369"/>
      <c r="Z241" s="366"/>
    </row>
    <row r="242">
      <c r="A242" s="331"/>
      <c r="B242" s="331"/>
      <c r="C242" s="331"/>
      <c r="D242" s="331"/>
      <c r="E242" s="331"/>
      <c r="F242" s="331"/>
      <c r="G242" s="331"/>
      <c r="H242" s="331"/>
      <c r="I242" s="331"/>
      <c r="J242" s="331"/>
      <c r="K242" s="331"/>
      <c r="L242" s="331"/>
      <c r="M242" s="331"/>
      <c r="N242" s="331"/>
      <c r="O242" s="331"/>
      <c r="P242" s="331"/>
      <c r="Q242" s="331"/>
      <c r="R242" s="331"/>
      <c r="S242" s="331"/>
      <c r="T242" s="331"/>
      <c r="U242" s="331"/>
      <c r="V242" s="331"/>
      <c r="W242" s="331"/>
      <c r="X242" s="331"/>
      <c r="Y242" s="369"/>
      <c r="Z242" s="366"/>
    </row>
    <row r="243">
      <c r="A243" s="331"/>
      <c r="B243" s="331"/>
      <c r="C243" s="331"/>
      <c r="D243" s="331"/>
      <c r="E243" s="331"/>
      <c r="F243" s="331"/>
      <c r="G243" s="331"/>
      <c r="H243" s="331"/>
      <c r="I243" s="331"/>
      <c r="J243" s="331"/>
      <c r="K243" s="331"/>
      <c r="L243" s="331"/>
      <c r="M243" s="331"/>
      <c r="N243" s="331"/>
      <c r="O243" s="331"/>
      <c r="P243" s="331"/>
      <c r="Q243" s="331"/>
      <c r="R243" s="331"/>
      <c r="S243" s="331"/>
      <c r="T243" s="331"/>
      <c r="U243" s="331"/>
      <c r="V243" s="331"/>
      <c r="W243" s="331"/>
      <c r="X243" s="331"/>
      <c r="Y243" s="369"/>
      <c r="Z243" s="366"/>
    </row>
    <row r="244">
      <c r="A244" s="331"/>
      <c r="B244" s="331"/>
      <c r="C244" s="331"/>
      <c r="D244" s="331"/>
      <c r="E244" s="331"/>
      <c r="F244" s="331"/>
      <c r="G244" s="331"/>
      <c r="H244" s="331"/>
      <c r="I244" s="331"/>
      <c r="J244" s="331"/>
      <c r="K244" s="331"/>
      <c r="L244" s="331"/>
      <c r="M244" s="331"/>
      <c r="N244" s="331"/>
      <c r="O244" s="331"/>
      <c r="P244" s="331"/>
      <c r="Q244" s="331"/>
      <c r="R244" s="331"/>
      <c r="S244" s="331"/>
      <c r="T244" s="331"/>
      <c r="U244" s="331"/>
      <c r="V244" s="331"/>
      <c r="W244" s="331"/>
      <c r="X244" s="331"/>
      <c r="Y244" s="369"/>
      <c r="Z244" s="366"/>
    </row>
    <row r="245">
      <c r="A245" s="331"/>
      <c r="B245" s="331"/>
      <c r="C245" s="331"/>
      <c r="D245" s="331"/>
      <c r="E245" s="331"/>
      <c r="F245" s="331"/>
      <c r="G245" s="331"/>
      <c r="H245" s="331"/>
      <c r="I245" s="331"/>
      <c r="J245" s="331"/>
      <c r="K245" s="331"/>
      <c r="L245" s="331"/>
      <c r="M245" s="331"/>
      <c r="N245" s="331"/>
      <c r="O245" s="331"/>
      <c r="P245" s="331"/>
      <c r="Q245" s="331"/>
      <c r="R245" s="331"/>
      <c r="S245" s="331"/>
      <c r="T245" s="331"/>
      <c r="U245" s="331"/>
      <c r="V245" s="331"/>
      <c r="W245" s="331"/>
      <c r="X245" s="331"/>
      <c r="Y245" s="369"/>
      <c r="Z245" s="366"/>
    </row>
    <row r="246">
      <c r="A246" s="331"/>
      <c r="B246" s="331"/>
      <c r="C246" s="331"/>
      <c r="D246" s="331"/>
      <c r="E246" s="331"/>
      <c r="F246" s="331"/>
      <c r="G246" s="331"/>
      <c r="H246" s="331"/>
      <c r="I246" s="331"/>
      <c r="J246" s="331"/>
      <c r="K246" s="331"/>
      <c r="L246" s="331"/>
      <c r="M246" s="331"/>
      <c r="N246" s="331"/>
      <c r="O246" s="331"/>
      <c r="P246" s="331"/>
      <c r="Q246" s="331"/>
      <c r="R246" s="331"/>
      <c r="S246" s="331"/>
      <c r="T246" s="331"/>
      <c r="U246" s="331"/>
      <c r="V246" s="331"/>
      <c r="W246" s="331"/>
      <c r="X246" s="331"/>
      <c r="Y246" s="369"/>
      <c r="Z246" s="366"/>
    </row>
    <row r="247">
      <c r="A247" s="331"/>
      <c r="B247" s="331"/>
      <c r="C247" s="331"/>
      <c r="D247" s="331"/>
      <c r="E247" s="331"/>
      <c r="F247" s="331"/>
      <c r="G247" s="331"/>
      <c r="H247" s="331"/>
      <c r="I247" s="331"/>
      <c r="J247" s="331"/>
      <c r="K247" s="331"/>
      <c r="L247" s="331"/>
      <c r="M247" s="331"/>
      <c r="N247" s="331"/>
      <c r="O247" s="331"/>
      <c r="P247" s="331"/>
      <c r="Q247" s="331"/>
      <c r="R247" s="331"/>
      <c r="S247" s="331"/>
      <c r="T247" s="331"/>
      <c r="U247" s="331"/>
      <c r="V247" s="331"/>
      <c r="W247" s="331"/>
      <c r="X247" s="331"/>
      <c r="Y247" s="369"/>
      <c r="Z247" s="366"/>
    </row>
    <row r="248">
      <c r="A248" s="331"/>
      <c r="B248" s="331"/>
      <c r="C248" s="331"/>
      <c r="D248" s="331"/>
      <c r="E248" s="331"/>
      <c r="F248" s="331"/>
      <c r="G248" s="331"/>
      <c r="H248" s="331"/>
      <c r="I248" s="331"/>
      <c r="J248" s="331"/>
      <c r="K248" s="331"/>
      <c r="L248" s="331"/>
      <c r="M248" s="331"/>
      <c r="N248" s="331"/>
      <c r="O248" s="331"/>
      <c r="P248" s="331"/>
      <c r="Q248" s="331"/>
      <c r="R248" s="331"/>
      <c r="S248" s="331"/>
      <c r="T248" s="331"/>
      <c r="U248" s="331"/>
      <c r="V248" s="331"/>
      <c r="W248" s="331"/>
      <c r="X248" s="331"/>
      <c r="Y248" s="369"/>
      <c r="Z248" s="366"/>
    </row>
    <row r="249">
      <c r="A249" s="331"/>
      <c r="B249" s="331"/>
      <c r="C249" s="331"/>
      <c r="D249" s="331"/>
      <c r="E249" s="331"/>
      <c r="F249" s="331"/>
      <c r="G249" s="331"/>
      <c r="H249" s="331"/>
      <c r="I249" s="331"/>
      <c r="J249" s="331"/>
      <c r="K249" s="331"/>
      <c r="L249" s="331"/>
      <c r="M249" s="331"/>
      <c r="N249" s="331"/>
      <c r="O249" s="331"/>
      <c r="P249" s="331"/>
      <c r="Q249" s="331"/>
      <c r="R249" s="331"/>
      <c r="S249" s="331"/>
      <c r="T249" s="331"/>
      <c r="U249" s="331"/>
      <c r="V249" s="331"/>
      <c r="W249" s="331"/>
      <c r="X249" s="331"/>
      <c r="Y249" s="369"/>
      <c r="Z249" s="366"/>
    </row>
    <row r="250">
      <c r="A250" s="331"/>
      <c r="B250" s="331"/>
      <c r="C250" s="331"/>
      <c r="D250" s="331"/>
      <c r="E250" s="331"/>
      <c r="F250" s="331"/>
      <c r="G250" s="331"/>
      <c r="H250" s="331"/>
      <c r="I250" s="331"/>
      <c r="J250" s="331"/>
      <c r="K250" s="331"/>
      <c r="L250" s="331"/>
      <c r="M250" s="331"/>
      <c r="N250" s="331"/>
      <c r="O250" s="331"/>
      <c r="P250" s="331"/>
      <c r="Q250" s="331"/>
      <c r="R250" s="331"/>
      <c r="S250" s="331"/>
      <c r="T250" s="331"/>
      <c r="U250" s="331"/>
      <c r="V250" s="331"/>
      <c r="W250" s="331"/>
      <c r="X250" s="331"/>
      <c r="Y250" s="369"/>
      <c r="Z250" s="366"/>
    </row>
    <row r="251">
      <c r="A251" s="331"/>
      <c r="B251" s="331"/>
      <c r="C251" s="331"/>
      <c r="D251" s="331"/>
      <c r="E251" s="331"/>
      <c r="F251" s="331"/>
      <c r="G251" s="331"/>
      <c r="H251" s="331"/>
      <c r="I251" s="331"/>
      <c r="J251" s="331"/>
      <c r="K251" s="331"/>
      <c r="L251" s="331"/>
      <c r="M251" s="331"/>
      <c r="N251" s="331"/>
      <c r="O251" s="331"/>
      <c r="P251" s="331"/>
      <c r="Q251" s="331"/>
      <c r="R251" s="331"/>
      <c r="S251" s="331"/>
      <c r="T251" s="331"/>
      <c r="U251" s="331"/>
      <c r="V251" s="331"/>
      <c r="W251" s="331"/>
      <c r="X251" s="331"/>
      <c r="Y251" s="369"/>
      <c r="Z251" s="366"/>
    </row>
    <row r="252">
      <c r="A252" s="331"/>
      <c r="B252" s="331"/>
      <c r="C252" s="331"/>
      <c r="D252" s="331"/>
      <c r="E252" s="331"/>
      <c r="F252" s="331"/>
      <c r="G252" s="331"/>
      <c r="H252" s="331"/>
      <c r="I252" s="331"/>
      <c r="J252" s="331"/>
      <c r="K252" s="331"/>
      <c r="L252" s="331"/>
      <c r="M252" s="331"/>
      <c r="N252" s="331"/>
      <c r="O252" s="331"/>
      <c r="P252" s="331"/>
      <c r="Q252" s="331"/>
      <c r="R252" s="331"/>
      <c r="S252" s="331"/>
      <c r="T252" s="331"/>
      <c r="U252" s="331"/>
      <c r="V252" s="331"/>
      <c r="W252" s="331"/>
      <c r="X252" s="331"/>
      <c r="Y252" s="369"/>
      <c r="Z252" s="366"/>
    </row>
    <row r="253">
      <c r="A253" s="331"/>
      <c r="B253" s="331"/>
      <c r="C253" s="331"/>
      <c r="D253" s="331"/>
      <c r="E253" s="331"/>
      <c r="F253" s="331"/>
      <c r="G253" s="331"/>
      <c r="H253" s="331"/>
      <c r="I253" s="331"/>
      <c r="J253" s="331"/>
      <c r="K253" s="331"/>
      <c r="L253" s="331"/>
      <c r="M253" s="331"/>
      <c r="N253" s="331"/>
      <c r="O253" s="331"/>
      <c r="P253" s="331"/>
      <c r="Q253" s="331"/>
      <c r="R253" s="331"/>
      <c r="S253" s="331"/>
      <c r="T253" s="331"/>
      <c r="U253" s="331"/>
      <c r="V253" s="331"/>
      <c r="W253" s="331"/>
      <c r="X253" s="331"/>
      <c r="Y253" s="369"/>
      <c r="Z253" s="366"/>
    </row>
    <row r="254">
      <c r="A254" s="331"/>
      <c r="B254" s="331"/>
      <c r="C254" s="331"/>
      <c r="D254" s="331"/>
      <c r="E254" s="331"/>
      <c r="F254" s="331"/>
      <c r="G254" s="331"/>
      <c r="H254" s="331"/>
      <c r="I254" s="331"/>
      <c r="J254" s="331"/>
      <c r="K254" s="331"/>
      <c r="L254" s="331"/>
      <c r="M254" s="331"/>
      <c r="N254" s="331"/>
      <c r="O254" s="331"/>
      <c r="P254" s="331"/>
      <c r="Q254" s="331"/>
      <c r="R254" s="331"/>
      <c r="S254" s="331"/>
      <c r="T254" s="331"/>
      <c r="U254" s="331"/>
      <c r="V254" s="331"/>
      <c r="W254" s="331"/>
      <c r="X254" s="331"/>
      <c r="Y254" s="369"/>
      <c r="Z254" s="366"/>
    </row>
    <row r="255">
      <c r="A255" s="331"/>
      <c r="B255" s="331"/>
      <c r="C255" s="331"/>
      <c r="D255" s="331"/>
      <c r="E255" s="331"/>
      <c r="F255" s="331"/>
      <c r="G255" s="331"/>
      <c r="H255" s="331"/>
      <c r="I255" s="331"/>
      <c r="J255" s="331"/>
      <c r="K255" s="331"/>
      <c r="L255" s="331"/>
      <c r="M255" s="331"/>
      <c r="N255" s="331"/>
      <c r="O255" s="331"/>
      <c r="P255" s="331"/>
      <c r="Q255" s="331"/>
      <c r="R255" s="331"/>
      <c r="S255" s="331"/>
      <c r="T255" s="331"/>
      <c r="U255" s="331"/>
      <c r="V255" s="331"/>
      <c r="W255" s="331"/>
      <c r="X255" s="331"/>
      <c r="Y255" s="369"/>
      <c r="Z255" s="366"/>
    </row>
    <row r="256">
      <c r="A256" s="331"/>
      <c r="B256" s="331"/>
      <c r="C256" s="331"/>
      <c r="D256" s="331"/>
      <c r="E256" s="331"/>
      <c r="F256" s="331"/>
      <c r="G256" s="331"/>
      <c r="H256" s="331"/>
      <c r="I256" s="331"/>
      <c r="J256" s="331"/>
      <c r="K256" s="331"/>
      <c r="L256" s="331"/>
      <c r="M256" s="331"/>
      <c r="N256" s="331"/>
      <c r="O256" s="331"/>
      <c r="P256" s="331"/>
      <c r="Q256" s="331"/>
      <c r="R256" s="331"/>
      <c r="S256" s="331"/>
      <c r="T256" s="331"/>
      <c r="U256" s="331"/>
      <c r="V256" s="331"/>
      <c r="W256" s="331"/>
      <c r="X256" s="331"/>
      <c r="Y256" s="369"/>
      <c r="Z256" s="366"/>
    </row>
    <row r="257">
      <c r="A257" s="331"/>
      <c r="B257" s="331"/>
      <c r="C257" s="331"/>
      <c r="D257" s="331"/>
      <c r="E257" s="331"/>
      <c r="F257" s="331"/>
      <c r="G257" s="331"/>
      <c r="H257" s="331"/>
      <c r="I257" s="331"/>
      <c r="J257" s="331"/>
      <c r="K257" s="331"/>
      <c r="L257" s="331"/>
      <c r="M257" s="331"/>
      <c r="N257" s="331"/>
      <c r="O257" s="331"/>
      <c r="P257" s="331"/>
      <c r="Q257" s="331"/>
      <c r="R257" s="331"/>
      <c r="S257" s="331"/>
      <c r="T257" s="331"/>
      <c r="U257" s="331"/>
      <c r="V257" s="331"/>
      <c r="W257" s="331"/>
      <c r="X257" s="331"/>
      <c r="Y257" s="369"/>
      <c r="Z257" s="366"/>
    </row>
    <row r="258">
      <c r="A258" s="331"/>
      <c r="B258" s="331"/>
      <c r="C258" s="331"/>
      <c r="D258" s="331"/>
      <c r="E258" s="331"/>
      <c r="F258" s="331"/>
      <c r="G258" s="331"/>
      <c r="H258" s="331"/>
      <c r="I258" s="331"/>
      <c r="J258" s="331"/>
      <c r="K258" s="331"/>
      <c r="L258" s="331"/>
      <c r="M258" s="331"/>
      <c r="N258" s="331"/>
      <c r="O258" s="331"/>
      <c r="P258" s="331"/>
      <c r="Q258" s="331"/>
      <c r="R258" s="331"/>
      <c r="S258" s="331"/>
      <c r="T258" s="331"/>
      <c r="U258" s="331"/>
      <c r="V258" s="331"/>
      <c r="W258" s="331"/>
      <c r="X258" s="331"/>
      <c r="Y258" s="369"/>
      <c r="Z258" s="366"/>
    </row>
    <row r="259">
      <c r="A259" s="331"/>
      <c r="B259" s="331"/>
      <c r="C259" s="331"/>
      <c r="D259" s="331"/>
      <c r="E259" s="331"/>
      <c r="F259" s="331"/>
      <c r="G259" s="331"/>
      <c r="H259" s="331"/>
      <c r="I259" s="331"/>
      <c r="J259" s="331"/>
      <c r="K259" s="331"/>
      <c r="L259" s="331"/>
      <c r="M259" s="331"/>
      <c r="N259" s="331"/>
      <c r="O259" s="331"/>
      <c r="P259" s="331"/>
      <c r="Q259" s="331"/>
      <c r="R259" s="331"/>
      <c r="S259" s="331"/>
      <c r="T259" s="331"/>
      <c r="U259" s="331"/>
      <c r="V259" s="331"/>
      <c r="W259" s="331"/>
      <c r="X259" s="331"/>
      <c r="Y259" s="369"/>
      <c r="Z259" s="366"/>
    </row>
    <row r="260">
      <c r="A260" s="331"/>
      <c r="B260" s="331"/>
      <c r="C260" s="331"/>
      <c r="D260" s="331"/>
      <c r="E260" s="331"/>
      <c r="F260" s="331"/>
      <c r="G260" s="331"/>
      <c r="H260" s="331"/>
      <c r="I260" s="331"/>
      <c r="J260" s="331"/>
      <c r="K260" s="331"/>
      <c r="L260" s="331"/>
      <c r="M260" s="331"/>
      <c r="N260" s="331"/>
      <c r="O260" s="331"/>
      <c r="P260" s="331"/>
      <c r="Q260" s="331"/>
      <c r="R260" s="331"/>
      <c r="S260" s="331"/>
      <c r="T260" s="331"/>
      <c r="U260" s="331"/>
      <c r="V260" s="331"/>
      <c r="W260" s="331"/>
      <c r="X260" s="331"/>
      <c r="Y260" s="369"/>
      <c r="Z260" s="366"/>
    </row>
    <row r="261">
      <c r="A261" s="331"/>
      <c r="B261" s="331"/>
      <c r="C261" s="331"/>
      <c r="D261" s="331"/>
      <c r="E261" s="331"/>
      <c r="F261" s="331"/>
      <c r="G261" s="331"/>
      <c r="H261" s="331"/>
      <c r="I261" s="331"/>
      <c r="J261" s="331"/>
      <c r="K261" s="331"/>
      <c r="L261" s="331"/>
      <c r="M261" s="331"/>
      <c r="N261" s="331"/>
      <c r="O261" s="331"/>
      <c r="P261" s="331"/>
      <c r="Q261" s="331"/>
      <c r="R261" s="331"/>
      <c r="S261" s="331"/>
      <c r="T261" s="331"/>
      <c r="U261" s="331"/>
      <c r="V261" s="331"/>
      <c r="W261" s="331"/>
      <c r="X261" s="331"/>
      <c r="Y261" s="369"/>
      <c r="Z261" s="366"/>
    </row>
    <row r="262">
      <c r="A262" s="331"/>
      <c r="B262" s="331"/>
      <c r="C262" s="331"/>
      <c r="D262" s="331"/>
      <c r="E262" s="331"/>
      <c r="F262" s="331"/>
      <c r="G262" s="331"/>
      <c r="H262" s="331"/>
      <c r="I262" s="331"/>
      <c r="J262" s="331"/>
      <c r="K262" s="331"/>
      <c r="L262" s="331"/>
      <c r="M262" s="331"/>
      <c r="N262" s="331"/>
      <c r="O262" s="331"/>
      <c r="P262" s="331"/>
      <c r="Q262" s="331"/>
      <c r="R262" s="331"/>
      <c r="S262" s="331"/>
      <c r="T262" s="331"/>
      <c r="U262" s="331"/>
      <c r="V262" s="331"/>
      <c r="W262" s="331"/>
      <c r="X262" s="331"/>
      <c r="Y262" s="369"/>
      <c r="Z262" s="366"/>
    </row>
    <row r="263">
      <c r="A263" s="331"/>
      <c r="B263" s="331"/>
      <c r="C263" s="331"/>
      <c r="D263" s="331"/>
      <c r="E263" s="331"/>
      <c r="F263" s="331"/>
      <c r="G263" s="331"/>
      <c r="H263" s="331"/>
      <c r="I263" s="331"/>
      <c r="J263" s="331"/>
      <c r="K263" s="331"/>
      <c r="L263" s="331"/>
      <c r="M263" s="331"/>
      <c r="N263" s="331"/>
      <c r="O263" s="331"/>
      <c r="P263" s="331"/>
      <c r="Q263" s="331"/>
      <c r="R263" s="331"/>
      <c r="S263" s="331"/>
      <c r="T263" s="331"/>
      <c r="U263" s="331"/>
      <c r="V263" s="331"/>
      <c r="W263" s="331"/>
      <c r="X263" s="331"/>
      <c r="Y263" s="369"/>
      <c r="Z263" s="366"/>
    </row>
    <row r="264">
      <c r="A264" s="331"/>
      <c r="B264" s="331"/>
      <c r="C264" s="331"/>
      <c r="D264" s="331"/>
      <c r="E264" s="331"/>
      <c r="F264" s="331"/>
      <c r="G264" s="331"/>
      <c r="H264" s="331"/>
      <c r="I264" s="331"/>
      <c r="J264" s="331"/>
      <c r="K264" s="331"/>
      <c r="L264" s="331"/>
      <c r="M264" s="331"/>
      <c r="N264" s="331"/>
      <c r="O264" s="331"/>
      <c r="P264" s="331"/>
      <c r="Q264" s="331"/>
      <c r="R264" s="331"/>
      <c r="S264" s="331"/>
      <c r="T264" s="331"/>
      <c r="U264" s="331"/>
      <c r="V264" s="331"/>
      <c r="W264" s="331"/>
      <c r="X264" s="331"/>
      <c r="Y264" s="369"/>
      <c r="Z264" s="366"/>
    </row>
    <row r="265">
      <c r="A265" s="331"/>
      <c r="B265" s="331"/>
      <c r="C265" s="331"/>
      <c r="D265" s="331"/>
      <c r="E265" s="331"/>
      <c r="F265" s="331"/>
      <c r="G265" s="331"/>
      <c r="H265" s="331"/>
      <c r="I265" s="331"/>
      <c r="J265" s="331"/>
      <c r="K265" s="331"/>
      <c r="L265" s="331"/>
      <c r="M265" s="331"/>
      <c r="N265" s="331"/>
      <c r="O265" s="331"/>
      <c r="P265" s="331"/>
      <c r="Q265" s="331"/>
      <c r="R265" s="331"/>
      <c r="S265" s="331"/>
      <c r="T265" s="331"/>
      <c r="U265" s="331"/>
      <c r="V265" s="331"/>
      <c r="W265" s="331"/>
      <c r="X265" s="331"/>
      <c r="Y265" s="369"/>
      <c r="Z265" s="366"/>
    </row>
    <row r="266">
      <c r="A266" s="331"/>
      <c r="B266" s="331"/>
      <c r="C266" s="331"/>
      <c r="D266" s="331"/>
      <c r="E266" s="331"/>
      <c r="F266" s="331"/>
      <c r="G266" s="331"/>
      <c r="H266" s="331"/>
      <c r="I266" s="331"/>
      <c r="J266" s="331"/>
      <c r="K266" s="331"/>
      <c r="L266" s="331"/>
      <c r="M266" s="331"/>
      <c r="N266" s="331"/>
      <c r="O266" s="331"/>
      <c r="P266" s="331"/>
      <c r="Q266" s="331"/>
      <c r="R266" s="331"/>
      <c r="S266" s="331"/>
      <c r="T266" s="331"/>
      <c r="U266" s="331"/>
      <c r="V266" s="331"/>
      <c r="W266" s="331"/>
      <c r="X266" s="331"/>
      <c r="Y266" s="369"/>
      <c r="Z266" s="366"/>
    </row>
    <row r="267">
      <c r="A267" s="331"/>
      <c r="B267" s="331"/>
      <c r="C267" s="331"/>
      <c r="D267" s="331"/>
      <c r="E267" s="331"/>
      <c r="F267" s="331"/>
      <c r="G267" s="331"/>
      <c r="H267" s="331"/>
      <c r="I267" s="331"/>
      <c r="J267" s="331"/>
      <c r="K267" s="331"/>
      <c r="L267" s="331"/>
      <c r="M267" s="331"/>
      <c r="N267" s="331"/>
      <c r="O267" s="331"/>
      <c r="P267" s="331"/>
      <c r="Q267" s="331"/>
      <c r="R267" s="331"/>
      <c r="S267" s="331"/>
      <c r="T267" s="331"/>
      <c r="U267" s="331"/>
      <c r="V267" s="331"/>
      <c r="W267" s="331"/>
      <c r="X267" s="331"/>
      <c r="Y267" s="369"/>
      <c r="Z267" s="366"/>
    </row>
    <row r="268">
      <c r="A268" s="331"/>
      <c r="B268" s="331"/>
      <c r="C268" s="331"/>
      <c r="D268" s="331"/>
      <c r="E268" s="331"/>
      <c r="F268" s="331"/>
      <c r="G268" s="331"/>
      <c r="H268" s="331"/>
      <c r="I268" s="331"/>
      <c r="J268" s="331"/>
      <c r="K268" s="331"/>
      <c r="L268" s="331"/>
      <c r="M268" s="331"/>
      <c r="N268" s="331"/>
      <c r="O268" s="331"/>
      <c r="P268" s="331"/>
      <c r="Q268" s="331"/>
      <c r="R268" s="331"/>
      <c r="S268" s="331"/>
      <c r="T268" s="331"/>
      <c r="U268" s="331"/>
      <c r="V268" s="331"/>
      <c r="W268" s="331"/>
      <c r="X268" s="331"/>
      <c r="Y268" s="369"/>
      <c r="Z268" s="366"/>
    </row>
    <row r="269">
      <c r="A269" s="331"/>
      <c r="B269" s="331"/>
      <c r="C269" s="331"/>
      <c r="D269" s="331"/>
      <c r="E269" s="331"/>
      <c r="F269" s="331"/>
      <c r="G269" s="331"/>
      <c r="H269" s="331"/>
      <c r="I269" s="331"/>
      <c r="J269" s="331"/>
      <c r="K269" s="331"/>
      <c r="L269" s="331"/>
      <c r="M269" s="331"/>
      <c r="N269" s="331"/>
      <c r="O269" s="331"/>
      <c r="P269" s="331"/>
      <c r="Q269" s="331"/>
      <c r="R269" s="331"/>
      <c r="S269" s="331"/>
      <c r="T269" s="331"/>
      <c r="U269" s="331"/>
      <c r="V269" s="331"/>
      <c r="W269" s="331"/>
      <c r="X269" s="331"/>
      <c r="Y269" s="369"/>
      <c r="Z269" s="366"/>
    </row>
    <row r="270">
      <c r="A270" s="331"/>
      <c r="B270" s="331"/>
      <c r="C270" s="331"/>
      <c r="D270" s="331"/>
      <c r="E270" s="331"/>
      <c r="F270" s="331"/>
      <c r="G270" s="331"/>
      <c r="H270" s="331"/>
      <c r="I270" s="331"/>
      <c r="J270" s="331"/>
      <c r="K270" s="331"/>
      <c r="L270" s="331"/>
      <c r="M270" s="331"/>
      <c r="N270" s="331"/>
      <c r="O270" s="331"/>
      <c r="P270" s="331"/>
      <c r="Q270" s="331"/>
      <c r="R270" s="331"/>
      <c r="S270" s="331"/>
      <c r="T270" s="331"/>
      <c r="U270" s="331"/>
      <c r="V270" s="331"/>
      <c r="W270" s="331"/>
      <c r="X270" s="331"/>
      <c r="Y270" s="369"/>
      <c r="Z270" s="366"/>
    </row>
    <row r="271">
      <c r="A271" s="331"/>
      <c r="B271" s="331"/>
      <c r="C271" s="331"/>
      <c r="D271" s="331"/>
      <c r="E271" s="331"/>
      <c r="F271" s="331"/>
      <c r="G271" s="331"/>
      <c r="H271" s="331"/>
      <c r="I271" s="331"/>
      <c r="J271" s="331"/>
      <c r="K271" s="331"/>
      <c r="L271" s="331"/>
      <c r="M271" s="331"/>
      <c r="N271" s="331"/>
      <c r="O271" s="331"/>
      <c r="P271" s="331"/>
      <c r="Q271" s="331"/>
      <c r="R271" s="331"/>
      <c r="S271" s="331"/>
      <c r="T271" s="331"/>
      <c r="U271" s="331"/>
      <c r="V271" s="331"/>
      <c r="W271" s="331"/>
      <c r="X271" s="331"/>
      <c r="Y271" s="369"/>
      <c r="Z271" s="366"/>
    </row>
    <row r="272">
      <c r="A272" s="331"/>
      <c r="B272" s="331"/>
      <c r="C272" s="331"/>
      <c r="D272" s="331"/>
      <c r="E272" s="331"/>
      <c r="F272" s="331"/>
      <c r="G272" s="331"/>
      <c r="H272" s="331"/>
      <c r="I272" s="331"/>
      <c r="J272" s="331"/>
      <c r="K272" s="331"/>
      <c r="L272" s="331"/>
      <c r="M272" s="331"/>
      <c r="N272" s="331"/>
      <c r="O272" s="331"/>
      <c r="P272" s="331"/>
      <c r="Q272" s="331"/>
      <c r="R272" s="331"/>
      <c r="S272" s="331"/>
      <c r="T272" s="331"/>
      <c r="U272" s="331"/>
      <c r="V272" s="331"/>
      <c r="W272" s="331"/>
      <c r="X272" s="331"/>
      <c r="Y272" s="369"/>
      <c r="Z272" s="366"/>
    </row>
    <row r="273">
      <c r="A273" s="331"/>
      <c r="B273" s="331"/>
      <c r="C273" s="331"/>
      <c r="D273" s="331"/>
      <c r="E273" s="331"/>
      <c r="F273" s="331"/>
      <c r="G273" s="331"/>
      <c r="H273" s="331"/>
      <c r="I273" s="331"/>
      <c r="J273" s="331"/>
      <c r="K273" s="331"/>
      <c r="L273" s="331"/>
      <c r="M273" s="331"/>
      <c r="N273" s="331"/>
      <c r="O273" s="331"/>
      <c r="P273" s="331"/>
      <c r="Q273" s="331"/>
      <c r="R273" s="331"/>
      <c r="S273" s="331"/>
      <c r="T273" s="331"/>
      <c r="U273" s="331"/>
      <c r="V273" s="331"/>
      <c r="W273" s="331"/>
      <c r="X273" s="331"/>
      <c r="Y273" s="369"/>
      <c r="Z273" s="366"/>
    </row>
    <row r="274">
      <c r="A274" s="331"/>
      <c r="B274" s="331"/>
      <c r="C274" s="331"/>
      <c r="D274" s="331"/>
      <c r="E274" s="331"/>
      <c r="F274" s="331"/>
      <c r="G274" s="331"/>
      <c r="H274" s="331"/>
      <c r="I274" s="331"/>
      <c r="J274" s="331"/>
      <c r="K274" s="331"/>
      <c r="L274" s="331"/>
      <c r="M274" s="331"/>
      <c r="N274" s="331"/>
      <c r="O274" s="331"/>
      <c r="P274" s="331"/>
      <c r="Q274" s="331"/>
      <c r="R274" s="331"/>
      <c r="S274" s="331"/>
      <c r="T274" s="331"/>
      <c r="U274" s="331"/>
      <c r="V274" s="331"/>
      <c r="W274" s="331"/>
      <c r="X274" s="331"/>
      <c r="Y274" s="369"/>
      <c r="Z274" s="366"/>
    </row>
    <row r="275">
      <c r="A275" s="331"/>
      <c r="B275" s="331"/>
      <c r="C275" s="331"/>
      <c r="D275" s="331"/>
      <c r="E275" s="331"/>
      <c r="F275" s="331"/>
      <c r="G275" s="331"/>
      <c r="H275" s="331"/>
      <c r="I275" s="331"/>
      <c r="J275" s="331"/>
      <c r="K275" s="331"/>
      <c r="L275" s="331"/>
      <c r="M275" s="331"/>
      <c r="N275" s="331"/>
      <c r="O275" s="331"/>
      <c r="P275" s="331"/>
      <c r="Q275" s="331"/>
      <c r="R275" s="331"/>
      <c r="S275" s="331"/>
      <c r="T275" s="331"/>
      <c r="U275" s="331"/>
      <c r="V275" s="331"/>
      <c r="W275" s="331"/>
      <c r="X275" s="331"/>
      <c r="Y275" s="369"/>
      <c r="Z275" s="366"/>
    </row>
    <row r="276">
      <c r="A276" s="331"/>
      <c r="B276" s="331"/>
      <c r="C276" s="331"/>
      <c r="D276" s="331"/>
      <c r="E276" s="331"/>
      <c r="F276" s="331"/>
      <c r="G276" s="331"/>
      <c r="H276" s="331"/>
      <c r="I276" s="331"/>
      <c r="J276" s="331"/>
      <c r="K276" s="331"/>
      <c r="L276" s="331"/>
      <c r="M276" s="331"/>
      <c r="N276" s="331"/>
      <c r="O276" s="331"/>
      <c r="P276" s="331"/>
      <c r="Q276" s="331"/>
      <c r="R276" s="331"/>
      <c r="S276" s="331"/>
      <c r="T276" s="331"/>
      <c r="U276" s="331"/>
      <c r="V276" s="331"/>
      <c r="W276" s="331"/>
      <c r="X276" s="331"/>
      <c r="Y276" s="369"/>
      <c r="Z276" s="366"/>
    </row>
    <row r="277">
      <c r="A277" s="331"/>
      <c r="B277" s="331"/>
      <c r="C277" s="331"/>
      <c r="D277" s="331"/>
      <c r="E277" s="331"/>
      <c r="F277" s="331"/>
      <c r="G277" s="331"/>
      <c r="H277" s="331"/>
      <c r="I277" s="331"/>
      <c r="J277" s="331"/>
      <c r="K277" s="331"/>
      <c r="L277" s="331"/>
      <c r="M277" s="331"/>
      <c r="N277" s="331"/>
      <c r="O277" s="331"/>
      <c r="P277" s="331"/>
      <c r="Q277" s="331"/>
      <c r="R277" s="331"/>
      <c r="S277" s="331"/>
      <c r="T277" s="331"/>
      <c r="U277" s="331"/>
      <c r="V277" s="331"/>
      <c r="W277" s="331"/>
      <c r="X277" s="331"/>
      <c r="Y277" s="369"/>
      <c r="Z277" s="366"/>
    </row>
    <row r="278">
      <c r="A278" s="331"/>
      <c r="B278" s="331"/>
      <c r="C278" s="331"/>
      <c r="D278" s="331"/>
      <c r="E278" s="331"/>
      <c r="F278" s="331"/>
      <c r="G278" s="331"/>
      <c r="H278" s="331"/>
      <c r="I278" s="331"/>
      <c r="J278" s="331"/>
      <c r="K278" s="331"/>
      <c r="L278" s="331"/>
      <c r="M278" s="331"/>
      <c r="N278" s="331"/>
      <c r="O278" s="331"/>
      <c r="P278" s="331"/>
      <c r="Q278" s="331"/>
      <c r="R278" s="331"/>
      <c r="S278" s="331"/>
      <c r="T278" s="331"/>
      <c r="U278" s="331"/>
      <c r="V278" s="331"/>
      <c r="W278" s="331"/>
      <c r="X278" s="331"/>
      <c r="Y278" s="369"/>
      <c r="Z278" s="366"/>
    </row>
    <row r="279">
      <c r="A279" s="331"/>
      <c r="B279" s="331"/>
      <c r="C279" s="331"/>
      <c r="D279" s="331"/>
      <c r="E279" s="331"/>
      <c r="F279" s="331"/>
      <c r="G279" s="331"/>
      <c r="H279" s="331"/>
      <c r="I279" s="331"/>
      <c r="J279" s="331"/>
      <c r="K279" s="331"/>
      <c r="L279" s="331"/>
      <c r="M279" s="331"/>
      <c r="N279" s="331"/>
      <c r="O279" s="331"/>
      <c r="P279" s="331"/>
      <c r="Q279" s="331"/>
      <c r="R279" s="331"/>
      <c r="S279" s="331"/>
      <c r="T279" s="331"/>
      <c r="U279" s="331"/>
      <c r="V279" s="331"/>
      <c r="W279" s="331"/>
      <c r="X279" s="331"/>
      <c r="Y279" s="369"/>
      <c r="Z279" s="366"/>
    </row>
    <row r="280">
      <c r="A280" s="331"/>
      <c r="B280" s="331"/>
      <c r="C280" s="331"/>
      <c r="D280" s="331"/>
      <c r="E280" s="331"/>
      <c r="F280" s="331"/>
      <c r="G280" s="331"/>
      <c r="H280" s="331"/>
      <c r="I280" s="331"/>
      <c r="J280" s="331"/>
      <c r="K280" s="331"/>
      <c r="L280" s="331"/>
      <c r="M280" s="331"/>
      <c r="N280" s="331"/>
      <c r="O280" s="331"/>
      <c r="P280" s="331"/>
      <c r="Q280" s="331"/>
      <c r="R280" s="331"/>
      <c r="S280" s="331"/>
      <c r="T280" s="331"/>
      <c r="U280" s="331"/>
      <c r="V280" s="331"/>
      <c r="W280" s="331"/>
      <c r="X280" s="331"/>
      <c r="Y280" s="369"/>
      <c r="Z280" s="366"/>
    </row>
    <row r="281">
      <c r="A281" s="331"/>
      <c r="B281" s="331"/>
      <c r="C281" s="331"/>
      <c r="D281" s="331"/>
      <c r="E281" s="331"/>
      <c r="F281" s="331"/>
      <c r="G281" s="331"/>
      <c r="H281" s="331"/>
      <c r="I281" s="331"/>
      <c r="J281" s="331"/>
      <c r="K281" s="331"/>
      <c r="L281" s="331"/>
      <c r="M281" s="331"/>
      <c r="N281" s="331"/>
      <c r="O281" s="331"/>
      <c r="P281" s="331"/>
      <c r="Q281" s="331"/>
      <c r="R281" s="331"/>
      <c r="S281" s="331"/>
      <c r="T281" s="331"/>
      <c r="U281" s="331"/>
      <c r="V281" s="331"/>
      <c r="W281" s="331"/>
      <c r="X281" s="331"/>
      <c r="Y281" s="369"/>
      <c r="Z281" s="366"/>
    </row>
    <row r="282">
      <c r="A282" s="331"/>
      <c r="B282" s="331"/>
      <c r="C282" s="331"/>
      <c r="D282" s="331"/>
      <c r="E282" s="331"/>
      <c r="F282" s="331"/>
      <c r="G282" s="331"/>
      <c r="H282" s="331"/>
      <c r="I282" s="331"/>
      <c r="J282" s="331"/>
      <c r="K282" s="331"/>
      <c r="L282" s="331"/>
      <c r="M282" s="331"/>
      <c r="N282" s="331"/>
      <c r="O282" s="331"/>
      <c r="P282" s="331"/>
      <c r="Q282" s="331"/>
      <c r="R282" s="331"/>
      <c r="S282" s="331"/>
      <c r="T282" s="331"/>
      <c r="U282" s="331"/>
      <c r="V282" s="331"/>
      <c r="W282" s="331"/>
      <c r="X282" s="331"/>
      <c r="Y282" s="369"/>
      <c r="Z282" s="366"/>
    </row>
    <row r="283">
      <c r="A283" s="331"/>
      <c r="B283" s="331"/>
      <c r="C283" s="331"/>
      <c r="D283" s="331"/>
      <c r="E283" s="331"/>
      <c r="F283" s="331"/>
      <c r="G283" s="331"/>
      <c r="H283" s="331"/>
      <c r="I283" s="331"/>
      <c r="J283" s="331"/>
      <c r="K283" s="331"/>
      <c r="L283" s="331"/>
      <c r="M283" s="331"/>
      <c r="N283" s="331"/>
      <c r="O283" s="331"/>
      <c r="P283" s="331"/>
      <c r="Q283" s="331"/>
      <c r="R283" s="331"/>
      <c r="S283" s="331"/>
      <c r="T283" s="331"/>
      <c r="U283" s="331"/>
      <c r="V283" s="331"/>
      <c r="W283" s="331"/>
      <c r="X283" s="331"/>
      <c r="Y283" s="369"/>
      <c r="Z283" s="366"/>
    </row>
    <row r="284">
      <c r="A284" s="331"/>
      <c r="B284" s="331"/>
      <c r="C284" s="331"/>
      <c r="D284" s="331"/>
      <c r="E284" s="331"/>
      <c r="F284" s="331"/>
      <c r="G284" s="331"/>
      <c r="H284" s="331"/>
      <c r="I284" s="331"/>
      <c r="J284" s="331"/>
      <c r="K284" s="331"/>
      <c r="L284" s="331"/>
      <c r="M284" s="331"/>
      <c r="N284" s="331"/>
      <c r="O284" s="331"/>
      <c r="P284" s="331"/>
      <c r="Q284" s="331"/>
      <c r="R284" s="331"/>
      <c r="S284" s="331"/>
      <c r="T284" s="331"/>
      <c r="U284" s="331"/>
      <c r="V284" s="331"/>
      <c r="W284" s="331"/>
      <c r="X284" s="331"/>
      <c r="Y284" s="369"/>
      <c r="Z284" s="366"/>
    </row>
    <row r="285">
      <c r="A285" s="331"/>
      <c r="B285" s="331"/>
      <c r="C285" s="331"/>
      <c r="D285" s="331"/>
      <c r="E285" s="331"/>
      <c r="F285" s="331"/>
      <c r="G285" s="331"/>
      <c r="H285" s="331"/>
      <c r="I285" s="331"/>
      <c r="J285" s="331"/>
      <c r="K285" s="331"/>
      <c r="L285" s="331"/>
      <c r="M285" s="331"/>
      <c r="N285" s="331"/>
      <c r="O285" s="331"/>
      <c r="P285" s="331"/>
      <c r="Q285" s="331"/>
      <c r="R285" s="331"/>
      <c r="S285" s="331"/>
      <c r="T285" s="331"/>
      <c r="U285" s="331"/>
      <c r="V285" s="331"/>
      <c r="W285" s="331"/>
      <c r="X285" s="331"/>
      <c r="Y285" s="369"/>
      <c r="Z285" s="366"/>
    </row>
    <row r="286">
      <c r="A286" s="331"/>
      <c r="B286" s="331"/>
      <c r="C286" s="331"/>
      <c r="D286" s="331"/>
      <c r="E286" s="331"/>
      <c r="F286" s="331"/>
      <c r="G286" s="331"/>
      <c r="H286" s="331"/>
      <c r="I286" s="331"/>
      <c r="J286" s="331"/>
      <c r="K286" s="331"/>
      <c r="L286" s="331"/>
      <c r="M286" s="331"/>
      <c r="N286" s="331"/>
      <c r="O286" s="331"/>
      <c r="P286" s="331"/>
      <c r="Q286" s="331"/>
      <c r="R286" s="331"/>
      <c r="S286" s="331"/>
      <c r="T286" s="331"/>
      <c r="U286" s="331"/>
      <c r="V286" s="331"/>
      <c r="W286" s="331"/>
      <c r="X286" s="331"/>
      <c r="Y286" s="369"/>
      <c r="Z286" s="366"/>
    </row>
    <row r="287">
      <c r="A287" s="331"/>
      <c r="B287" s="331"/>
      <c r="C287" s="331"/>
      <c r="D287" s="331"/>
      <c r="E287" s="331"/>
      <c r="F287" s="331"/>
      <c r="G287" s="331"/>
      <c r="H287" s="331"/>
      <c r="I287" s="331"/>
      <c r="J287" s="331"/>
      <c r="K287" s="331"/>
      <c r="L287" s="331"/>
      <c r="M287" s="331"/>
      <c r="N287" s="331"/>
      <c r="O287" s="331"/>
      <c r="P287" s="331"/>
      <c r="Q287" s="331"/>
      <c r="R287" s="331"/>
      <c r="S287" s="331"/>
      <c r="T287" s="331"/>
      <c r="U287" s="331"/>
      <c r="V287" s="331"/>
      <c r="W287" s="331"/>
      <c r="X287" s="331"/>
      <c r="Y287" s="369"/>
      <c r="Z287" s="366"/>
    </row>
    <row r="288">
      <c r="A288" s="331"/>
      <c r="B288" s="331"/>
      <c r="C288" s="331"/>
      <c r="D288" s="331"/>
      <c r="E288" s="331"/>
      <c r="F288" s="331"/>
      <c r="G288" s="331"/>
      <c r="H288" s="331"/>
      <c r="I288" s="331"/>
      <c r="J288" s="331"/>
      <c r="K288" s="331"/>
      <c r="L288" s="331"/>
      <c r="M288" s="331"/>
      <c r="N288" s="331"/>
      <c r="O288" s="331"/>
      <c r="P288" s="331"/>
      <c r="Q288" s="331"/>
      <c r="R288" s="331"/>
      <c r="S288" s="331"/>
      <c r="T288" s="331"/>
      <c r="U288" s="331"/>
      <c r="V288" s="331"/>
      <c r="W288" s="331"/>
      <c r="X288" s="331"/>
      <c r="Y288" s="369"/>
      <c r="Z288" s="366"/>
    </row>
    <row r="289">
      <c r="A289" s="331"/>
      <c r="B289" s="331"/>
      <c r="C289" s="331"/>
      <c r="D289" s="331"/>
      <c r="E289" s="331"/>
      <c r="F289" s="331"/>
      <c r="G289" s="331"/>
      <c r="H289" s="331"/>
      <c r="I289" s="331"/>
      <c r="J289" s="331"/>
      <c r="K289" s="331"/>
      <c r="L289" s="331"/>
      <c r="M289" s="331"/>
      <c r="N289" s="331"/>
      <c r="O289" s="331"/>
      <c r="P289" s="331"/>
      <c r="Q289" s="331"/>
      <c r="R289" s="331"/>
      <c r="S289" s="331"/>
      <c r="T289" s="331"/>
      <c r="U289" s="331"/>
      <c r="V289" s="331"/>
      <c r="W289" s="331"/>
      <c r="X289" s="331"/>
      <c r="Y289" s="369"/>
      <c r="Z289" s="366"/>
    </row>
    <row r="290">
      <c r="A290" s="331"/>
      <c r="B290" s="331"/>
      <c r="C290" s="331"/>
      <c r="D290" s="331"/>
      <c r="E290" s="331"/>
      <c r="F290" s="331"/>
      <c r="G290" s="331"/>
      <c r="H290" s="331"/>
      <c r="I290" s="331"/>
      <c r="J290" s="331"/>
      <c r="K290" s="331"/>
      <c r="L290" s="331"/>
      <c r="M290" s="331"/>
      <c r="N290" s="331"/>
      <c r="O290" s="331"/>
      <c r="P290" s="331"/>
      <c r="Q290" s="331"/>
      <c r="R290" s="331"/>
      <c r="S290" s="331"/>
      <c r="T290" s="331"/>
      <c r="U290" s="331"/>
      <c r="V290" s="331"/>
      <c r="W290" s="331"/>
      <c r="X290" s="331"/>
      <c r="Y290" s="369"/>
      <c r="Z290" s="366"/>
    </row>
    <row r="291">
      <c r="A291" s="331"/>
      <c r="B291" s="331"/>
      <c r="C291" s="331"/>
      <c r="D291" s="331"/>
      <c r="E291" s="331"/>
      <c r="F291" s="331"/>
      <c r="G291" s="331"/>
      <c r="H291" s="331"/>
      <c r="I291" s="331"/>
      <c r="J291" s="331"/>
      <c r="K291" s="331"/>
      <c r="L291" s="331"/>
      <c r="M291" s="331"/>
      <c r="N291" s="331"/>
      <c r="O291" s="331"/>
      <c r="P291" s="331"/>
      <c r="Q291" s="331"/>
      <c r="R291" s="331"/>
      <c r="S291" s="331"/>
      <c r="T291" s="331"/>
      <c r="U291" s="331"/>
      <c r="V291" s="331"/>
      <c r="W291" s="331"/>
      <c r="X291" s="331"/>
      <c r="Y291" s="369"/>
      <c r="Z291" s="366"/>
    </row>
    <row r="292">
      <c r="A292" s="331"/>
      <c r="B292" s="331"/>
      <c r="C292" s="331"/>
      <c r="D292" s="331"/>
      <c r="E292" s="331"/>
      <c r="F292" s="331"/>
      <c r="G292" s="331"/>
      <c r="H292" s="331"/>
      <c r="I292" s="331"/>
      <c r="J292" s="331"/>
      <c r="K292" s="331"/>
      <c r="L292" s="331"/>
      <c r="M292" s="331"/>
      <c r="N292" s="331"/>
      <c r="O292" s="331"/>
      <c r="P292" s="331"/>
      <c r="Q292" s="331"/>
      <c r="R292" s="331"/>
      <c r="S292" s="331"/>
      <c r="T292" s="331"/>
      <c r="U292" s="331"/>
      <c r="V292" s="331"/>
      <c r="W292" s="331"/>
      <c r="X292" s="331"/>
      <c r="Y292" s="369"/>
      <c r="Z292" s="366"/>
    </row>
    <row r="293">
      <c r="A293" s="331"/>
      <c r="B293" s="331"/>
      <c r="C293" s="331"/>
      <c r="D293" s="331"/>
      <c r="E293" s="331"/>
      <c r="F293" s="331"/>
      <c r="G293" s="331"/>
      <c r="H293" s="331"/>
      <c r="I293" s="331"/>
      <c r="J293" s="331"/>
      <c r="K293" s="331"/>
      <c r="L293" s="331"/>
      <c r="M293" s="331"/>
      <c r="N293" s="331"/>
      <c r="O293" s="331"/>
      <c r="P293" s="331"/>
      <c r="Q293" s="331"/>
      <c r="R293" s="331"/>
      <c r="S293" s="331"/>
      <c r="T293" s="331"/>
      <c r="U293" s="331"/>
      <c r="V293" s="331"/>
      <c r="W293" s="331"/>
      <c r="X293" s="331"/>
      <c r="Y293" s="369"/>
      <c r="Z293" s="366"/>
    </row>
    <row r="294">
      <c r="A294" s="331"/>
      <c r="B294" s="331"/>
      <c r="C294" s="331"/>
      <c r="D294" s="331"/>
      <c r="E294" s="331"/>
      <c r="F294" s="331"/>
      <c r="G294" s="331"/>
      <c r="H294" s="331"/>
      <c r="I294" s="331"/>
      <c r="J294" s="331"/>
      <c r="K294" s="331"/>
      <c r="L294" s="331"/>
      <c r="M294" s="331"/>
      <c r="N294" s="331"/>
      <c r="O294" s="331"/>
      <c r="P294" s="331"/>
      <c r="Q294" s="331"/>
      <c r="R294" s="331"/>
      <c r="S294" s="331"/>
      <c r="T294" s="331"/>
      <c r="U294" s="331"/>
      <c r="V294" s="331"/>
      <c r="W294" s="331"/>
      <c r="X294" s="331"/>
      <c r="Y294" s="369"/>
      <c r="Z294" s="366"/>
    </row>
    <row r="295">
      <c r="A295" s="331"/>
      <c r="B295" s="331"/>
      <c r="C295" s="331"/>
      <c r="D295" s="331"/>
      <c r="E295" s="331"/>
      <c r="F295" s="331"/>
      <c r="G295" s="331"/>
      <c r="H295" s="331"/>
      <c r="I295" s="331"/>
      <c r="J295" s="331"/>
      <c r="K295" s="331"/>
      <c r="L295" s="331"/>
      <c r="M295" s="331"/>
      <c r="N295" s="331"/>
      <c r="O295" s="331"/>
      <c r="P295" s="331"/>
      <c r="Q295" s="331"/>
      <c r="R295" s="331"/>
      <c r="S295" s="331"/>
      <c r="T295" s="331"/>
      <c r="U295" s="331"/>
      <c r="V295" s="331"/>
      <c r="W295" s="331"/>
      <c r="X295" s="331"/>
      <c r="Y295" s="369"/>
      <c r="Z295" s="366"/>
    </row>
    <row r="296">
      <c r="A296" s="331"/>
      <c r="B296" s="331"/>
      <c r="C296" s="331"/>
      <c r="D296" s="331"/>
      <c r="E296" s="331"/>
      <c r="F296" s="331"/>
      <c r="G296" s="331"/>
      <c r="H296" s="331"/>
      <c r="I296" s="331"/>
      <c r="J296" s="331"/>
      <c r="K296" s="331"/>
      <c r="L296" s="331"/>
      <c r="M296" s="331"/>
      <c r="N296" s="331"/>
      <c r="O296" s="331"/>
      <c r="P296" s="331"/>
      <c r="Q296" s="331"/>
      <c r="R296" s="331"/>
      <c r="S296" s="331"/>
      <c r="T296" s="331"/>
      <c r="U296" s="331"/>
      <c r="V296" s="331"/>
      <c r="W296" s="331"/>
      <c r="X296" s="331"/>
      <c r="Y296" s="369"/>
      <c r="Z296" s="366"/>
    </row>
    <row r="297">
      <c r="A297" s="331"/>
      <c r="B297" s="331"/>
      <c r="C297" s="331"/>
      <c r="D297" s="331"/>
      <c r="E297" s="331"/>
      <c r="F297" s="331"/>
      <c r="G297" s="331"/>
      <c r="H297" s="331"/>
      <c r="I297" s="331"/>
      <c r="J297" s="331"/>
      <c r="K297" s="331"/>
      <c r="L297" s="331"/>
      <c r="M297" s="331"/>
      <c r="N297" s="331"/>
      <c r="O297" s="331"/>
      <c r="P297" s="331"/>
      <c r="Q297" s="331"/>
      <c r="R297" s="331"/>
      <c r="S297" s="331"/>
      <c r="T297" s="331"/>
      <c r="U297" s="331"/>
      <c r="V297" s="331"/>
      <c r="W297" s="331"/>
      <c r="X297" s="331"/>
      <c r="Y297" s="369"/>
      <c r="Z297" s="366"/>
    </row>
    <row r="298">
      <c r="A298" s="331"/>
      <c r="B298" s="331"/>
      <c r="C298" s="331"/>
      <c r="D298" s="331"/>
      <c r="E298" s="331"/>
      <c r="F298" s="331"/>
      <c r="G298" s="331"/>
      <c r="H298" s="331"/>
      <c r="I298" s="331"/>
      <c r="J298" s="331"/>
      <c r="K298" s="331"/>
      <c r="L298" s="331"/>
      <c r="M298" s="331"/>
      <c r="N298" s="331"/>
      <c r="O298" s="331"/>
      <c r="P298" s="331"/>
      <c r="Q298" s="331"/>
      <c r="R298" s="331"/>
      <c r="S298" s="331"/>
      <c r="T298" s="331"/>
      <c r="U298" s="331"/>
      <c r="V298" s="331"/>
      <c r="W298" s="331"/>
      <c r="X298" s="331"/>
      <c r="Y298" s="369"/>
      <c r="Z298" s="366"/>
    </row>
    <row r="299">
      <c r="A299" s="331"/>
      <c r="B299" s="331"/>
      <c r="C299" s="331"/>
      <c r="D299" s="331"/>
      <c r="E299" s="331"/>
      <c r="F299" s="331"/>
      <c r="G299" s="331"/>
      <c r="H299" s="331"/>
      <c r="I299" s="331"/>
      <c r="J299" s="331"/>
      <c r="K299" s="331"/>
      <c r="L299" s="331"/>
      <c r="M299" s="331"/>
      <c r="N299" s="331"/>
      <c r="O299" s="331"/>
      <c r="P299" s="331"/>
      <c r="Q299" s="331"/>
      <c r="R299" s="331"/>
      <c r="S299" s="331"/>
      <c r="T299" s="331"/>
      <c r="U299" s="331"/>
      <c r="V299" s="331"/>
      <c r="W299" s="331"/>
      <c r="X299" s="331"/>
      <c r="Y299" s="369"/>
      <c r="Z299" s="366"/>
    </row>
    <row r="300">
      <c r="A300" s="331"/>
      <c r="B300" s="331"/>
      <c r="C300" s="331"/>
      <c r="D300" s="331"/>
      <c r="E300" s="331"/>
      <c r="F300" s="331"/>
      <c r="G300" s="331"/>
      <c r="H300" s="331"/>
      <c r="I300" s="331"/>
      <c r="J300" s="331"/>
      <c r="K300" s="331"/>
      <c r="L300" s="331"/>
      <c r="M300" s="331"/>
      <c r="N300" s="331"/>
      <c r="O300" s="331"/>
      <c r="P300" s="331"/>
      <c r="Q300" s="331"/>
      <c r="R300" s="331"/>
      <c r="S300" s="331"/>
      <c r="T300" s="331"/>
      <c r="U300" s="331"/>
      <c r="V300" s="331"/>
      <c r="W300" s="331"/>
      <c r="X300" s="331"/>
      <c r="Y300" s="369"/>
      <c r="Z300" s="366"/>
    </row>
    <row r="301">
      <c r="A301" s="331"/>
      <c r="B301" s="331"/>
      <c r="C301" s="331"/>
      <c r="D301" s="331"/>
      <c r="E301" s="331"/>
      <c r="F301" s="331"/>
      <c r="G301" s="331"/>
      <c r="H301" s="331"/>
      <c r="I301" s="331"/>
      <c r="J301" s="331"/>
      <c r="K301" s="331"/>
      <c r="L301" s="331"/>
      <c r="M301" s="331"/>
      <c r="N301" s="331"/>
      <c r="O301" s="331"/>
      <c r="P301" s="331"/>
      <c r="Q301" s="331"/>
      <c r="R301" s="331"/>
      <c r="S301" s="331"/>
      <c r="T301" s="331"/>
      <c r="U301" s="331"/>
      <c r="V301" s="331"/>
      <c r="W301" s="331"/>
      <c r="X301" s="331"/>
      <c r="Y301" s="369"/>
      <c r="Z301" s="366"/>
    </row>
    <row r="302">
      <c r="A302" s="331"/>
      <c r="B302" s="331"/>
      <c r="C302" s="331"/>
      <c r="D302" s="331"/>
      <c r="E302" s="331"/>
      <c r="F302" s="331"/>
      <c r="G302" s="331"/>
      <c r="H302" s="331"/>
      <c r="I302" s="331"/>
      <c r="J302" s="331"/>
      <c r="K302" s="331"/>
      <c r="L302" s="331"/>
      <c r="M302" s="331"/>
      <c r="N302" s="331"/>
      <c r="O302" s="331"/>
      <c r="P302" s="331"/>
      <c r="Q302" s="331"/>
      <c r="R302" s="331"/>
      <c r="S302" s="331"/>
      <c r="T302" s="331"/>
      <c r="U302" s="331"/>
      <c r="V302" s="331"/>
      <c r="W302" s="331"/>
      <c r="X302" s="331"/>
      <c r="Y302" s="369"/>
      <c r="Z302" s="366"/>
    </row>
    <row r="303">
      <c r="A303" s="331"/>
      <c r="B303" s="331"/>
      <c r="C303" s="331"/>
      <c r="D303" s="331"/>
      <c r="E303" s="331"/>
      <c r="F303" s="331"/>
      <c r="G303" s="331"/>
      <c r="H303" s="331"/>
      <c r="I303" s="331"/>
      <c r="J303" s="331"/>
      <c r="K303" s="331"/>
      <c r="L303" s="331"/>
      <c r="M303" s="331"/>
      <c r="N303" s="331"/>
      <c r="O303" s="331"/>
      <c r="P303" s="331"/>
      <c r="Q303" s="331"/>
      <c r="R303" s="331"/>
      <c r="S303" s="331"/>
      <c r="T303" s="331"/>
      <c r="U303" s="331"/>
      <c r="V303" s="331"/>
      <c r="W303" s="331"/>
      <c r="X303" s="331"/>
      <c r="Y303" s="369"/>
      <c r="Z303" s="366"/>
    </row>
    <row r="304">
      <c r="A304" s="331"/>
      <c r="B304" s="331"/>
      <c r="C304" s="331"/>
      <c r="D304" s="331"/>
      <c r="E304" s="331"/>
      <c r="F304" s="331"/>
      <c r="G304" s="331"/>
      <c r="H304" s="331"/>
      <c r="I304" s="331"/>
      <c r="J304" s="331"/>
      <c r="K304" s="331"/>
      <c r="L304" s="331"/>
      <c r="M304" s="331"/>
      <c r="N304" s="331"/>
      <c r="O304" s="331"/>
      <c r="P304" s="331"/>
      <c r="Q304" s="331"/>
      <c r="R304" s="331"/>
      <c r="S304" s="331"/>
      <c r="T304" s="331"/>
      <c r="U304" s="331"/>
      <c r="V304" s="331"/>
      <c r="W304" s="331"/>
      <c r="X304" s="331"/>
      <c r="Y304" s="369"/>
      <c r="Z304" s="366"/>
    </row>
    <row r="305">
      <c r="A305" s="331"/>
      <c r="B305" s="331"/>
      <c r="C305" s="331"/>
      <c r="D305" s="331"/>
      <c r="E305" s="331"/>
      <c r="F305" s="331"/>
      <c r="G305" s="331"/>
      <c r="H305" s="331"/>
      <c r="I305" s="331"/>
      <c r="J305" s="331"/>
      <c r="K305" s="331"/>
      <c r="L305" s="331"/>
      <c r="M305" s="331"/>
      <c r="N305" s="331"/>
      <c r="O305" s="331"/>
      <c r="P305" s="331"/>
      <c r="Q305" s="331"/>
      <c r="R305" s="331"/>
      <c r="S305" s="331"/>
      <c r="T305" s="331"/>
      <c r="U305" s="331"/>
      <c r="V305" s="331"/>
      <c r="W305" s="331"/>
      <c r="X305" s="331"/>
      <c r="Y305" s="369"/>
      <c r="Z305" s="366"/>
    </row>
    <row r="306">
      <c r="A306" s="331"/>
      <c r="B306" s="331"/>
      <c r="C306" s="331"/>
      <c r="D306" s="331"/>
      <c r="E306" s="331"/>
      <c r="F306" s="331"/>
      <c r="G306" s="331"/>
      <c r="H306" s="331"/>
      <c r="I306" s="331"/>
      <c r="J306" s="331"/>
      <c r="K306" s="331"/>
      <c r="L306" s="331"/>
      <c r="M306" s="331"/>
      <c r="N306" s="331"/>
      <c r="O306" s="331"/>
      <c r="P306" s="331"/>
      <c r="Q306" s="331"/>
      <c r="R306" s="331"/>
      <c r="S306" s="331"/>
      <c r="T306" s="331"/>
      <c r="U306" s="331"/>
      <c r="V306" s="331"/>
      <c r="W306" s="331"/>
      <c r="X306" s="331"/>
      <c r="Y306" s="369"/>
      <c r="Z306" s="366"/>
    </row>
    <row r="307">
      <c r="A307" s="331"/>
      <c r="B307" s="331"/>
      <c r="C307" s="331"/>
      <c r="D307" s="331"/>
      <c r="E307" s="331"/>
      <c r="F307" s="331"/>
      <c r="G307" s="331"/>
      <c r="H307" s="331"/>
      <c r="I307" s="331"/>
      <c r="J307" s="331"/>
      <c r="K307" s="331"/>
      <c r="L307" s="331"/>
      <c r="M307" s="331"/>
      <c r="N307" s="331"/>
      <c r="O307" s="331"/>
      <c r="P307" s="331"/>
      <c r="Q307" s="331"/>
      <c r="R307" s="331"/>
      <c r="S307" s="331"/>
      <c r="T307" s="331"/>
      <c r="U307" s="331"/>
      <c r="V307" s="331"/>
      <c r="W307" s="331"/>
      <c r="X307" s="331"/>
      <c r="Y307" s="369"/>
      <c r="Z307" s="366"/>
    </row>
    <row r="308">
      <c r="A308" s="331"/>
      <c r="B308" s="331"/>
      <c r="C308" s="331"/>
      <c r="D308" s="331"/>
      <c r="E308" s="331"/>
      <c r="F308" s="331"/>
      <c r="G308" s="331"/>
      <c r="H308" s="331"/>
      <c r="I308" s="331"/>
      <c r="J308" s="331"/>
      <c r="K308" s="331"/>
      <c r="L308" s="331"/>
      <c r="M308" s="331"/>
      <c r="N308" s="331"/>
      <c r="O308" s="331"/>
      <c r="P308" s="331"/>
      <c r="Q308" s="331"/>
      <c r="R308" s="331"/>
      <c r="S308" s="331"/>
      <c r="T308" s="331"/>
      <c r="U308" s="331"/>
      <c r="V308" s="331"/>
      <c r="W308" s="331"/>
      <c r="X308" s="331"/>
      <c r="Y308" s="369"/>
      <c r="Z308" s="366"/>
    </row>
    <row r="309">
      <c r="A309" s="331"/>
      <c r="B309" s="331"/>
      <c r="C309" s="331"/>
      <c r="D309" s="331"/>
      <c r="E309" s="331"/>
      <c r="F309" s="331"/>
      <c r="G309" s="331"/>
      <c r="H309" s="331"/>
      <c r="I309" s="331"/>
      <c r="J309" s="331"/>
      <c r="K309" s="331"/>
      <c r="L309" s="331"/>
      <c r="M309" s="331"/>
      <c r="N309" s="331"/>
      <c r="O309" s="331"/>
      <c r="P309" s="331"/>
      <c r="Q309" s="331"/>
      <c r="R309" s="331"/>
      <c r="S309" s="331"/>
      <c r="T309" s="331"/>
      <c r="U309" s="331"/>
      <c r="V309" s="331"/>
      <c r="W309" s="331"/>
      <c r="X309" s="331"/>
      <c r="Y309" s="369"/>
      <c r="Z309" s="366"/>
    </row>
    <row r="310">
      <c r="A310" s="331"/>
      <c r="B310" s="331"/>
      <c r="C310" s="331"/>
      <c r="D310" s="331"/>
      <c r="E310" s="331"/>
      <c r="F310" s="331"/>
      <c r="G310" s="331"/>
      <c r="H310" s="331"/>
      <c r="I310" s="331"/>
      <c r="J310" s="331"/>
      <c r="K310" s="331"/>
      <c r="L310" s="331"/>
      <c r="M310" s="331"/>
      <c r="N310" s="331"/>
      <c r="O310" s="331"/>
      <c r="P310" s="331"/>
      <c r="Q310" s="331"/>
      <c r="R310" s="331"/>
      <c r="S310" s="331"/>
      <c r="T310" s="331"/>
      <c r="U310" s="331"/>
      <c r="V310" s="331"/>
      <c r="W310" s="331"/>
      <c r="X310" s="331"/>
      <c r="Y310" s="369"/>
      <c r="Z310" s="366"/>
    </row>
    <row r="311">
      <c r="A311" s="331"/>
      <c r="B311" s="331"/>
      <c r="C311" s="331"/>
      <c r="D311" s="331"/>
      <c r="E311" s="331"/>
      <c r="F311" s="331"/>
      <c r="G311" s="331"/>
      <c r="H311" s="331"/>
      <c r="I311" s="331"/>
      <c r="J311" s="331"/>
      <c r="K311" s="331"/>
      <c r="L311" s="331"/>
      <c r="M311" s="331"/>
      <c r="N311" s="331"/>
      <c r="O311" s="331"/>
      <c r="P311" s="331"/>
      <c r="Q311" s="331"/>
      <c r="R311" s="331"/>
      <c r="S311" s="331"/>
      <c r="T311" s="331"/>
      <c r="U311" s="331"/>
      <c r="V311" s="331"/>
      <c r="W311" s="331"/>
      <c r="X311" s="331"/>
      <c r="Y311" s="369"/>
      <c r="Z311" s="366"/>
    </row>
    <row r="312">
      <c r="A312" s="331"/>
      <c r="B312" s="331"/>
      <c r="C312" s="331"/>
      <c r="D312" s="331"/>
      <c r="E312" s="331"/>
      <c r="F312" s="331"/>
      <c r="G312" s="331"/>
      <c r="H312" s="331"/>
      <c r="I312" s="331"/>
      <c r="J312" s="331"/>
      <c r="K312" s="331"/>
      <c r="L312" s="331"/>
      <c r="M312" s="331"/>
      <c r="N312" s="331"/>
      <c r="O312" s="331"/>
      <c r="P312" s="331"/>
      <c r="Q312" s="331"/>
      <c r="R312" s="331"/>
      <c r="S312" s="331"/>
      <c r="T312" s="331"/>
      <c r="U312" s="331"/>
      <c r="V312" s="331"/>
      <c r="W312" s="331"/>
      <c r="X312" s="331"/>
      <c r="Y312" s="369"/>
      <c r="Z312" s="366"/>
    </row>
    <row r="313">
      <c r="A313" s="331"/>
      <c r="B313" s="331"/>
      <c r="C313" s="331"/>
      <c r="D313" s="331"/>
      <c r="E313" s="331"/>
      <c r="F313" s="331"/>
      <c r="G313" s="331"/>
      <c r="H313" s="331"/>
      <c r="I313" s="331"/>
      <c r="J313" s="331"/>
      <c r="K313" s="331"/>
      <c r="L313" s="331"/>
      <c r="M313" s="331"/>
      <c r="N313" s="331"/>
      <c r="O313" s="331"/>
      <c r="P313" s="331"/>
      <c r="Q313" s="331"/>
      <c r="R313" s="331"/>
      <c r="S313" s="331"/>
      <c r="T313" s="331"/>
      <c r="U313" s="331"/>
      <c r="V313" s="331"/>
      <c r="W313" s="331"/>
      <c r="X313" s="331"/>
      <c r="Y313" s="369"/>
      <c r="Z313" s="366"/>
    </row>
    <row r="314">
      <c r="A314" s="331"/>
      <c r="B314" s="331"/>
      <c r="C314" s="331"/>
      <c r="D314" s="331"/>
      <c r="E314" s="331"/>
      <c r="F314" s="331"/>
      <c r="G314" s="331"/>
      <c r="H314" s="331"/>
      <c r="I314" s="331"/>
      <c r="J314" s="331"/>
      <c r="K314" s="331"/>
      <c r="L314" s="331"/>
      <c r="M314" s="331"/>
      <c r="N314" s="331"/>
      <c r="O314" s="331"/>
      <c r="P314" s="331"/>
      <c r="Q314" s="331"/>
      <c r="R314" s="331"/>
      <c r="S314" s="331"/>
      <c r="T314" s="331"/>
      <c r="U314" s="331"/>
      <c r="V314" s="331"/>
      <c r="W314" s="331"/>
      <c r="X314" s="331"/>
      <c r="Y314" s="369"/>
      <c r="Z314" s="366"/>
    </row>
    <row r="315">
      <c r="A315" s="331"/>
      <c r="B315" s="331"/>
      <c r="C315" s="331"/>
      <c r="D315" s="331"/>
      <c r="E315" s="331"/>
      <c r="F315" s="331"/>
      <c r="G315" s="331"/>
      <c r="H315" s="331"/>
      <c r="I315" s="331"/>
      <c r="J315" s="331"/>
      <c r="K315" s="331"/>
      <c r="L315" s="331"/>
      <c r="M315" s="331"/>
      <c r="N315" s="331"/>
      <c r="O315" s="331"/>
      <c r="P315" s="331"/>
      <c r="Q315" s="331"/>
      <c r="R315" s="331"/>
      <c r="S315" s="331"/>
      <c r="T315" s="331"/>
      <c r="U315" s="331"/>
      <c r="V315" s="331"/>
      <c r="W315" s="331"/>
      <c r="X315" s="331"/>
      <c r="Y315" s="369"/>
      <c r="Z315" s="366"/>
    </row>
    <row r="316">
      <c r="A316" s="331"/>
      <c r="B316" s="331"/>
      <c r="C316" s="331"/>
      <c r="D316" s="331"/>
      <c r="E316" s="331"/>
      <c r="F316" s="331"/>
      <c r="G316" s="331"/>
      <c r="H316" s="331"/>
      <c r="I316" s="331"/>
      <c r="J316" s="331"/>
      <c r="K316" s="331"/>
      <c r="L316" s="331"/>
      <c r="M316" s="331"/>
      <c r="N316" s="331"/>
      <c r="O316" s="331"/>
      <c r="P316" s="331"/>
      <c r="Q316" s="331"/>
      <c r="R316" s="331"/>
      <c r="S316" s="331"/>
      <c r="T316" s="331"/>
      <c r="U316" s="331"/>
      <c r="V316" s="331"/>
      <c r="W316" s="331"/>
      <c r="X316" s="331"/>
      <c r="Y316" s="369"/>
      <c r="Z316" s="366"/>
    </row>
    <row r="317">
      <c r="A317" s="331"/>
      <c r="B317" s="331"/>
      <c r="C317" s="331"/>
      <c r="D317" s="331"/>
      <c r="E317" s="331"/>
      <c r="F317" s="331"/>
      <c r="G317" s="331"/>
      <c r="H317" s="331"/>
      <c r="I317" s="331"/>
      <c r="J317" s="331"/>
      <c r="K317" s="331"/>
      <c r="L317" s="331"/>
      <c r="M317" s="331"/>
      <c r="N317" s="331"/>
      <c r="O317" s="331"/>
      <c r="P317" s="331"/>
      <c r="Q317" s="331"/>
      <c r="R317" s="331"/>
      <c r="S317" s="331"/>
      <c r="T317" s="331"/>
      <c r="U317" s="331"/>
      <c r="V317" s="331"/>
      <c r="W317" s="331"/>
      <c r="X317" s="331"/>
      <c r="Y317" s="369"/>
      <c r="Z317" s="366"/>
    </row>
    <row r="318">
      <c r="A318" s="331"/>
      <c r="B318" s="331"/>
      <c r="C318" s="331"/>
      <c r="D318" s="331"/>
      <c r="E318" s="331"/>
      <c r="F318" s="331"/>
      <c r="G318" s="331"/>
      <c r="H318" s="331"/>
      <c r="I318" s="331"/>
      <c r="J318" s="331"/>
      <c r="K318" s="331"/>
      <c r="L318" s="331"/>
      <c r="M318" s="331"/>
      <c r="N318" s="331"/>
      <c r="O318" s="331"/>
      <c r="P318" s="331"/>
      <c r="Q318" s="331"/>
      <c r="R318" s="331"/>
      <c r="S318" s="331"/>
      <c r="T318" s="331"/>
      <c r="U318" s="331"/>
      <c r="V318" s="331"/>
      <c r="W318" s="331"/>
      <c r="X318" s="331"/>
      <c r="Y318" s="369"/>
      <c r="Z318" s="366"/>
    </row>
    <row r="319">
      <c r="A319" s="331"/>
      <c r="B319" s="331"/>
      <c r="C319" s="331"/>
      <c r="D319" s="331"/>
      <c r="E319" s="331"/>
      <c r="F319" s="331"/>
      <c r="G319" s="331"/>
      <c r="H319" s="331"/>
      <c r="I319" s="331"/>
      <c r="J319" s="331"/>
      <c r="K319" s="331"/>
      <c r="L319" s="331"/>
      <c r="M319" s="331"/>
      <c r="N319" s="331"/>
      <c r="O319" s="331"/>
      <c r="P319" s="331"/>
      <c r="Q319" s="331"/>
      <c r="R319" s="331"/>
      <c r="S319" s="331"/>
      <c r="T319" s="331"/>
      <c r="U319" s="331"/>
      <c r="V319" s="331"/>
      <c r="W319" s="331"/>
      <c r="X319" s="331"/>
      <c r="Y319" s="369"/>
      <c r="Z319" s="366"/>
    </row>
    <row r="320">
      <c r="A320" s="331"/>
      <c r="B320" s="331"/>
      <c r="C320" s="331"/>
      <c r="D320" s="331"/>
      <c r="E320" s="331"/>
      <c r="F320" s="331"/>
      <c r="G320" s="331"/>
      <c r="H320" s="331"/>
      <c r="I320" s="331"/>
      <c r="J320" s="331"/>
      <c r="K320" s="331"/>
      <c r="L320" s="331"/>
      <c r="M320" s="331"/>
      <c r="N320" s="331"/>
      <c r="O320" s="331"/>
      <c r="P320" s="331"/>
      <c r="Q320" s="331"/>
      <c r="R320" s="331"/>
      <c r="S320" s="331"/>
      <c r="T320" s="331"/>
      <c r="U320" s="331"/>
      <c r="V320" s="331"/>
      <c r="W320" s="331"/>
      <c r="X320" s="331"/>
      <c r="Y320" s="369"/>
      <c r="Z320" s="366"/>
    </row>
    <row r="321">
      <c r="A321" s="331"/>
      <c r="B321" s="331"/>
      <c r="C321" s="331"/>
      <c r="D321" s="331"/>
      <c r="E321" s="331"/>
      <c r="F321" s="331"/>
      <c r="G321" s="331"/>
      <c r="H321" s="331"/>
      <c r="I321" s="331"/>
      <c r="J321" s="331"/>
      <c r="K321" s="331"/>
      <c r="L321" s="331"/>
      <c r="M321" s="331"/>
      <c r="N321" s="331"/>
      <c r="O321" s="331"/>
      <c r="P321" s="331"/>
      <c r="Q321" s="331"/>
      <c r="R321" s="331"/>
      <c r="S321" s="331"/>
      <c r="T321" s="331"/>
      <c r="U321" s="331"/>
      <c r="V321" s="331"/>
      <c r="W321" s="331"/>
      <c r="X321" s="331"/>
      <c r="Y321" s="369"/>
      <c r="Z321" s="366"/>
    </row>
    <row r="322">
      <c r="A322" s="331"/>
      <c r="B322" s="331"/>
      <c r="C322" s="331"/>
      <c r="D322" s="331"/>
      <c r="E322" s="331"/>
      <c r="F322" s="331"/>
      <c r="G322" s="331"/>
      <c r="H322" s="331"/>
      <c r="I322" s="331"/>
      <c r="J322" s="331"/>
      <c r="K322" s="331"/>
      <c r="L322" s="331"/>
      <c r="M322" s="331"/>
      <c r="N322" s="331"/>
      <c r="O322" s="331"/>
      <c r="P322" s="331"/>
      <c r="Q322" s="331"/>
      <c r="R322" s="331"/>
      <c r="S322" s="331"/>
      <c r="T322" s="331"/>
      <c r="U322" s="331"/>
      <c r="V322" s="331"/>
      <c r="W322" s="331"/>
      <c r="X322" s="331"/>
      <c r="Y322" s="369"/>
      <c r="Z322" s="366"/>
    </row>
    <row r="323">
      <c r="A323" s="331"/>
      <c r="B323" s="331"/>
      <c r="C323" s="331"/>
      <c r="D323" s="331"/>
      <c r="E323" s="331"/>
      <c r="F323" s="331"/>
      <c r="G323" s="331"/>
      <c r="H323" s="331"/>
      <c r="I323" s="331"/>
      <c r="J323" s="331"/>
      <c r="K323" s="331"/>
      <c r="L323" s="331"/>
      <c r="M323" s="331"/>
      <c r="N323" s="331"/>
      <c r="O323" s="331"/>
      <c r="P323" s="331"/>
      <c r="Q323" s="331"/>
      <c r="R323" s="331"/>
      <c r="S323" s="331"/>
      <c r="T323" s="331"/>
      <c r="U323" s="331"/>
      <c r="V323" s="331"/>
      <c r="W323" s="331"/>
      <c r="X323" s="331"/>
      <c r="Y323" s="369"/>
      <c r="Z323" s="366"/>
    </row>
    <row r="324">
      <c r="A324" s="331"/>
      <c r="B324" s="331"/>
      <c r="C324" s="331"/>
      <c r="D324" s="331"/>
      <c r="E324" s="331"/>
      <c r="F324" s="331"/>
      <c r="G324" s="331"/>
      <c r="H324" s="331"/>
      <c r="I324" s="331"/>
      <c r="J324" s="331"/>
      <c r="K324" s="331"/>
      <c r="L324" s="331"/>
      <c r="M324" s="331"/>
      <c r="N324" s="331"/>
      <c r="O324" s="331"/>
      <c r="P324" s="331"/>
      <c r="Q324" s="331"/>
      <c r="R324" s="331"/>
      <c r="S324" s="331"/>
      <c r="T324" s="331"/>
      <c r="U324" s="331"/>
      <c r="V324" s="331"/>
      <c r="W324" s="331"/>
      <c r="X324" s="331"/>
      <c r="Y324" s="369"/>
      <c r="Z324" s="366"/>
    </row>
    <row r="325">
      <c r="A325" s="331"/>
      <c r="B325" s="331"/>
      <c r="C325" s="331"/>
      <c r="D325" s="331"/>
      <c r="E325" s="331"/>
      <c r="F325" s="331"/>
      <c r="G325" s="331"/>
      <c r="H325" s="331"/>
      <c r="I325" s="331"/>
      <c r="J325" s="331"/>
      <c r="K325" s="331"/>
      <c r="L325" s="331"/>
      <c r="M325" s="331"/>
      <c r="N325" s="331"/>
      <c r="O325" s="331"/>
      <c r="P325" s="331"/>
      <c r="Q325" s="331"/>
      <c r="R325" s="331"/>
      <c r="S325" s="331"/>
      <c r="T325" s="331"/>
      <c r="U325" s="331"/>
      <c r="V325" s="331"/>
      <c r="W325" s="331"/>
      <c r="X325" s="331"/>
      <c r="Y325" s="369"/>
      <c r="Z325" s="366"/>
    </row>
    <row r="326">
      <c r="A326" s="331"/>
      <c r="B326" s="331"/>
      <c r="C326" s="331"/>
      <c r="D326" s="331"/>
      <c r="E326" s="331"/>
      <c r="F326" s="331"/>
      <c r="G326" s="331"/>
      <c r="H326" s="331"/>
      <c r="I326" s="331"/>
      <c r="J326" s="331"/>
      <c r="K326" s="331"/>
      <c r="L326" s="331"/>
      <c r="M326" s="331"/>
      <c r="N326" s="331"/>
      <c r="O326" s="331"/>
      <c r="P326" s="331"/>
      <c r="Q326" s="331"/>
      <c r="R326" s="331"/>
      <c r="S326" s="331"/>
      <c r="T326" s="331"/>
      <c r="U326" s="331"/>
      <c r="V326" s="331"/>
      <c r="W326" s="331"/>
      <c r="X326" s="331"/>
      <c r="Y326" s="369"/>
      <c r="Z326" s="366"/>
    </row>
    <row r="327">
      <c r="A327" s="331"/>
      <c r="B327" s="331"/>
      <c r="C327" s="331"/>
      <c r="D327" s="331"/>
      <c r="E327" s="331"/>
      <c r="F327" s="331"/>
      <c r="G327" s="331"/>
      <c r="H327" s="331"/>
      <c r="I327" s="331"/>
      <c r="J327" s="331"/>
      <c r="K327" s="331"/>
      <c r="L327" s="331"/>
      <c r="M327" s="331"/>
      <c r="N327" s="331"/>
      <c r="O327" s="331"/>
      <c r="P327" s="331"/>
      <c r="Q327" s="331"/>
      <c r="R327" s="331"/>
      <c r="S327" s="331"/>
      <c r="T327" s="331"/>
      <c r="U327" s="331"/>
      <c r="V327" s="331"/>
      <c r="W327" s="331"/>
      <c r="X327" s="331"/>
      <c r="Y327" s="369"/>
      <c r="Z327" s="366"/>
    </row>
    <row r="328">
      <c r="A328" s="331"/>
      <c r="B328" s="331"/>
      <c r="C328" s="331"/>
      <c r="D328" s="331"/>
      <c r="E328" s="331"/>
      <c r="F328" s="331"/>
      <c r="G328" s="331"/>
      <c r="H328" s="331"/>
      <c r="I328" s="331"/>
      <c r="J328" s="331"/>
      <c r="K328" s="331"/>
      <c r="L328" s="331"/>
      <c r="M328" s="331"/>
      <c r="N328" s="331"/>
      <c r="O328" s="331"/>
      <c r="P328" s="331"/>
      <c r="Q328" s="331"/>
      <c r="R328" s="331"/>
      <c r="S328" s="331"/>
      <c r="T328" s="331"/>
      <c r="U328" s="331"/>
      <c r="V328" s="331"/>
      <c r="W328" s="331"/>
      <c r="X328" s="331"/>
      <c r="Y328" s="369"/>
      <c r="Z328" s="366"/>
    </row>
    <row r="329">
      <c r="A329" s="331"/>
      <c r="B329" s="331"/>
      <c r="C329" s="331"/>
      <c r="D329" s="331"/>
      <c r="E329" s="331"/>
      <c r="F329" s="331"/>
      <c r="G329" s="331"/>
      <c r="H329" s="331"/>
      <c r="I329" s="331"/>
      <c r="J329" s="331"/>
      <c r="K329" s="331"/>
      <c r="L329" s="331"/>
      <c r="M329" s="331"/>
      <c r="N329" s="331"/>
      <c r="O329" s="331"/>
      <c r="P329" s="331"/>
      <c r="Q329" s="331"/>
      <c r="R329" s="331"/>
      <c r="S329" s="331"/>
      <c r="T329" s="331"/>
      <c r="U329" s="331"/>
      <c r="V329" s="331"/>
      <c r="W329" s="331"/>
      <c r="X329" s="331"/>
      <c r="Y329" s="369"/>
      <c r="Z329" s="366"/>
    </row>
    <row r="330">
      <c r="A330" s="331"/>
      <c r="B330" s="331"/>
      <c r="C330" s="331"/>
      <c r="D330" s="331"/>
      <c r="E330" s="331"/>
      <c r="F330" s="331"/>
      <c r="G330" s="331"/>
      <c r="H330" s="331"/>
      <c r="I330" s="331"/>
      <c r="J330" s="331"/>
      <c r="K330" s="331"/>
      <c r="L330" s="331"/>
      <c r="M330" s="331"/>
      <c r="N330" s="331"/>
      <c r="O330" s="331"/>
      <c r="P330" s="331"/>
      <c r="Q330" s="331"/>
      <c r="R330" s="331"/>
      <c r="S330" s="331"/>
      <c r="T330" s="331"/>
      <c r="U330" s="331"/>
      <c r="V330" s="331"/>
      <c r="W330" s="331"/>
      <c r="X330" s="331"/>
      <c r="Y330" s="369"/>
      <c r="Z330" s="366"/>
    </row>
    <row r="331">
      <c r="A331" s="331"/>
      <c r="B331" s="331"/>
      <c r="C331" s="331"/>
      <c r="D331" s="331"/>
      <c r="E331" s="331"/>
      <c r="F331" s="331"/>
      <c r="G331" s="331"/>
      <c r="H331" s="331"/>
      <c r="I331" s="331"/>
      <c r="J331" s="331"/>
      <c r="K331" s="331"/>
      <c r="L331" s="331"/>
      <c r="M331" s="331"/>
      <c r="N331" s="331"/>
      <c r="O331" s="331"/>
      <c r="P331" s="331"/>
      <c r="Q331" s="331"/>
      <c r="R331" s="331"/>
      <c r="S331" s="331"/>
      <c r="T331" s="331"/>
      <c r="U331" s="331"/>
      <c r="V331" s="331"/>
      <c r="W331" s="331"/>
      <c r="X331" s="331"/>
      <c r="Y331" s="369"/>
      <c r="Z331" s="366"/>
    </row>
    <row r="332">
      <c r="A332" s="331"/>
      <c r="B332" s="331"/>
      <c r="C332" s="331"/>
      <c r="D332" s="331"/>
      <c r="E332" s="331"/>
      <c r="F332" s="331"/>
      <c r="G332" s="331"/>
      <c r="H332" s="331"/>
      <c r="I332" s="331"/>
      <c r="J332" s="331"/>
      <c r="K332" s="331"/>
      <c r="L332" s="331"/>
      <c r="M332" s="331"/>
      <c r="N332" s="331"/>
      <c r="O332" s="331"/>
      <c r="P332" s="331"/>
      <c r="Q332" s="331"/>
      <c r="R332" s="331"/>
      <c r="S332" s="331"/>
      <c r="T332" s="331"/>
      <c r="U332" s="331"/>
      <c r="V332" s="331"/>
      <c r="W332" s="331"/>
      <c r="X332" s="331"/>
      <c r="Y332" s="369"/>
      <c r="Z332" s="366"/>
    </row>
    <row r="333">
      <c r="A333" s="331"/>
      <c r="B333" s="331"/>
      <c r="C333" s="331"/>
      <c r="D333" s="331"/>
      <c r="E333" s="331"/>
      <c r="F333" s="331"/>
      <c r="G333" s="331"/>
      <c r="H333" s="331"/>
      <c r="I333" s="331"/>
      <c r="J333" s="331"/>
      <c r="K333" s="331"/>
      <c r="L333" s="331"/>
      <c r="M333" s="331"/>
      <c r="N333" s="331"/>
      <c r="O333" s="331"/>
      <c r="P333" s="331"/>
      <c r="Q333" s="331"/>
      <c r="R333" s="331"/>
      <c r="S333" s="331"/>
      <c r="T333" s="331"/>
      <c r="U333" s="331"/>
      <c r="V333" s="331"/>
      <c r="W333" s="331"/>
      <c r="X333" s="331"/>
      <c r="Y333" s="369"/>
      <c r="Z333" s="366"/>
    </row>
    <row r="334">
      <c r="A334" s="331"/>
      <c r="B334" s="331"/>
      <c r="C334" s="331"/>
      <c r="D334" s="331"/>
      <c r="E334" s="331"/>
      <c r="F334" s="331"/>
      <c r="G334" s="331"/>
      <c r="H334" s="331"/>
      <c r="I334" s="331"/>
      <c r="J334" s="331"/>
      <c r="K334" s="331"/>
      <c r="L334" s="331"/>
      <c r="M334" s="331"/>
      <c r="N334" s="331"/>
      <c r="O334" s="331"/>
      <c r="P334" s="331"/>
      <c r="Q334" s="331"/>
      <c r="R334" s="331"/>
      <c r="S334" s="331"/>
      <c r="T334" s="331"/>
      <c r="U334" s="331"/>
      <c r="V334" s="331"/>
      <c r="W334" s="331"/>
      <c r="X334" s="331"/>
      <c r="Y334" s="369"/>
      <c r="Z334" s="366"/>
    </row>
    <row r="335">
      <c r="A335" s="331"/>
      <c r="B335" s="331"/>
      <c r="C335" s="331"/>
      <c r="D335" s="331"/>
      <c r="E335" s="331"/>
      <c r="F335" s="331"/>
      <c r="G335" s="331"/>
      <c r="H335" s="331"/>
      <c r="I335" s="331"/>
      <c r="J335" s="331"/>
      <c r="K335" s="331"/>
      <c r="L335" s="331"/>
      <c r="M335" s="331"/>
      <c r="N335" s="331"/>
      <c r="O335" s="331"/>
      <c r="P335" s="331"/>
      <c r="Q335" s="331"/>
      <c r="R335" s="331"/>
      <c r="S335" s="331"/>
      <c r="T335" s="331"/>
      <c r="U335" s="331"/>
      <c r="V335" s="331"/>
      <c r="W335" s="331"/>
      <c r="X335" s="331"/>
      <c r="Y335" s="369"/>
      <c r="Z335" s="366"/>
    </row>
    <row r="336">
      <c r="A336" s="331"/>
      <c r="B336" s="331"/>
      <c r="C336" s="331"/>
      <c r="D336" s="331"/>
      <c r="E336" s="331"/>
      <c r="F336" s="331"/>
      <c r="G336" s="331"/>
      <c r="H336" s="331"/>
      <c r="I336" s="331"/>
      <c r="J336" s="331"/>
      <c r="K336" s="331"/>
      <c r="L336" s="331"/>
      <c r="M336" s="331"/>
      <c r="N336" s="331"/>
      <c r="O336" s="331"/>
      <c r="P336" s="331"/>
      <c r="Q336" s="331"/>
      <c r="R336" s="331"/>
      <c r="S336" s="331"/>
      <c r="T336" s="331"/>
      <c r="U336" s="331"/>
      <c r="V336" s="331"/>
      <c r="W336" s="331"/>
      <c r="X336" s="331"/>
      <c r="Y336" s="369"/>
      <c r="Z336" s="366"/>
    </row>
    <row r="337">
      <c r="A337" s="331"/>
      <c r="B337" s="331"/>
      <c r="C337" s="331"/>
      <c r="D337" s="331"/>
      <c r="E337" s="331"/>
      <c r="F337" s="331"/>
      <c r="G337" s="331"/>
      <c r="H337" s="331"/>
      <c r="I337" s="331"/>
      <c r="J337" s="331"/>
      <c r="K337" s="331"/>
      <c r="L337" s="331"/>
      <c r="M337" s="331"/>
      <c r="N337" s="331"/>
      <c r="O337" s="331"/>
      <c r="P337" s="331"/>
      <c r="Q337" s="331"/>
      <c r="R337" s="331"/>
      <c r="S337" s="331"/>
      <c r="T337" s="331"/>
      <c r="U337" s="331"/>
      <c r="V337" s="331"/>
      <c r="W337" s="331"/>
      <c r="X337" s="331"/>
      <c r="Y337" s="369"/>
      <c r="Z337" s="366"/>
    </row>
    <row r="338">
      <c r="A338" s="331"/>
      <c r="B338" s="331"/>
      <c r="C338" s="331"/>
      <c r="D338" s="331"/>
      <c r="E338" s="331"/>
      <c r="F338" s="331"/>
      <c r="G338" s="331"/>
      <c r="H338" s="331"/>
      <c r="I338" s="331"/>
      <c r="J338" s="331"/>
      <c r="K338" s="331"/>
      <c r="L338" s="331"/>
      <c r="M338" s="331"/>
      <c r="N338" s="331"/>
      <c r="O338" s="331"/>
      <c r="P338" s="331"/>
      <c r="Q338" s="331"/>
      <c r="R338" s="331"/>
      <c r="S338" s="331"/>
      <c r="T338" s="331"/>
      <c r="U338" s="331"/>
      <c r="V338" s="331"/>
      <c r="W338" s="331"/>
      <c r="X338" s="331"/>
      <c r="Y338" s="369"/>
      <c r="Z338" s="366"/>
    </row>
    <row r="339">
      <c r="A339" s="331"/>
      <c r="B339" s="331"/>
      <c r="C339" s="331"/>
      <c r="D339" s="331"/>
      <c r="E339" s="331"/>
      <c r="F339" s="331"/>
      <c r="G339" s="331"/>
      <c r="H339" s="331"/>
      <c r="I339" s="331"/>
      <c r="J339" s="331"/>
      <c r="K339" s="331"/>
      <c r="L339" s="331"/>
      <c r="M339" s="331"/>
      <c r="N339" s="331"/>
      <c r="O339" s="331"/>
      <c r="P339" s="331"/>
      <c r="Q339" s="331"/>
      <c r="R339" s="331"/>
      <c r="S339" s="331"/>
      <c r="T339" s="331"/>
      <c r="U339" s="331"/>
      <c r="V339" s="331"/>
      <c r="W339" s="331"/>
      <c r="X339" s="331"/>
      <c r="Y339" s="369"/>
      <c r="Z339" s="366"/>
    </row>
    <row r="340">
      <c r="A340" s="331"/>
      <c r="B340" s="331"/>
      <c r="C340" s="331"/>
      <c r="D340" s="331"/>
      <c r="E340" s="331"/>
      <c r="F340" s="331"/>
      <c r="G340" s="331"/>
      <c r="H340" s="331"/>
      <c r="I340" s="331"/>
      <c r="J340" s="331"/>
      <c r="K340" s="331"/>
      <c r="L340" s="331"/>
      <c r="M340" s="331"/>
      <c r="N340" s="331"/>
      <c r="O340" s="331"/>
      <c r="P340" s="331"/>
      <c r="Q340" s="331"/>
      <c r="R340" s="331"/>
      <c r="S340" s="331"/>
      <c r="T340" s="331"/>
      <c r="U340" s="331"/>
      <c r="V340" s="331"/>
      <c r="W340" s="331"/>
      <c r="X340" s="331"/>
      <c r="Y340" s="369"/>
      <c r="Z340" s="366"/>
    </row>
    <row r="341">
      <c r="A341" s="331"/>
      <c r="B341" s="331"/>
      <c r="C341" s="331"/>
      <c r="D341" s="331"/>
      <c r="E341" s="331"/>
      <c r="F341" s="331"/>
      <c r="G341" s="331"/>
      <c r="H341" s="331"/>
      <c r="I341" s="331"/>
      <c r="J341" s="331"/>
      <c r="K341" s="331"/>
      <c r="L341" s="331"/>
      <c r="M341" s="331"/>
      <c r="N341" s="331"/>
      <c r="O341" s="331"/>
      <c r="P341" s="331"/>
      <c r="Q341" s="331"/>
      <c r="R341" s="331"/>
      <c r="S341" s="331"/>
      <c r="T341" s="331"/>
      <c r="U341" s="331"/>
      <c r="V341" s="331"/>
      <c r="W341" s="331"/>
      <c r="X341" s="331"/>
      <c r="Y341" s="369"/>
      <c r="Z341" s="366"/>
    </row>
    <row r="342">
      <c r="A342" s="331"/>
      <c r="B342" s="331"/>
      <c r="C342" s="331"/>
      <c r="D342" s="331"/>
      <c r="E342" s="331"/>
      <c r="F342" s="331"/>
      <c r="G342" s="331"/>
      <c r="H342" s="331"/>
      <c r="I342" s="331"/>
      <c r="J342" s="331"/>
      <c r="K342" s="331"/>
      <c r="L342" s="331"/>
      <c r="M342" s="331"/>
      <c r="N342" s="331"/>
      <c r="O342" s="331"/>
      <c r="P342" s="331"/>
      <c r="Q342" s="331"/>
      <c r="R342" s="331"/>
      <c r="S342" s="331"/>
      <c r="T342" s="331"/>
      <c r="U342" s="331"/>
      <c r="V342" s="331"/>
      <c r="W342" s="331"/>
      <c r="X342" s="331"/>
      <c r="Y342" s="369"/>
      <c r="Z342" s="366"/>
    </row>
    <row r="343">
      <c r="A343" s="331"/>
      <c r="B343" s="331"/>
      <c r="C343" s="331"/>
      <c r="D343" s="331"/>
      <c r="E343" s="331"/>
      <c r="F343" s="331"/>
      <c r="G343" s="331"/>
      <c r="H343" s="331"/>
      <c r="I343" s="331"/>
      <c r="J343" s="331"/>
      <c r="K343" s="331"/>
      <c r="L343" s="331"/>
      <c r="M343" s="331"/>
      <c r="N343" s="331"/>
      <c r="O343" s="331"/>
      <c r="P343" s="331"/>
      <c r="Q343" s="331"/>
      <c r="R343" s="331"/>
      <c r="S343" s="331"/>
      <c r="T343" s="331"/>
      <c r="U343" s="331"/>
      <c r="V343" s="331"/>
      <c r="W343" s="331"/>
      <c r="X343" s="331"/>
      <c r="Y343" s="369"/>
      <c r="Z343" s="366"/>
    </row>
    <row r="344">
      <c r="A344" s="331"/>
      <c r="B344" s="331"/>
      <c r="C344" s="331"/>
      <c r="D344" s="331"/>
      <c r="E344" s="331"/>
      <c r="F344" s="331"/>
      <c r="G344" s="331"/>
      <c r="H344" s="331"/>
      <c r="I344" s="331"/>
      <c r="J344" s="331"/>
      <c r="K344" s="331"/>
      <c r="L344" s="331"/>
      <c r="M344" s="331"/>
      <c r="N344" s="331"/>
      <c r="O344" s="331"/>
      <c r="P344" s="331"/>
      <c r="Q344" s="331"/>
      <c r="R344" s="331"/>
      <c r="S344" s="331"/>
      <c r="T344" s="331"/>
      <c r="U344" s="331"/>
      <c r="V344" s="331"/>
      <c r="W344" s="331"/>
      <c r="X344" s="331"/>
      <c r="Y344" s="369"/>
      <c r="Z344" s="366"/>
    </row>
    <row r="345">
      <c r="A345" s="331"/>
      <c r="B345" s="331"/>
      <c r="C345" s="331"/>
      <c r="D345" s="331"/>
      <c r="E345" s="331"/>
      <c r="F345" s="331"/>
      <c r="G345" s="331"/>
      <c r="H345" s="331"/>
      <c r="I345" s="331"/>
      <c r="J345" s="331"/>
      <c r="K345" s="331"/>
      <c r="L345" s="331"/>
      <c r="M345" s="331"/>
      <c r="N345" s="331"/>
      <c r="O345" s="331"/>
      <c r="P345" s="331"/>
      <c r="Q345" s="331"/>
      <c r="R345" s="331"/>
      <c r="S345" s="331"/>
      <c r="T345" s="331"/>
      <c r="U345" s="331"/>
      <c r="V345" s="331"/>
      <c r="W345" s="331"/>
      <c r="X345" s="331"/>
      <c r="Y345" s="369"/>
      <c r="Z345" s="366"/>
    </row>
    <row r="346">
      <c r="A346" s="331"/>
      <c r="B346" s="331"/>
      <c r="C346" s="331"/>
      <c r="D346" s="331"/>
      <c r="E346" s="331"/>
      <c r="F346" s="331"/>
      <c r="G346" s="331"/>
      <c r="H346" s="331"/>
      <c r="I346" s="331"/>
      <c r="J346" s="331"/>
      <c r="K346" s="331"/>
      <c r="L346" s="331"/>
      <c r="M346" s="331"/>
      <c r="N346" s="331"/>
      <c r="O346" s="331"/>
      <c r="P346" s="331"/>
      <c r="Q346" s="331"/>
      <c r="R346" s="331"/>
      <c r="S346" s="331"/>
      <c r="T346" s="331"/>
      <c r="U346" s="331"/>
      <c r="V346" s="331"/>
      <c r="W346" s="331"/>
      <c r="X346" s="331"/>
      <c r="Y346" s="369"/>
      <c r="Z346" s="366"/>
    </row>
    <row r="347">
      <c r="A347" s="331"/>
      <c r="B347" s="331"/>
      <c r="C347" s="331"/>
      <c r="D347" s="331"/>
      <c r="E347" s="331"/>
      <c r="F347" s="331"/>
      <c r="G347" s="331"/>
      <c r="H347" s="331"/>
      <c r="I347" s="331"/>
      <c r="J347" s="331"/>
      <c r="K347" s="331"/>
      <c r="L347" s="331"/>
      <c r="M347" s="331"/>
      <c r="N347" s="331"/>
      <c r="O347" s="331"/>
      <c r="P347" s="331"/>
      <c r="Q347" s="331"/>
      <c r="R347" s="331"/>
      <c r="S347" s="331"/>
      <c r="T347" s="331"/>
      <c r="U347" s="331"/>
      <c r="V347" s="331"/>
      <c r="W347" s="331"/>
      <c r="X347" s="331"/>
      <c r="Y347" s="369"/>
      <c r="Z347" s="366"/>
    </row>
    <row r="348">
      <c r="A348" s="331"/>
      <c r="B348" s="331"/>
      <c r="C348" s="331"/>
      <c r="D348" s="331"/>
      <c r="E348" s="331"/>
      <c r="F348" s="331"/>
      <c r="G348" s="331"/>
      <c r="H348" s="331"/>
      <c r="I348" s="331"/>
      <c r="J348" s="331"/>
      <c r="K348" s="331"/>
      <c r="L348" s="331"/>
      <c r="M348" s="331"/>
      <c r="N348" s="331"/>
      <c r="O348" s="331"/>
      <c r="P348" s="331"/>
      <c r="Q348" s="331"/>
      <c r="R348" s="331"/>
      <c r="S348" s="331"/>
      <c r="T348" s="331"/>
      <c r="U348" s="331"/>
      <c r="V348" s="331"/>
      <c r="W348" s="331"/>
      <c r="X348" s="331"/>
      <c r="Y348" s="369"/>
      <c r="Z348" s="366"/>
    </row>
    <row r="349">
      <c r="A349" s="331"/>
      <c r="B349" s="331"/>
      <c r="C349" s="331"/>
      <c r="D349" s="331"/>
      <c r="E349" s="331"/>
      <c r="F349" s="331"/>
      <c r="G349" s="331"/>
      <c r="H349" s="331"/>
      <c r="I349" s="331"/>
      <c r="J349" s="331"/>
      <c r="K349" s="331"/>
      <c r="L349" s="331"/>
      <c r="M349" s="331"/>
      <c r="N349" s="331"/>
      <c r="O349" s="331"/>
      <c r="P349" s="331"/>
      <c r="Q349" s="331"/>
      <c r="R349" s="331"/>
      <c r="S349" s="331"/>
      <c r="T349" s="331"/>
      <c r="U349" s="331"/>
      <c r="V349" s="331"/>
      <c r="W349" s="331"/>
      <c r="X349" s="331"/>
      <c r="Y349" s="369"/>
      <c r="Z349" s="366"/>
    </row>
    <row r="350">
      <c r="A350" s="331"/>
      <c r="B350" s="331"/>
      <c r="C350" s="331"/>
      <c r="D350" s="331"/>
      <c r="E350" s="331"/>
      <c r="F350" s="331"/>
      <c r="G350" s="331"/>
      <c r="H350" s="331"/>
      <c r="I350" s="331"/>
      <c r="J350" s="331"/>
      <c r="K350" s="331"/>
      <c r="L350" s="331"/>
      <c r="M350" s="331"/>
      <c r="N350" s="331"/>
      <c r="O350" s="331"/>
      <c r="P350" s="331"/>
      <c r="Q350" s="331"/>
      <c r="R350" s="331"/>
      <c r="S350" s="331"/>
      <c r="T350" s="331"/>
      <c r="U350" s="331"/>
      <c r="V350" s="331"/>
      <c r="W350" s="331"/>
      <c r="X350" s="331"/>
      <c r="Y350" s="369"/>
      <c r="Z350" s="366"/>
    </row>
    <row r="351">
      <c r="A351" s="331"/>
      <c r="B351" s="331"/>
      <c r="C351" s="331"/>
      <c r="D351" s="331"/>
      <c r="E351" s="331"/>
      <c r="F351" s="331"/>
      <c r="G351" s="331"/>
      <c r="H351" s="331"/>
      <c r="I351" s="331"/>
      <c r="J351" s="331"/>
      <c r="K351" s="331"/>
      <c r="L351" s="331"/>
      <c r="M351" s="331"/>
      <c r="N351" s="331"/>
      <c r="O351" s="331"/>
      <c r="P351" s="331"/>
      <c r="Q351" s="331"/>
      <c r="R351" s="331"/>
      <c r="S351" s="331"/>
      <c r="T351" s="331"/>
      <c r="U351" s="331"/>
      <c r="V351" s="331"/>
      <c r="W351" s="331"/>
      <c r="X351" s="331"/>
      <c r="Y351" s="369"/>
      <c r="Z351" s="366"/>
    </row>
    <row r="352">
      <c r="A352" s="331"/>
      <c r="B352" s="331"/>
      <c r="C352" s="331"/>
      <c r="D352" s="331"/>
      <c r="E352" s="331"/>
      <c r="F352" s="331"/>
      <c r="G352" s="331"/>
      <c r="H352" s="331"/>
      <c r="I352" s="331"/>
      <c r="J352" s="331"/>
      <c r="K352" s="331"/>
      <c r="L352" s="331"/>
      <c r="M352" s="331"/>
      <c r="N352" s="331"/>
      <c r="O352" s="331"/>
      <c r="P352" s="331"/>
      <c r="Q352" s="331"/>
      <c r="R352" s="331"/>
      <c r="S352" s="331"/>
      <c r="T352" s="331"/>
      <c r="U352" s="331"/>
      <c r="V352" s="331"/>
      <c r="W352" s="331"/>
      <c r="X352" s="331"/>
      <c r="Y352" s="369"/>
      <c r="Z352" s="366"/>
    </row>
    <row r="353">
      <c r="A353" s="331"/>
      <c r="B353" s="331"/>
      <c r="C353" s="331"/>
      <c r="D353" s="331"/>
      <c r="E353" s="331"/>
      <c r="F353" s="331"/>
      <c r="G353" s="331"/>
      <c r="H353" s="331"/>
      <c r="I353" s="331"/>
      <c r="J353" s="331"/>
      <c r="K353" s="331"/>
      <c r="L353" s="331"/>
      <c r="M353" s="331"/>
      <c r="N353" s="331"/>
      <c r="O353" s="331"/>
      <c r="P353" s="331"/>
      <c r="Q353" s="331"/>
      <c r="R353" s="331"/>
      <c r="S353" s="331"/>
      <c r="T353" s="331"/>
      <c r="U353" s="331"/>
      <c r="V353" s="331"/>
      <c r="W353" s="331"/>
      <c r="X353" s="331"/>
      <c r="Y353" s="369"/>
      <c r="Z353" s="366"/>
    </row>
    <row r="354">
      <c r="A354" s="331"/>
      <c r="B354" s="331"/>
      <c r="C354" s="331"/>
      <c r="D354" s="331"/>
      <c r="E354" s="331"/>
      <c r="F354" s="331"/>
      <c r="G354" s="331"/>
      <c r="H354" s="331"/>
      <c r="I354" s="331"/>
      <c r="J354" s="331"/>
      <c r="K354" s="331"/>
      <c r="L354" s="331"/>
      <c r="M354" s="331"/>
      <c r="N354" s="331"/>
      <c r="O354" s="331"/>
      <c r="P354" s="331"/>
      <c r="Q354" s="331"/>
      <c r="R354" s="331"/>
      <c r="S354" s="331"/>
      <c r="T354" s="331"/>
      <c r="U354" s="331"/>
      <c r="V354" s="331"/>
      <c r="W354" s="331"/>
      <c r="X354" s="331"/>
      <c r="Y354" s="369"/>
      <c r="Z354" s="366"/>
    </row>
    <row r="355">
      <c r="A355" s="331"/>
      <c r="B355" s="331"/>
      <c r="C355" s="331"/>
      <c r="D355" s="331"/>
      <c r="E355" s="331"/>
      <c r="F355" s="331"/>
      <c r="G355" s="331"/>
      <c r="H355" s="331"/>
      <c r="I355" s="331"/>
      <c r="J355" s="331"/>
      <c r="K355" s="331"/>
      <c r="L355" s="331"/>
      <c r="M355" s="331"/>
      <c r="N355" s="331"/>
      <c r="O355" s="331"/>
      <c r="P355" s="331"/>
      <c r="Q355" s="331"/>
      <c r="R355" s="331"/>
      <c r="S355" s="331"/>
      <c r="T355" s="331"/>
      <c r="U355" s="331"/>
      <c r="V355" s="331"/>
      <c r="W355" s="331"/>
      <c r="X355" s="331"/>
      <c r="Y355" s="369"/>
      <c r="Z355" s="366"/>
    </row>
    <row r="356">
      <c r="A356" s="331"/>
      <c r="B356" s="331"/>
      <c r="C356" s="331"/>
      <c r="D356" s="331"/>
      <c r="E356" s="331"/>
      <c r="F356" s="331"/>
      <c r="G356" s="331"/>
      <c r="H356" s="331"/>
      <c r="I356" s="331"/>
      <c r="J356" s="331"/>
      <c r="K356" s="331"/>
      <c r="L356" s="331"/>
      <c r="M356" s="331"/>
      <c r="N356" s="331"/>
      <c r="O356" s="331"/>
      <c r="P356" s="331"/>
      <c r="Q356" s="331"/>
      <c r="R356" s="331"/>
      <c r="S356" s="331"/>
      <c r="T356" s="331"/>
      <c r="U356" s="331"/>
      <c r="V356" s="331"/>
      <c r="W356" s="331"/>
      <c r="X356" s="331"/>
      <c r="Y356" s="369"/>
      <c r="Z356" s="366"/>
    </row>
    <row r="357">
      <c r="A357" s="331"/>
      <c r="B357" s="331"/>
      <c r="C357" s="331"/>
      <c r="D357" s="331"/>
      <c r="E357" s="331"/>
      <c r="F357" s="331"/>
      <c r="G357" s="331"/>
      <c r="H357" s="331"/>
      <c r="I357" s="331"/>
      <c r="J357" s="331"/>
      <c r="K357" s="331"/>
      <c r="L357" s="331"/>
      <c r="M357" s="331"/>
      <c r="N357" s="331"/>
      <c r="O357" s="331"/>
      <c r="P357" s="331"/>
      <c r="Q357" s="331"/>
      <c r="R357" s="331"/>
      <c r="S357" s="331"/>
      <c r="T357" s="331"/>
      <c r="U357" s="331"/>
      <c r="V357" s="331"/>
      <c r="W357" s="331"/>
      <c r="X357" s="331"/>
      <c r="Y357" s="369"/>
      <c r="Z357" s="366"/>
    </row>
    <row r="358">
      <c r="A358" s="331"/>
      <c r="B358" s="331"/>
      <c r="C358" s="331"/>
      <c r="D358" s="331"/>
      <c r="E358" s="331"/>
      <c r="F358" s="331"/>
      <c r="G358" s="331"/>
      <c r="H358" s="331"/>
      <c r="I358" s="331"/>
      <c r="J358" s="331"/>
      <c r="K358" s="331"/>
      <c r="L358" s="331"/>
      <c r="M358" s="331"/>
      <c r="N358" s="331"/>
      <c r="O358" s="331"/>
      <c r="P358" s="331"/>
      <c r="Q358" s="331"/>
      <c r="R358" s="331"/>
      <c r="S358" s="331"/>
      <c r="T358" s="331"/>
      <c r="U358" s="331"/>
      <c r="V358" s="331"/>
      <c r="W358" s="331"/>
      <c r="X358" s="331"/>
      <c r="Y358" s="369"/>
      <c r="Z358" s="366"/>
    </row>
    <row r="359">
      <c r="A359" s="331"/>
      <c r="B359" s="331"/>
      <c r="C359" s="331"/>
      <c r="D359" s="331"/>
      <c r="E359" s="331"/>
      <c r="F359" s="331"/>
      <c r="G359" s="331"/>
      <c r="H359" s="331"/>
      <c r="I359" s="331"/>
      <c r="J359" s="331"/>
      <c r="K359" s="331"/>
      <c r="L359" s="331"/>
      <c r="M359" s="331"/>
      <c r="N359" s="331"/>
      <c r="O359" s="331"/>
      <c r="P359" s="331"/>
      <c r="Q359" s="331"/>
      <c r="R359" s="331"/>
      <c r="S359" s="331"/>
      <c r="T359" s="331"/>
      <c r="U359" s="331"/>
      <c r="V359" s="331"/>
      <c r="W359" s="331"/>
      <c r="X359" s="331"/>
      <c r="Y359" s="369"/>
      <c r="Z359" s="366"/>
    </row>
    <row r="360">
      <c r="A360" s="331"/>
      <c r="B360" s="331"/>
      <c r="C360" s="331"/>
      <c r="D360" s="331"/>
      <c r="E360" s="331"/>
      <c r="F360" s="331"/>
      <c r="G360" s="331"/>
      <c r="H360" s="331"/>
      <c r="I360" s="331"/>
      <c r="J360" s="331"/>
      <c r="K360" s="331"/>
      <c r="L360" s="331"/>
      <c r="M360" s="331"/>
      <c r="N360" s="331"/>
      <c r="O360" s="331"/>
      <c r="P360" s="331"/>
      <c r="Q360" s="331"/>
      <c r="R360" s="331"/>
      <c r="S360" s="331"/>
      <c r="T360" s="331"/>
      <c r="U360" s="331"/>
      <c r="V360" s="331"/>
      <c r="W360" s="331"/>
      <c r="X360" s="331"/>
      <c r="Y360" s="369"/>
      <c r="Z360" s="366"/>
    </row>
    <row r="361">
      <c r="A361" s="331"/>
      <c r="B361" s="331"/>
      <c r="C361" s="331"/>
      <c r="D361" s="331"/>
      <c r="E361" s="331"/>
      <c r="F361" s="331"/>
      <c r="G361" s="331"/>
      <c r="H361" s="331"/>
      <c r="I361" s="331"/>
      <c r="J361" s="331"/>
      <c r="K361" s="331"/>
      <c r="L361" s="331"/>
      <c r="M361" s="331"/>
      <c r="N361" s="331"/>
      <c r="O361" s="331"/>
      <c r="P361" s="331"/>
      <c r="Q361" s="331"/>
      <c r="R361" s="331"/>
      <c r="S361" s="331"/>
      <c r="T361" s="331"/>
      <c r="U361" s="331"/>
      <c r="V361" s="331"/>
      <c r="W361" s="331"/>
      <c r="X361" s="331"/>
      <c r="Y361" s="369"/>
      <c r="Z361" s="366"/>
    </row>
    <row r="362">
      <c r="A362" s="331"/>
      <c r="B362" s="331"/>
      <c r="C362" s="331"/>
      <c r="D362" s="331"/>
      <c r="E362" s="331"/>
      <c r="F362" s="331"/>
      <c r="G362" s="331"/>
      <c r="H362" s="331"/>
      <c r="I362" s="331"/>
      <c r="J362" s="331"/>
      <c r="K362" s="331"/>
      <c r="L362" s="331"/>
      <c r="M362" s="331"/>
      <c r="N362" s="331"/>
      <c r="O362" s="331"/>
      <c r="P362" s="331"/>
      <c r="Q362" s="331"/>
      <c r="R362" s="331"/>
      <c r="S362" s="331"/>
      <c r="T362" s="331"/>
      <c r="U362" s="331"/>
      <c r="V362" s="331"/>
      <c r="W362" s="331"/>
      <c r="X362" s="331"/>
      <c r="Y362" s="369"/>
      <c r="Z362" s="366"/>
    </row>
    <row r="363">
      <c r="A363" s="331"/>
      <c r="B363" s="331"/>
      <c r="C363" s="331"/>
      <c r="D363" s="331"/>
      <c r="E363" s="331"/>
      <c r="F363" s="331"/>
      <c r="G363" s="331"/>
      <c r="H363" s="331"/>
      <c r="I363" s="331"/>
      <c r="J363" s="331"/>
      <c r="K363" s="331"/>
      <c r="L363" s="331"/>
      <c r="M363" s="331"/>
      <c r="N363" s="331"/>
      <c r="O363" s="331"/>
      <c r="P363" s="331"/>
      <c r="Q363" s="331"/>
      <c r="R363" s="331"/>
      <c r="S363" s="331"/>
      <c r="T363" s="331"/>
      <c r="U363" s="331"/>
      <c r="V363" s="331"/>
      <c r="W363" s="331"/>
      <c r="X363" s="331"/>
      <c r="Y363" s="369"/>
      <c r="Z363" s="366"/>
    </row>
    <row r="364">
      <c r="A364" s="331"/>
      <c r="B364" s="331"/>
      <c r="C364" s="331"/>
      <c r="D364" s="331"/>
      <c r="E364" s="331"/>
      <c r="F364" s="331"/>
      <c r="G364" s="331"/>
      <c r="H364" s="331"/>
      <c r="I364" s="331"/>
      <c r="J364" s="331"/>
      <c r="K364" s="331"/>
      <c r="L364" s="331"/>
      <c r="M364" s="331"/>
      <c r="N364" s="331"/>
      <c r="O364" s="331"/>
      <c r="P364" s="331"/>
      <c r="Q364" s="331"/>
      <c r="R364" s="331"/>
      <c r="S364" s="331"/>
      <c r="T364" s="331"/>
      <c r="U364" s="331"/>
      <c r="V364" s="331"/>
      <c r="W364" s="331"/>
      <c r="X364" s="331"/>
      <c r="Y364" s="369"/>
      <c r="Z364" s="366"/>
    </row>
    <row r="365">
      <c r="A365" s="331"/>
      <c r="B365" s="331"/>
      <c r="C365" s="331"/>
      <c r="D365" s="331"/>
      <c r="E365" s="331"/>
      <c r="F365" s="331"/>
      <c r="G365" s="331"/>
      <c r="H365" s="331"/>
      <c r="I365" s="331"/>
      <c r="J365" s="331"/>
      <c r="K365" s="331"/>
      <c r="L365" s="331"/>
      <c r="M365" s="331"/>
      <c r="N365" s="331"/>
      <c r="O365" s="331"/>
      <c r="P365" s="331"/>
      <c r="Q365" s="331"/>
      <c r="R365" s="331"/>
      <c r="S365" s="331"/>
      <c r="T365" s="331"/>
      <c r="U365" s="331"/>
      <c r="V365" s="331"/>
      <c r="W365" s="331"/>
      <c r="X365" s="331"/>
      <c r="Y365" s="369"/>
      <c r="Z365" s="366"/>
    </row>
    <row r="366">
      <c r="A366" s="331"/>
      <c r="B366" s="331"/>
      <c r="C366" s="331"/>
      <c r="D366" s="331"/>
      <c r="E366" s="331"/>
      <c r="F366" s="331"/>
      <c r="G366" s="331"/>
      <c r="H366" s="331"/>
      <c r="I366" s="331"/>
      <c r="J366" s="331"/>
      <c r="K366" s="331"/>
      <c r="L366" s="331"/>
      <c r="M366" s="331"/>
      <c r="N366" s="331"/>
      <c r="O366" s="331"/>
      <c r="P366" s="331"/>
      <c r="Q366" s="331"/>
      <c r="R366" s="331"/>
      <c r="S366" s="331"/>
      <c r="T366" s="331"/>
      <c r="U366" s="331"/>
      <c r="V366" s="331"/>
      <c r="W366" s="331"/>
      <c r="X366" s="331"/>
      <c r="Y366" s="369"/>
      <c r="Z366" s="366"/>
    </row>
    <row r="367">
      <c r="A367" s="331"/>
      <c r="B367" s="331"/>
      <c r="C367" s="331"/>
      <c r="D367" s="331"/>
      <c r="E367" s="331"/>
      <c r="F367" s="331"/>
      <c r="G367" s="331"/>
      <c r="H367" s="331"/>
      <c r="I367" s="331"/>
      <c r="J367" s="331"/>
      <c r="K367" s="331"/>
      <c r="L367" s="331"/>
      <c r="M367" s="331"/>
      <c r="N367" s="331"/>
      <c r="O367" s="331"/>
      <c r="P367" s="331"/>
      <c r="Q367" s="331"/>
      <c r="R367" s="331"/>
      <c r="S367" s="331"/>
      <c r="T367" s="331"/>
      <c r="U367" s="331"/>
      <c r="V367" s="331"/>
      <c r="W367" s="331"/>
      <c r="X367" s="331"/>
      <c r="Y367" s="369"/>
      <c r="Z367" s="366"/>
    </row>
    <row r="368">
      <c r="A368" s="331"/>
      <c r="B368" s="331"/>
      <c r="C368" s="331"/>
      <c r="D368" s="331"/>
      <c r="E368" s="331"/>
      <c r="F368" s="331"/>
      <c r="G368" s="331"/>
      <c r="H368" s="331"/>
      <c r="I368" s="331"/>
      <c r="J368" s="331"/>
      <c r="K368" s="331"/>
      <c r="L368" s="331"/>
      <c r="M368" s="331"/>
      <c r="N368" s="331"/>
      <c r="O368" s="331"/>
      <c r="P368" s="331"/>
      <c r="Q368" s="331"/>
      <c r="R368" s="331"/>
      <c r="S368" s="331"/>
      <c r="T368" s="331"/>
      <c r="U368" s="331"/>
      <c r="V368" s="331"/>
      <c r="W368" s="331"/>
      <c r="X368" s="331"/>
      <c r="Y368" s="369"/>
      <c r="Z368" s="366"/>
    </row>
    <row r="369">
      <c r="A369" s="331"/>
      <c r="B369" s="331"/>
      <c r="C369" s="331"/>
      <c r="D369" s="331"/>
      <c r="E369" s="331"/>
      <c r="F369" s="331"/>
      <c r="G369" s="331"/>
      <c r="H369" s="331"/>
      <c r="I369" s="331"/>
      <c r="J369" s="331"/>
      <c r="K369" s="331"/>
      <c r="L369" s="331"/>
      <c r="M369" s="331"/>
      <c r="N369" s="331"/>
      <c r="O369" s="331"/>
      <c r="P369" s="331"/>
      <c r="Q369" s="331"/>
      <c r="R369" s="331"/>
      <c r="S369" s="331"/>
      <c r="T369" s="331"/>
      <c r="U369" s="331"/>
      <c r="V369" s="331"/>
      <c r="W369" s="331"/>
      <c r="X369" s="331"/>
      <c r="Y369" s="369"/>
      <c r="Z369" s="366"/>
    </row>
    <row r="370">
      <c r="A370" s="331"/>
      <c r="B370" s="331"/>
      <c r="C370" s="331"/>
      <c r="D370" s="331"/>
      <c r="E370" s="331"/>
      <c r="F370" s="331"/>
      <c r="G370" s="331"/>
      <c r="H370" s="331"/>
      <c r="I370" s="331"/>
      <c r="J370" s="331"/>
      <c r="K370" s="331"/>
      <c r="L370" s="331"/>
      <c r="M370" s="331"/>
      <c r="N370" s="331"/>
      <c r="O370" s="331"/>
      <c r="P370" s="331"/>
      <c r="Q370" s="331"/>
      <c r="R370" s="331"/>
      <c r="S370" s="331"/>
      <c r="T370" s="331"/>
      <c r="U370" s="331"/>
      <c r="V370" s="331"/>
      <c r="W370" s="331"/>
      <c r="X370" s="331"/>
      <c r="Y370" s="369"/>
      <c r="Z370" s="366"/>
    </row>
    <row r="371">
      <c r="A371" s="331"/>
      <c r="B371" s="331"/>
      <c r="C371" s="331"/>
      <c r="D371" s="331"/>
      <c r="E371" s="331"/>
      <c r="F371" s="331"/>
      <c r="G371" s="331"/>
      <c r="H371" s="331"/>
      <c r="I371" s="331"/>
      <c r="J371" s="331"/>
      <c r="K371" s="331"/>
      <c r="L371" s="331"/>
      <c r="M371" s="331"/>
      <c r="N371" s="331"/>
      <c r="O371" s="331"/>
      <c r="P371" s="331"/>
      <c r="Q371" s="331"/>
      <c r="R371" s="331"/>
      <c r="S371" s="331"/>
      <c r="T371" s="331"/>
      <c r="U371" s="331"/>
      <c r="V371" s="331"/>
      <c r="W371" s="331"/>
      <c r="X371" s="331"/>
      <c r="Y371" s="369"/>
      <c r="Z371" s="366"/>
    </row>
    <row r="372">
      <c r="A372" s="331"/>
      <c r="B372" s="331"/>
      <c r="C372" s="331"/>
      <c r="D372" s="331"/>
      <c r="E372" s="331"/>
      <c r="F372" s="331"/>
      <c r="G372" s="331"/>
      <c r="H372" s="331"/>
      <c r="I372" s="331"/>
      <c r="J372" s="331"/>
      <c r="K372" s="331"/>
      <c r="L372" s="331"/>
      <c r="M372" s="331"/>
      <c r="N372" s="331"/>
      <c r="O372" s="331"/>
      <c r="P372" s="331"/>
      <c r="Q372" s="331"/>
      <c r="R372" s="331"/>
      <c r="S372" s="331"/>
      <c r="T372" s="331"/>
      <c r="U372" s="331"/>
      <c r="V372" s="331"/>
      <c r="W372" s="331"/>
      <c r="X372" s="331"/>
      <c r="Y372" s="369"/>
      <c r="Z372" s="366"/>
    </row>
    <row r="373">
      <c r="A373" s="331"/>
      <c r="B373" s="331"/>
      <c r="C373" s="331"/>
      <c r="D373" s="331"/>
      <c r="E373" s="331"/>
      <c r="F373" s="331"/>
      <c r="G373" s="331"/>
      <c r="H373" s="331"/>
      <c r="I373" s="331"/>
      <c r="J373" s="331"/>
      <c r="K373" s="331"/>
      <c r="L373" s="331"/>
      <c r="M373" s="331"/>
      <c r="N373" s="331"/>
      <c r="O373" s="331"/>
      <c r="P373" s="331"/>
      <c r="Q373" s="331"/>
      <c r="R373" s="331"/>
      <c r="S373" s="331"/>
      <c r="T373" s="331"/>
      <c r="U373" s="331"/>
      <c r="V373" s="331"/>
      <c r="W373" s="331"/>
      <c r="X373" s="331"/>
      <c r="Y373" s="369"/>
      <c r="Z373" s="366"/>
    </row>
    <row r="374">
      <c r="A374" s="331"/>
      <c r="B374" s="331"/>
      <c r="C374" s="331"/>
      <c r="D374" s="331"/>
      <c r="E374" s="331"/>
      <c r="F374" s="331"/>
      <c r="G374" s="331"/>
      <c r="H374" s="331"/>
      <c r="I374" s="331"/>
      <c r="J374" s="331"/>
      <c r="K374" s="331"/>
      <c r="L374" s="331"/>
      <c r="M374" s="331"/>
      <c r="N374" s="331"/>
      <c r="O374" s="331"/>
      <c r="P374" s="331"/>
      <c r="Q374" s="331"/>
      <c r="R374" s="331"/>
      <c r="S374" s="331"/>
      <c r="T374" s="331"/>
      <c r="U374" s="331"/>
      <c r="V374" s="331"/>
      <c r="W374" s="331"/>
      <c r="X374" s="331"/>
      <c r="Y374" s="369"/>
      <c r="Z374" s="366"/>
    </row>
    <row r="375">
      <c r="A375" s="331"/>
      <c r="B375" s="331"/>
      <c r="C375" s="331"/>
      <c r="D375" s="331"/>
      <c r="E375" s="331"/>
      <c r="F375" s="331"/>
      <c r="G375" s="331"/>
      <c r="H375" s="331"/>
      <c r="I375" s="331"/>
      <c r="J375" s="331"/>
      <c r="K375" s="331"/>
      <c r="L375" s="331"/>
      <c r="M375" s="331"/>
      <c r="N375" s="331"/>
      <c r="O375" s="331"/>
      <c r="P375" s="331"/>
      <c r="Q375" s="331"/>
      <c r="R375" s="331"/>
      <c r="S375" s="331"/>
      <c r="T375" s="331"/>
      <c r="U375" s="331"/>
      <c r="V375" s="331"/>
      <c r="W375" s="331"/>
      <c r="X375" s="331"/>
      <c r="Y375" s="369"/>
      <c r="Z375" s="366"/>
    </row>
    <row r="376">
      <c r="A376" s="331"/>
      <c r="B376" s="331"/>
      <c r="C376" s="331"/>
      <c r="D376" s="331"/>
      <c r="E376" s="331"/>
      <c r="F376" s="331"/>
      <c r="G376" s="331"/>
      <c r="H376" s="331"/>
      <c r="I376" s="331"/>
      <c r="J376" s="331"/>
      <c r="K376" s="331"/>
      <c r="L376" s="331"/>
      <c r="M376" s="331"/>
      <c r="N376" s="331"/>
      <c r="O376" s="331"/>
      <c r="P376" s="331"/>
      <c r="Q376" s="331"/>
      <c r="R376" s="331"/>
      <c r="S376" s="331"/>
      <c r="T376" s="331"/>
      <c r="U376" s="331"/>
      <c r="V376" s="331"/>
      <c r="W376" s="331"/>
      <c r="X376" s="331"/>
      <c r="Y376" s="369"/>
      <c r="Z376" s="366"/>
    </row>
    <row r="377">
      <c r="A377" s="331"/>
      <c r="B377" s="331"/>
      <c r="C377" s="331"/>
      <c r="D377" s="331"/>
      <c r="E377" s="331"/>
      <c r="F377" s="331"/>
      <c r="G377" s="331"/>
      <c r="H377" s="331"/>
      <c r="I377" s="331"/>
      <c r="J377" s="331"/>
      <c r="K377" s="331"/>
      <c r="L377" s="331"/>
      <c r="M377" s="331"/>
      <c r="N377" s="331"/>
      <c r="O377" s="331"/>
      <c r="P377" s="331"/>
      <c r="Q377" s="331"/>
      <c r="R377" s="331"/>
      <c r="S377" s="331"/>
      <c r="T377" s="331"/>
      <c r="U377" s="331"/>
      <c r="V377" s="331"/>
      <c r="W377" s="331"/>
      <c r="X377" s="331"/>
      <c r="Y377" s="369"/>
      <c r="Z377" s="366"/>
    </row>
    <row r="378">
      <c r="A378" s="331"/>
      <c r="B378" s="331"/>
      <c r="C378" s="331"/>
      <c r="D378" s="331"/>
      <c r="E378" s="331"/>
      <c r="F378" s="331"/>
      <c r="G378" s="331"/>
      <c r="H378" s="331"/>
      <c r="I378" s="331"/>
      <c r="J378" s="331"/>
      <c r="K378" s="331"/>
      <c r="L378" s="331"/>
      <c r="M378" s="331"/>
      <c r="N378" s="331"/>
      <c r="O378" s="331"/>
      <c r="P378" s="331"/>
      <c r="Q378" s="331"/>
      <c r="R378" s="331"/>
      <c r="S378" s="331"/>
      <c r="T378" s="331"/>
      <c r="U378" s="331"/>
      <c r="V378" s="331"/>
      <c r="W378" s="331"/>
      <c r="X378" s="331"/>
      <c r="Y378" s="369"/>
      <c r="Z378" s="366"/>
    </row>
    <row r="379">
      <c r="A379" s="331"/>
      <c r="B379" s="331"/>
      <c r="C379" s="331"/>
      <c r="D379" s="331"/>
      <c r="E379" s="331"/>
      <c r="F379" s="331"/>
      <c r="G379" s="331"/>
      <c r="H379" s="331"/>
      <c r="I379" s="331"/>
      <c r="J379" s="331"/>
      <c r="K379" s="331"/>
      <c r="L379" s="331"/>
      <c r="M379" s="331"/>
      <c r="N379" s="331"/>
      <c r="O379" s="331"/>
      <c r="P379" s="331"/>
      <c r="Q379" s="331"/>
      <c r="R379" s="331"/>
      <c r="S379" s="331"/>
      <c r="T379" s="331"/>
      <c r="U379" s="331"/>
      <c r="V379" s="331"/>
      <c r="W379" s="331"/>
      <c r="X379" s="331"/>
      <c r="Y379" s="369"/>
      <c r="Z379" s="366"/>
    </row>
    <row r="380">
      <c r="A380" s="331"/>
      <c r="B380" s="331"/>
      <c r="C380" s="331"/>
      <c r="D380" s="331"/>
      <c r="E380" s="331"/>
      <c r="F380" s="331"/>
      <c r="G380" s="331"/>
      <c r="H380" s="331"/>
      <c r="I380" s="331"/>
      <c r="J380" s="331"/>
      <c r="K380" s="331"/>
      <c r="L380" s="331"/>
      <c r="M380" s="331"/>
      <c r="N380" s="331"/>
      <c r="O380" s="331"/>
      <c r="P380" s="331"/>
      <c r="Q380" s="331"/>
      <c r="R380" s="331"/>
      <c r="S380" s="331"/>
      <c r="T380" s="331"/>
      <c r="U380" s="331"/>
      <c r="V380" s="331"/>
      <c r="W380" s="331"/>
      <c r="X380" s="331"/>
      <c r="Y380" s="369"/>
      <c r="Z380" s="366"/>
    </row>
    <row r="381">
      <c r="A381" s="331"/>
      <c r="B381" s="331"/>
      <c r="C381" s="331"/>
      <c r="D381" s="331"/>
      <c r="E381" s="331"/>
      <c r="F381" s="331"/>
      <c r="G381" s="331"/>
      <c r="H381" s="331"/>
      <c r="I381" s="331"/>
      <c r="J381" s="331"/>
      <c r="K381" s="331"/>
      <c r="L381" s="331"/>
      <c r="M381" s="331"/>
      <c r="N381" s="331"/>
      <c r="O381" s="331"/>
      <c r="P381" s="331"/>
      <c r="Q381" s="331"/>
      <c r="R381" s="331"/>
      <c r="S381" s="331"/>
      <c r="T381" s="331"/>
      <c r="U381" s="331"/>
      <c r="V381" s="331"/>
      <c r="W381" s="331"/>
      <c r="X381" s="331"/>
      <c r="Y381" s="369"/>
      <c r="Z381" s="366"/>
    </row>
    <row r="382">
      <c r="A382" s="331"/>
      <c r="B382" s="331"/>
      <c r="C382" s="331"/>
      <c r="D382" s="331"/>
      <c r="E382" s="331"/>
      <c r="F382" s="331"/>
      <c r="G382" s="331"/>
      <c r="H382" s="331"/>
      <c r="I382" s="331"/>
      <c r="J382" s="331"/>
      <c r="K382" s="331"/>
      <c r="L382" s="331"/>
      <c r="M382" s="331"/>
      <c r="N382" s="331"/>
      <c r="O382" s="331"/>
      <c r="P382" s="331"/>
      <c r="Q382" s="331"/>
      <c r="R382" s="331"/>
      <c r="S382" s="331"/>
      <c r="T382" s="331"/>
      <c r="U382" s="331"/>
      <c r="V382" s="331"/>
      <c r="W382" s="331"/>
      <c r="X382" s="331"/>
      <c r="Y382" s="369"/>
      <c r="Z382" s="366"/>
    </row>
    <row r="383">
      <c r="A383" s="331"/>
      <c r="B383" s="331"/>
      <c r="C383" s="331"/>
      <c r="D383" s="331"/>
      <c r="E383" s="331"/>
      <c r="F383" s="331"/>
      <c r="G383" s="331"/>
      <c r="H383" s="331"/>
      <c r="I383" s="331"/>
      <c r="J383" s="331"/>
      <c r="K383" s="331"/>
      <c r="L383" s="331"/>
      <c r="M383" s="331"/>
      <c r="N383" s="331"/>
      <c r="O383" s="331"/>
      <c r="P383" s="331"/>
      <c r="Q383" s="331"/>
      <c r="R383" s="331"/>
      <c r="S383" s="331"/>
      <c r="T383" s="331"/>
      <c r="U383" s="331"/>
      <c r="V383" s="331"/>
      <c r="W383" s="331"/>
      <c r="X383" s="331"/>
      <c r="Y383" s="369"/>
      <c r="Z383" s="366"/>
    </row>
    <row r="384">
      <c r="A384" s="331"/>
      <c r="B384" s="331"/>
      <c r="C384" s="331"/>
      <c r="D384" s="331"/>
      <c r="E384" s="331"/>
      <c r="F384" s="331"/>
      <c r="G384" s="331"/>
      <c r="H384" s="331"/>
      <c r="I384" s="331"/>
      <c r="J384" s="331"/>
      <c r="K384" s="331"/>
      <c r="L384" s="331"/>
      <c r="M384" s="331"/>
      <c r="N384" s="331"/>
      <c r="O384" s="331"/>
      <c r="P384" s="331"/>
      <c r="Q384" s="331"/>
      <c r="R384" s="331"/>
      <c r="S384" s="331"/>
      <c r="T384" s="331"/>
      <c r="U384" s="331"/>
      <c r="V384" s="331"/>
      <c r="W384" s="331"/>
      <c r="X384" s="331"/>
      <c r="Y384" s="369"/>
      <c r="Z384" s="366"/>
    </row>
    <row r="385">
      <c r="A385" s="331"/>
      <c r="B385" s="331"/>
      <c r="C385" s="331"/>
      <c r="D385" s="331"/>
      <c r="E385" s="331"/>
      <c r="F385" s="331"/>
      <c r="G385" s="331"/>
      <c r="H385" s="331"/>
      <c r="I385" s="331"/>
      <c r="J385" s="331"/>
      <c r="K385" s="331"/>
      <c r="L385" s="331"/>
      <c r="M385" s="331"/>
      <c r="N385" s="331"/>
      <c r="O385" s="331"/>
      <c r="P385" s="331"/>
      <c r="Q385" s="331"/>
      <c r="R385" s="331"/>
      <c r="S385" s="331"/>
      <c r="T385" s="331"/>
      <c r="U385" s="331"/>
      <c r="V385" s="331"/>
      <c r="W385" s="331"/>
      <c r="X385" s="331"/>
      <c r="Y385" s="369"/>
      <c r="Z385" s="366"/>
    </row>
    <row r="386">
      <c r="A386" s="331"/>
      <c r="B386" s="331"/>
      <c r="C386" s="331"/>
      <c r="D386" s="331"/>
      <c r="E386" s="331"/>
      <c r="F386" s="331"/>
      <c r="G386" s="331"/>
      <c r="H386" s="331"/>
      <c r="I386" s="331"/>
      <c r="J386" s="331"/>
      <c r="K386" s="331"/>
      <c r="L386" s="331"/>
      <c r="M386" s="331"/>
      <c r="N386" s="331"/>
      <c r="O386" s="331"/>
      <c r="P386" s="331"/>
      <c r="Q386" s="331"/>
      <c r="R386" s="331"/>
      <c r="S386" s="331"/>
      <c r="T386" s="331"/>
      <c r="U386" s="331"/>
      <c r="V386" s="331"/>
      <c r="W386" s="331"/>
      <c r="X386" s="331"/>
      <c r="Y386" s="369"/>
      <c r="Z386" s="366"/>
    </row>
    <row r="387">
      <c r="A387" s="331"/>
      <c r="B387" s="331"/>
      <c r="C387" s="331"/>
      <c r="D387" s="331"/>
      <c r="E387" s="331"/>
      <c r="F387" s="331"/>
      <c r="G387" s="331"/>
      <c r="H387" s="331"/>
      <c r="I387" s="331"/>
      <c r="J387" s="331"/>
      <c r="K387" s="331"/>
      <c r="L387" s="331"/>
      <c r="M387" s="331"/>
      <c r="N387" s="331"/>
      <c r="O387" s="331"/>
      <c r="P387" s="331"/>
      <c r="Q387" s="331"/>
      <c r="R387" s="331"/>
      <c r="S387" s="331"/>
      <c r="T387" s="331"/>
      <c r="U387" s="331"/>
      <c r="V387" s="331"/>
      <c r="W387" s="331"/>
      <c r="X387" s="331"/>
      <c r="Y387" s="369"/>
      <c r="Z387" s="366"/>
    </row>
    <row r="388">
      <c r="A388" s="331"/>
      <c r="B388" s="331"/>
      <c r="C388" s="331"/>
      <c r="D388" s="331"/>
      <c r="E388" s="331"/>
      <c r="F388" s="331"/>
      <c r="G388" s="331"/>
      <c r="H388" s="331"/>
      <c r="I388" s="331"/>
      <c r="J388" s="331"/>
      <c r="K388" s="331"/>
      <c r="L388" s="331"/>
      <c r="M388" s="331"/>
      <c r="N388" s="331"/>
      <c r="O388" s="331"/>
      <c r="P388" s="331"/>
      <c r="Q388" s="331"/>
      <c r="R388" s="331"/>
      <c r="S388" s="331"/>
      <c r="T388" s="331"/>
      <c r="U388" s="331"/>
      <c r="V388" s="331"/>
      <c r="W388" s="331"/>
      <c r="X388" s="331"/>
      <c r="Y388" s="369"/>
      <c r="Z388" s="366"/>
    </row>
    <row r="389">
      <c r="A389" s="331"/>
      <c r="B389" s="331"/>
      <c r="C389" s="331"/>
      <c r="D389" s="331"/>
      <c r="E389" s="331"/>
      <c r="F389" s="331"/>
      <c r="G389" s="331"/>
      <c r="H389" s="331"/>
      <c r="I389" s="331"/>
      <c r="J389" s="331"/>
      <c r="K389" s="331"/>
      <c r="L389" s="331"/>
      <c r="M389" s="331"/>
      <c r="N389" s="331"/>
      <c r="O389" s="331"/>
      <c r="P389" s="331"/>
      <c r="Q389" s="331"/>
      <c r="R389" s="331"/>
      <c r="S389" s="331"/>
      <c r="T389" s="331"/>
      <c r="U389" s="331"/>
      <c r="V389" s="331"/>
      <c r="W389" s="331"/>
      <c r="X389" s="331"/>
      <c r="Y389" s="369"/>
      <c r="Z389" s="366"/>
    </row>
    <row r="390">
      <c r="A390" s="331"/>
      <c r="B390" s="331"/>
      <c r="C390" s="331"/>
      <c r="D390" s="331"/>
      <c r="E390" s="331"/>
      <c r="F390" s="331"/>
      <c r="G390" s="331"/>
      <c r="H390" s="331"/>
      <c r="I390" s="331"/>
      <c r="J390" s="331"/>
      <c r="K390" s="331"/>
      <c r="L390" s="331"/>
      <c r="M390" s="331"/>
      <c r="N390" s="331"/>
      <c r="O390" s="331"/>
      <c r="P390" s="331"/>
      <c r="Q390" s="331"/>
      <c r="R390" s="331"/>
      <c r="S390" s="331"/>
      <c r="T390" s="331"/>
      <c r="U390" s="331"/>
      <c r="V390" s="331"/>
      <c r="W390" s="331"/>
      <c r="X390" s="331"/>
      <c r="Y390" s="369"/>
      <c r="Z390" s="366"/>
    </row>
    <row r="391">
      <c r="A391" s="331"/>
      <c r="B391" s="331"/>
      <c r="C391" s="331"/>
      <c r="D391" s="331"/>
      <c r="E391" s="331"/>
      <c r="F391" s="331"/>
      <c r="G391" s="331"/>
      <c r="H391" s="331"/>
      <c r="I391" s="331"/>
      <c r="J391" s="331"/>
      <c r="K391" s="331"/>
      <c r="L391" s="331"/>
      <c r="M391" s="331"/>
      <c r="N391" s="331"/>
      <c r="O391" s="331"/>
      <c r="P391" s="331"/>
      <c r="Q391" s="331"/>
      <c r="R391" s="331"/>
      <c r="S391" s="331"/>
      <c r="T391" s="331"/>
      <c r="U391" s="331"/>
      <c r="V391" s="331"/>
      <c r="W391" s="331"/>
      <c r="X391" s="331"/>
      <c r="Y391" s="369"/>
      <c r="Z391" s="366"/>
    </row>
    <row r="392">
      <c r="A392" s="331"/>
      <c r="B392" s="331"/>
      <c r="C392" s="331"/>
      <c r="D392" s="331"/>
      <c r="E392" s="331"/>
      <c r="F392" s="331"/>
      <c r="G392" s="331"/>
      <c r="H392" s="331"/>
      <c r="I392" s="331"/>
      <c r="J392" s="331"/>
      <c r="K392" s="331"/>
      <c r="L392" s="331"/>
      <c r="M392" s="331"/>
      <c r="N392" s="331"/>
      <c r="O392" s="331"/>
      <c r="P392" s="331"/>
      <c r="Q392" s="331"/>
      <c r="R392" s="331"/>
      <c r="S392" s="331"/>
      <c r="T392" s="331"/>
      <c r="U392" s="331"/>
      <c r="V392" s="331"/>
      <c r="W392" s="331"/>
      <c r="X392" s="331"/>
      <c r="Y392" s="369"/>
      <c r="Z392" s="366"/>
    </row>
    <row r="393">
      <c r="A393" s="331"/>
      <c r="B393" s="331"/>
      <c r="C393" s="331"/>
      <c r="D393" s="331"/>
      <c r="E393" s="331"/>
      <c r="F393" s="331"/>
      <c r="G393" s="331"/>
      <c r="H393" s="331"/>
      <c r="I393" s="331"/>
      <c r="J393" s="331"/>
      <c r="K393" s="331"/>
      <c r="L393" s="331"/>
      <c r="M393" s="331"/>
      <c r="N393" s="331"/>
      <c r="O393" s="331"/>
      <c r="P393" s="331"/>
      <c r="Q393" s="331"/>
      <c r="R393" s="331"/>
      <c r="S393" s="331"/>
      <c r="T393" s="331"/>
      <c r="U393" s="331"/>
      <c r="V393" s="331"/>
      <c r="W393" s="331"/>
      <c r="X393" s="331"/>
      <c r="Y393" s="369"/>
      <c r="Z393" s="366"/>
    </row>
    <row r="394">
      <c r="A394" s="331"/>
      <c r="B394" s="331"/>
      <c r="C394" s="331"/>
      <c r="D394" s="331"/>
      <c r="E394" s="331"/>
      <c r="F394" s="331"/>
      <c r="G394" s="331"/>
      <c r="H394" s="331"/>
      <c r="I394" s="331"/>
      <c r="J394" s="331"/>
      <c r="K394" s="331"/>
      <c r="L394" s="331"/>
      <c r="M394" s="331"/>
      <c r="N394" s="331"/>
      <c r="O394" s="331"/>
      <c r="P394" s="331"/>
      <c r="Q394" s="331"/>
      <c r="R394" s="331"/>
      <c r="S394" s="331"/>
      <c r="T394" s="331"/>
      <c r="U394" s="331"/>
      <c r="V394" s="331"/>
      <c r="W394" s="331"/>
      <c r="X394" s="331"/>
      <c r="Y394" s="369"/>
      <c r="Z394" s="366"/>
    </row>
    <row r="395">
      <c r="A395" s="331"/>
      <c r="B395" s="331"/>
      <c r="C395" s="331"/>
      <c r="D395" s="331"/>
      <c r="E395" s="331"/>
      <c r="F395" s="331"/>
      <c r="G395" s="331"/>
      <c r="H395" s="331"/>
      <c r="I395" s="331"/>
      <c r="J395" s="331"/>
      <c r="K395" s="331"/>
      <c r="L395" s="331"/>
      <c r="M395" s="331"/>
      <c r="N395" s="331"/>
      <c r="O395" s="331"/>
      <c r="P395" s="331"/>
      <c r="Q395" s="331"/>
      <c r="R395" s="331"/>
      <c r="S395" s="331"/>
      <c r="T395" s="331"/>
      <c r="U395" s="331"/>
      <c r="V395" s="331"/>
      <c r="W395" s="331"/>
      <c r="X395" s="331"/>
      <c r="Y395" s="369"/>
      <c r="Z395" s="366"/>
    </row>
    <row r="396">
      <c r="A396" s="331"/>
      <c r="B396" s="331"/>
      <c r="C396" s="331"/>
      <c r="D396" s="331"/>
      <c r="E396" s="331"/>
      <c r="F396" s="331"/>
      <c r="G396" s="331"/>
      <c r="H396" s="331"/>
      <c r="I396" s="331"/>
      <c r="J396" s="331"/>
      <c r="K396" s="331"/>
      <c r="L396" s="331"/>
      <c r="M396" s="331"/>
      <c r="N396" s="331"/>
      <c r="O396" s="331"/>
      <c r="P396" s="331"/>
      <c r="Q396" s="331"/>
      <c r="R396" s="331"/>
      <c r="S396" s="331"/>
      <c r="T396" s="331"/>
      <c r="U396" s="331"/>
      <c r="V396" s="331"/>
      <c r="W396" s="331"/>
      <c r="X396" s="331"/>
      <c r="Y396" s="369"/>
      <c r="Z396" s="366"/>
    </row>
    <row r="397">
      <c r="A397" s="331"/>
      <c r="B397" s="331"/>
      <c r="C397" s="331"/>
      <c r="D397" s="331"/>
      <c r="E397" s="331"/>
      <c r="F397" s="331"/>
      <c r="G397" s="331"/>
      <c r="H397" s="331"/>
      <c r="I397" s="331"/>
      <c r="J397" s="331"/>
      <c r="K397" s="331"/>
      <c r="L397" s="331"/>
      <c r="M397" s="331"/>
      <c r="N397" s="331"/>
      <c r="O397" s="331"/>
      <c r="P397" s="331"/>
      <c r="Q397" s="331"/>
      <c r="R397" s="331"/>
      <c r="S397" s="331"/>
      <c r="T397" s="331"/>
      <c r="U397" s="331"/>
      <c r="V397" s="331"/>
      <c r="W397" s="331"/>
      <c r="X397" s="331"/>
      <c r="Y397" s="369"/>
      <c r="Z397" s="366"/>
    </row>
    <row r="398">
      <c r="A398" s="331"/>
      <c r="B398" s="331"/>
      <c r="C398" s="331"/>
      <c r="D398" s="331"/>
      <c r="E398" s="331"/>
      <c r="F398" s="331"/>
      <c r="G398" s="331"/>
      <c r="H398" s="331"/>
      <c r="I398" s="331"/>
      <c r="J398" s="331"/>
      <c r="K398" s="331"/>
      <c r="L398" s="331"/>
      <c r="M398" s="331"/>
      <c r="N398" s="331"/>
      <c r="O398" s="331"/>
      <c r="P398" s="331"/>
      <c r="Q398" s="331"/>
      <c r="R398" s="331"/>
      <c r="S398" s="331"/>
      <c r="T398" s="331"/>
      <c r="U398" s="331"/>
      <c r="V398" s="331"/>
      <c r="W398" s="331"/>
      <c r="X398" s="331"/>
      <c r="Y398" s="369"/>
      <c r="Z398" s="366"/>
    </row>
    <row r="399">
      <c r="A399" s="331"/>
      <c r="B399" s="331"/>
      <c r="C399" s="331"/>
      <c r="D399" s="331"/>
      <c r="E399" s="331"/>
      <c r="F399" s="331"/>
      <c r="G399" s="331"/>
      <c r="H399" s="331"/>
      <c r="I399" s="331"/>
      <c r="J399" s="331"/>
      <c r="K399" s="331"/>
      <c r="L399" s="331"/>
      <c r="M399" s="331"/>
      <c r="N399" s="331"/>
      <c r="O399" s="331"/>
      <c r="P399" s="331"/>
      <c r="Q399" s="331"/>
      <c r="R399" s="331"/>
      <c r="S399" s="331"/>
      <c r="T399" s="331"/>
      <c r="U399" s="331"/>
      <c r="V399" s="331"/>
      <c r="W399" s="331"/>
      <c r="X399" s="331"/>
      <c r="Y399" s="369"/>
      <c r="Z399" s="366"/>
    </row>
    <row r="400">
      <c r="A400" s="331"/>
      <c r="B400" s="331"/>
      <c r="C400" s="331"/>
      <c r="D400" s="331"/>
      <c r="E400" s="331"/>
      <c r="F400" s="331"/>
      <c r="G400" s="331"/>
      <c r="H400" s="331"/>
      <c r="I400" s="331"/>
      <c r="J400" s="331"/>
      <c r="K400" s="331"/>
      <c r="L400" s="331"/>
      <c r="M400" s="331"/>
      <c r="N400" s="331"/>
      <c r="O400" s="331"/>
      <c r="P400" s="331"/>
      <c r="Q400" s="331"/>
      <c r="R400" s="331"/>
      <c r="S400" s="331"/>
      <c r="T400" s="331"/>
      <c r="U400" s="331"/>
      <c r="V400" s="331"/>
      <c r="W400" s="331"/>
      <c r="X400" s="331"/>
      <c r="Y400" s="369"/>
      <c r="Z400" s="366"/>
    </row>
    <row r="401">
      <c r="A401" s="331"/>
      <c r="B401" s="331"/>
      <c r="C401" s="331"/>
      <c r="D401" s="331"/>
      <c r="E401" s="331"/>
      <c r="F401" s="331"/>
      <c r="G401" s="331"/>
      <c r="H401" s="331"/>
      <c r="I401" s="331"/>
      <c r="J401" s="331"/>
      <c r="K401" s="331"/>
      <c r="L401" s="331"/>
      <c r="M401" s="331"/>
      <c r="N401" s="331"/>
      <c r="O401" s="331"/>
      <c r="P401" s="331"/>
      <c r="Q401" s="331"/>
      <c r="R401" s="331"/>
      <c r="S401" s="331"/>
      <c r="T401" s="331"/>
      <c r="U401" s="331"/>
      <c r="V401" s="331"/>
      <c r="W401" s="331"/>
      <c r="X401" s="331"/>
      <c r="Y401" s="369"/>
      <c r="Z401" s="366"/>
    </row>
    <row r="402">
      <c r="A402" s="331"/>
      <c r="B402" s="331"/>
      <c r="C402" s="331"/>
      <c r="D402" s="331"/>
      <c r="E402" s="331"/>
      <c r="F402" s="331"/>
      <c r="G402" s="331"/>
      <c r="H402" s="331"/>
      <c r="I402" s="331"/>
      <c r="J402" s="331"/>
      <c r="K402" s="331"/>
      <c r="L402" s="331"/>
      <c r="M402" s="331"/>
      <c r="N402" s="331"/>
      <c r="O402" s="331"/>
      <c r="P402" s="331"/>
      <c r="Q402" s="331"/>
      <c r="R402" s="331"/>
      <c r="S402" s="331"/>
      <c r="T402" s="331"/>
      <c r="U402" s="331"/>
      <c r="V402" s="331"/>
      <c r="W402" s="331"/>
      <c r="X402" s="331"/>
      <c r="Y402" s="369"/>
      <c r="Z402" s="366"/>
    </row>
    <row r="403">
      <c r="A403" s="331"/>
      <c r="B403" s="331"/>
      <c r="C403" s="331"/>
      <c r="D403" s="331"/>
      <c r="E403" s="331"/>
      <c r="F403" s="331"/>
      <c r="G403" s="331"/>
      <c r="H403" s="331"/>
      <c r="I403" s="331"/>
      <c r="J403" s="331"/>
      <c r="K403" s="331"/>
      <c r="L403" s="331"/>
      <c r="M403" s="331"/>
      <c r="N403" s="331"/>
      <c r="O403" s="331"/>
      <c r="P403" s="331"/>
      <c r="Q403" s="331"/>
      <c r="R403" s="331"/>
      <c r="S403" s="331"/>
      <c r="T403" s="331"/>
      <c r="U403" s="331"/>
      <c r="V403" s="331"/>
      <c r="W403" s="331"/>
      <c r="X403" s="331"/>
      <c r="Y403" s="369"/>
      <c r="Z403" s="366"/>
    </row>
    <row r="404">
      <c r="A404" s="331"/>
      <c r="B404" s="331"/>
      <c r="C404" s="331"/>
      <c r="D404" s="331"/>
      <c r="E404" s="331"/>
      <c r="F404" s="331"/>
      <c r="G404" s="331"/>
      <c r="H404" s="331"/>
      <c r="I404" s="331"/>
      <c r="J404" s="331"/>
      <c r="K404" s="331"/>
      <c r="L404" s="331"/>
      <c r="M404" s="331"/>
      <c r="N404" s="331"/>
      <c r="O404" s="331"/>
      <c r="P404" s="331"/>
      <c r="Q404" s="331"/>
      <c r="R404" s="331"/>
      <c r="S404" s="331"/>
      <c r="T404" s="331"/>
      <c r="U404" s="331"/>
      <c r="V404" s="331"/>
      <c r="W404" s="331"/>
      <c r="X404" s="331"/>
      <c r="Y404" s="369"/>
      <c r="Z404" s="366"/>
    </row>
    <row r="405">
      <c r="A405" s="331"/>
      <c r="B405" s="331"/>
      <c r="C405" s="331"/>
      <c r="D405" s="331"/>
      <c r="E405" s="331"/>
      <c r="F405" s="331"/>
      <c r="G405" s="331"/>
      <c r="H405" s="331"/>
      <c r="I405" s="331"/>
      <c r="J405" s="331"/>
      <c r="K405" s="331"/>
      <c r="L405" s="331"/>
      <c r="M405" s="331"/>
      <c r="N405" s="331"/>
      <c r="O405" s="331"/>
      <c r="P405" s="331"/>
      <c r="Q405" s="331"/>
      <c r="R405" s="331"/>
      <c r="S405" s="331"/>
      <c r="T405" s="331"/>
      <c r="U405" s="331"/>
      <c r="V405" s="331"/>
      <c r="W405" s="331"/>
      <c r="X405" s="331"/>
      <c r="Y405" s="369"/>
      <c r="Z405" s="366"/>
    </row>
    <row r="406">
      <c r="A406" s="331"/>
      <c r="B406" s="331"/>
      <c r="C406" s="331"/>
      <c r="D406" s="331"/>
      <c r="E406" s="331"/>
      <c r="F406" s="331"/>
      <c r="G406" s="331"/>
      <c r="H406" s="331"/>
      <c r="I406" s="331"/>
      <c r="J406" s="331"/>
      <c r="K406" s="331"/>
      <c r="L406" s="331"/>
      <c r="M406" s="331"/>
      <c r="N406" s="331"/>
      <c r="O406" s="331"/>
      <c r="P406" s="331"/>
      <c r="Q406" s="331"/>
      <c r="R406" s="331"/>
      <c r="S406" s="331"/>
      <c r="T406" s="331"/>
      <c r="U406" s="331"/>
      <c r="V406" s="331"/>
      <c r="W406" s="331"/>
      <c r="X406" s="331"/>
      <c r="Y406" s="369"/>
      <c r="Z406" s="366"/>
    </row>
    <row r="407">
      <c r="A407" s="331"/>
      <c r="B407" s="331"/>
      <c r="C407" s="331"/>
      <c r="D407" s="331"/>
      <c r="E407" s="331"/>
      <c r="F407" s="331"/>
      <c r="G407" s="331"/>
      <c r="H407" s="331"/>
      <c r="I407" s="331"/>
      <c r="J407" s="331"/>
      <c r="K407" s="331"/>
      <c r="L407" s="331"/>
      <c r="M407" s="331"/>
      <c r="N407" s="331"/>
      <c r="O407" s="331"/>
      <c r="P407" s="331"/>
      <c r="Q407" s="331"/>
      <c r="R407" s="331"/>
      <c r="S407" s="331"/>
      <c r="T407" s="331"/>
      <c r="U407" s="331"/>
      <c r="V407" s="331"/>
      <c r="W407" s="331"/>
      <c r="X407" s="331"/>
      <c r="Y407" s="369"/>
      <c r="Z407" s="366"/>
    </row>
    <row r="408">
      <c r="A408" s="331"/>
      <c r="B408" s="331"/>
      <c r="C408" s="331"/>
      <c r="D408" s="331"/>
      <c r="E408" s="331"/>
      <c r="F408" s="331"/>
      <c r="G408" s="331"/>
      <c r="H408" s="331"/>
      <c r="I408" s="331"/>
      <c r="J408" s="331"/>
      <c r="K408" s="331"/>
      <c r="L408" s="331"/>
      <c r="M408" s="331"/>
      <c r="N408" s="331"/>
      <c r="O408" s="331"/>
      <c r="P408" s="331"/>
      <c r="Q408" s="331"/>
      <c r="R408" s="331"/>
      <c r="S408" s="331"/>
      <c r="T408" s="331"/>
      <c r="U408" s="331"/>
      <c r="V408" s="331"/>
      <c r="W408" s="331"/>
      <c r="X408" s="331"/>
      <c r="Y408" s="369"/>
      <c r="Z408" s="366"/>
    </row>
    <row r="409">
      <c r="A409" s="331"/>
      <c r="B409" s="331"/>
      <c r="C409" s="331"/>
      <c r="D409" s="331"/>
      <c r="E409" s="331"/>
      <c r="F409" s="331"/>
      <c r="G409" s="331"/>
      <c r="H409" s="331"/>
      <c r="I409" s="331"/>
      <c r="J409" s="331"/>
      <c r="K409" s="331"/>
      <c r="L409" s="331"/>
      <c r="M409" s="331"/>
      <c r="N409" s="331"/>
      <c r="O409" s="331"/>
      <c r="P409" s="331"/>
      <c r="Q409" s="331"/>
      <c r="R409" s="331"/>
      <c r="S409" s="331"/>
      <c r="T409" s="331"/>
      <c r="U409" s="331"/>
      <c r="V409" s="331"/>
      <c r="W409" s="331"/>
      <c r="X409" s="331"/>
      <c r="Y409" s="369"/>
      <c r="Z409" s="366"/>
    </row>
    <row r="410">
      <c r="A410" s="331"/>
      <c r="B410" s="331"/>
      <c r="C410" s="331"/>
      <c r="D410" s="331"/>
      <c r="E410" s="331"/>
      <c r="F410" s="331"/>
      <c r="G410" s="331"/>
      <c r="H410" s="331"/>
      <c r="I410" s="331"/>
      <c r="J410" s="331"/>
      <c r="K410" s="331"/>
      <c r="L410" s="331"/>
      <c r="M410" s="331"/>
      <c r="N410" s="331"/>
      <c r="O410" s="331"/>
      <c r="P410" s="331"/>
      <c r="Q410" s="331"/>
      <c r="R410" s="331"/>
      <c r="S410" s="331"/>
      <c r="T410" s="331"/>
      <c r="U410" s="331"/>
      <c r="V410" s="331"/>
      <c r="W410" s="331"/>
      <c r="X410" s="331"/>
      <c r="Y410" s="369"/>
      <c r="Z410" s="366"/>
    </row>
    <row r="411">
      <c r="A411" s="331"/>
      <c r="B411" s="331"/>
      <c r="C411" s="331"/>
      <c r="D411" s="331"/>
      <c r="E411" s="331"/>
      <c r="F411" s="331"/>
      <c r="G411" s="331"/>
      <c r="H411" s="331"/>
      <c r="I411" s="331"/>
      <c r="J411" s="331"/>
      <c r="K411" s="331"/>
      <c r="L411" s="331"/>
      <c r="M411" s="331"/>
      <c r="N411" s="331"/>
      <c r="O411" s="331"/>
      <c r="P411" s="331"/>
      <c r="Q411" s="331"/>
      <c r="R411" s="331"/>
      <c r="S411" s="331"/>
      <c r="T411" s="331"/>
      <c r="U411" s="331"/>
      <c r="V411" s="331"/>
      <c r="W411" s="331"/>
      <c r="X411" s="331"/>
      <c r="Y411" s="369"/>
      <c r="Z411" s="366"/>
    </row>
    <row r="412">
      <c r="A412" s="331"/>
      <c r="B412" s="331"/>
      <c r="C412" s="331"/>
      <c r="D412" s="331"/>
      <c r="E412" s="331"/>
      <c r="F412" s="331"/>
      <c r="G412" s="331"/>
      <c r="H412" s="331"/>
      <c r="I412" s="331"/>
      <c r="J412" s="331"/>
      <c r="K412" s="331"/>
      <c r="L412" s="331"/>
      <c r="M412" s="331"/>
      <c r="N412" s="331"/>
      <c r="O412" s="331"/>
      <c r="P412" s="331"/>
      <c r="Q412" s="331"/>
      <c r="R412" s="331"/>
      <c r="S412" s="331"/>
      <c r="T412" s="331"/>
      <c r="U412" s="331"/>
      <c r="V412" s="331"/>
      <c r="W412" s="331"/>
      <c r="X412" s="331"/>
      <c r="Y412" s="369"/>
      <c r="Z412" s="366"/>
    </row>
    <row r="413">
      <c r="A413" s="331"/>
      <c r="B413" s="331"/>
      <c r="C413" s="331"/>
      <c r="D413" s="331"/>
      <c r="E413" s="331"/>
      <c r="F413" s="331"/>
      <c r="G413" s="331"/>
      <c r="H413" s="331"/>
      <c r="I413" s="331"/>
      <c r="J413" s="331"/>
      <c r="K413" s="331"/>
      <c r="L413" s="331"/>
      <c r="M413" s="331"/>
      <c r="N413" s="331"/>
      <c r="O413" s="331"/>
      <c r="P413" s="331"/>
      <c r="Q413" s="331"/>
      <c r="R413" s="331"/>
      <c r="S413" s="331"/>
      <c r="T413" s="331"/>
      <c r="U413" s="331"/>
      <c r="V413" s="331"/>
      <c r="W413" s="331"/>
      <c r="X413" s="331"/>
      <c r="Y413" s="369"/>
      <c r="Z413" s="366"/>
    </row>
    <row r="414">
      <c r="A414" s="331"/>
      <c r="B414" s="331"/>
      <c r="C414" s="331"/>
      <c r="D414" s="331"/>
      <c r="E414" s="331"/>
      <c r="F414" s="331"/>
      <c r="G414" s="331"/>
      <c r="H414" s="331"/>
      <c r="I414" s="331"/>
      <c r="J414" s="331"/>
      <c r="K414" s="331"/>
      <c r="L414" s="331"/>
      <c r="M414" s="331"/>
      <c r="N414" s="331"/>
      <c r="O414" s="331"/>
      <c r="P414" s="331"/>
      <c r="Q414" s="331"/>
      <c r="R414" s="331"/>
      <c r="S414" s="331"/>
      <c r="T414" s="331"/>
      <c r="U414" s="331"/>
      <c r="V414" s="331"/>
      <c r="W414" s="331"/>
      <c r="X414" s="331"/>
      <c r="Y414" s="369"/>
      <c r="Z414" s="366"/>
    </row>
    <row r="415">
      <c r="A415" s="331"/>
      <c r="B415" s="331"/>
      <c r="C415" s="331"/>
      <c r="D415" s="331"/>
      <c r="E415" s="331"/>
      <c r="F415" s="331"/>
      <c r="G415" s="331"/>
      <c r="H415" s="331"/>
      <c r="I415" s="331"/>
      <c r="J415" s="331"/>
      <c r="K415" s="331"/>
      <c r="L415" s="331"/>
      <c r="M415" s="331"/>
      <c r="N415" s="331"/>
      <c r="O415" s="331"/>
      <c r="P415" s="331"/>
      <c r="Q415" s="331"/>
      <c r="R415" s="331"/>
      <c r="S415" s="331"/>
      <c r="T415" s="331"/>
      <c r="U415" s="331"/>
      <c r="V415" s="331"/>
      <c r="W415" s="331"/>
      <c r="X415" s="331"/>
      <c r="Y415" s="369"/>
      <c r="Z415" s="366"/>
    </row>
    <row r="416">
      <c r="A416" s="331"/>
      <c r="B416" s="331"/>
      <c r="C416" s="331"/>
      <c r="D416" s="331"/>
      <c r="E416" s="331"/>
      <c r="F416" s="331"/>
      <c r="G416" s="331"/>
      <c r="H416" s="331"/>
      <c r="I416" s="331"/>
      <c r="J416" s="331"/>
      <c r="K416" s="331"/>
      <c r="L416" s="331"/>
      <c r="M416" s="331"/>
      <c r="N416" s="331"/>
      <c r="O416" s="331"/>
      <c r="P416" s="331"/>
      <c r="Q416" s="331"/>
      <c r="R416" s="331"/>
      <c r="S416" s="331"/>
      <c r="T416" s="331"/>
      <c r="U416" s="331"/>
      <c r="V416" s="331"/>
      <c r="W416" s="331"/>
      <c r="X416" s="331"/>
      <c r="Y416" s="369"/>
      <c r="Z416" s="366"/>
    </row>
    <row r="417">
      <c r="A417" s="331"/>
      <c r="B417" s="331"/>
      <c r="C417" s="331"/>
      <c r="D417" s="331"/>
      <c r="E417" s="331"/>
      <c r="F417" s="331"/>
      <c r="G417" s="331"/>
      <c r="H417" s="331"/>
      <c r="I417" s="331"/>
      <c r="J417" s="331"/>
      <c r="K417" s="331"/>
      <c r="L417" s="331"/>
      <c r="M417" s="331"/>
      <c r="N417" s="331"/>
      <c r="O417" s="331"/>
      <c r="P417" s="331"/>
      <c r="Q417" s="331"/>
      <c r="R417" s="331"/>
      <c r="S417" s="331"/>
      <c r="T417" s="331"/>
      <c r="U417" s="331"/>
      <c r="V417" s="331"/>
      <c r="W417" s="331"/>
      <c r="X417" s="331"/>
      <c r="Y417" s="369"/>
      <c r="Z417" s="366"/>
    </row>
    <row r="418">
      <c r="A418" s="331"/>
      <c r="B418" s="331"/>
      <c r="C418" s="331"/>
      <c r="D418" s="331"/>
      <c r="E418" s="331"/>
      <c r="F418" s="331"/>
      <c r="G418" s="331"/>
      <c r="H418" s="331"/>
      <c r="I418" s="331"/>
      <c r="J418" s="331"/>
      <c r="K418" s="331"/>
      <c r="L418" s="331"/>
      <c r="M418" s="331"/>
      <c r="N418" s="331"/>
      <c r="O418" s="331"/>
      <c r="P418" s="331"/>
      <c r="Q418" s="331"/>
      <c r="R418" s="331"/>
      <c r="S418" s="331"/>
      <c r="T418" s="331"/>
      <c r="U418" s="331"/>
      <c r="V418" s="331"/>
      <c r="W418" s="331"/>
      <c r="X418" s="331"/>
      <c r="Y418" s="369"/>
      <c r="Z418" s="366"/>
    </row>
    <row r="419">
      <c r="A419" s="331"/>
      <c r="B419" s="331"/>
      <c r="C419" s="331"/>
      <c r="D419" s="331"/>
      <c r="E419" s="331"/>
      <c r="F419" s="331"/>
      <c r="G419" s="331"/>
      <c r="H419" s="331"/>
      <c r="I419" s="331"/>
      <c r="J419" s="331"/>
      <c r="K419" s="331"/>
      <c r="L419" s="331"/>
      <c r="M419" s="331"/>
      <c r="N419" s="331"/>
      <c r="O419" s="331"/>
      <c r="P419" s="331"/>
      <c r="Q419" s="331"/>
      <c r="R419" s="331"/>
      <c r="S419" s="331"/>
      <c r="T419" s="331"/>
      <c r="U419" s="331"/>
      <c r="V419" s="331"/>
      <c r="W419" s="331"/>
      <c r="X419" s="331"/>
      <c r="Y419" s="369"/>
      <c r="Z419" s="366"/>
    </row>
    <row r="420">
      <c r="A420" s="331"/>
      <c r="B420" s="331"/>
      <c r="C420" s="331"/>
      <c r="D420" s="331"/>
      <c r="E420" s="331"/>
      <c r="F420" s="331"/>
      <c r="G420" s="331"/>
      <c r="H420" s="331"/>
      <c r="I420" s="331"/>
      <c r="J420" s="331"/>
      <c r="K420" s="331"/>
      <c r="L420" s="331"/>
      <c r="M420" s="331"/>
      <c r="N420" s="331"/>
      <c r="O420" s="331"/>
      <c r="P420" s="331"/>
      <c r="Q420" s="331"/>
      <c r="R420" s="331"/>
      <c r="S420" s="331"/>
      <c r="T420" s="331"/>
      <c r="U420" s="331"/>
      <c r="V420" s="331"/>
      <c r="W420" s="331"/>
      <c r="X420" s="331"/>
      <c r="Y420" s="369"/>
      <c r="Z420" s="366"/>
    </row>
    <row r="421">
      <c r="A421" s="331"/>
      <c r="B421" s="331"/>
      <c r="C421" s="331"/>
      <c r="D421" s="331"/>
      <c r="E421" s="331"/>
      <c r="F421" s="331"/>
      <c r="G421" s="331"/>
      <c r="H421" s="331"/>
      <c r="I421" s="331"/>
      <c r="J421" s="331"/>
      <c r="K421" s="331"/>
      <c r="L421" s="331"/>
      <c r="M421" s="331"/>
      <c r="N421" s="331"/>
      <c r="O421" s="331"/>
      <c r="P421" s="331"/>
      <c r="Q421" s="331"/>
      <c r="R421" s="331"/>
      <c r="S421" s="331"/>
      <c r="T421" s="331"/>
      <c r="U421" s="331"/>
      <c r="V421" s="331"/>
      <c r="W421" s="331"/>
      <c r="X421" s="331"/>
      <c r="Y421" s="369"/>
      <c r="Z421" s="366"/>
    </row>
    <row r="422">
      <c r="A422" s="331"/>
      <c r="B422" s="331"/>
      <c r="C422" s="331"/>
      <c r="D422" s="331"/>
      <c r="E422" s="331"/>
      <c r="F422" s="331"/>
      <c r="G422" s="331"/>
      <c r="H422" s="331"/>
      <c r="I422" s="331"/>
      <c r="J422" s="331"/>
      <c r="K422" s="331"/>
      <c r="L422" s="331"/>
      <c r="M422" s="331"/>
      <c r="N422" s="331"/>
      <c r="O422" s="331"/>
      <c r="P422" s="331"/>
      <c r="Q422" s="331"/>
      <c r="R422" s="331"/>
      <c r="S422" s="331"/>
      <c r="T422" s="331"/>
      <c r="U422" s="331"/>
      <c r="V422" s="331"/>
      <c r="W422" s="331"/>
      <c r="X422" s="331"/>
      <c r="Y422" s="369"/>
      <c r="Z422" s="366"/>
    </row>
    <row r="423">
      <c r="A423" s="331"/>
      <c r="B423" s="331"/>
      <c r="C423" s="331"/>
      <c r="D423" s="331"/>
      <c r="E423" s="331"/>
      <c r="F423" s="331"/>
      <c r="G423" s="331"/>
      <c r="H423" s="331"/>
      <c r="I423" s="331"/>
      <c r="J423" s="331"/>
      <c r="K423" s="331"/>
      <c r="L423" s="331"/>
      <c r="M423" s="331"/>
      <c r="N423" s="331"/>
      <c r="O423" s="331"/>
      <c r="P423" s="331"/>
      <c r="Q423" s="331"/>
      <c r="R423" s="331"/>
      <c r="S423" s="331"/>
      <c r="T423" s="331"/>
      <c r="U423" s="331"/>
      <c r="V423" s="331"/>
      <c r="W423" s="331"/>
      <c r="X423" s="331"/>
      <c r="Y423" s="369"/>
      <c r="Z423" s="366"/>
    </row>
    <row r="424">
      <c r="A424" s="331"/>
      <c r="B424" s="331"/>
      <c r="C424" s="331"/>
      <c r="D424" s="331"/>
      <c r="E424" s="331"/>
      <c r="F424" s="331"/>
      <c r="G424" s="331"/>
      <c r="H424" s="331"/>
      <c r="I424" s="331"/>
      <c r="J424" s="331"/>
      <c r="K424" s="331"/>
      <c r="L424" s="331"/>
      <c r="M424" s="331"/>
      <c r="N424" s="331"/>
      <c r="O424" s="331"/>
      <c r="P424" s="331"/>
      <c r="Q424" s="331"/>
      <c r="R424" s="331"/>
      <c r="S424" s="331"/>
      <c r="T424" s="331"/>
      <c r="U424" s="331"/>
      <c r="V424" s="331"/>
      <c r="W424" s="331"/>
      <c r="X424" s="331"/>
      <c r="Y424" s="369"/>
      <c r="Z424" s="366"/>
    </row>
    <row r="425">
      <c r="A425" s="331"/>
      <c r="B425" s="331"/>
      <c r="C425" s="331"/>
      <c r="D425" s="331"/>
      <c r="E425" s="331"/>
      <c r="F425" s="331"/>
      <c r="G425" s="331"/>
      <c r="H425" s="331"/>
      <c r="I425" s="331"/>
      <c r="J425" s="331"/>
      <c r="K425" s="331"/>
      <c r="L425" s="331"/>
      <c r="M425" s="331"/>
      <c r="N425" s="331"/>
      <c r="O425" s="331"/>
      <c r="P425" s="331"/>
      <c r="Q425" s="331"/>
      <c r="R425" s="331"/>
      <c r="S425" s="331"/>
      <c r="T425" s="331"/>
      <c r="U425" s="331"/>
      <c r="V425" s="331"/>
      <c r="W425" s="331"/>
      <c r="X425" s="331"/>
      <c r="Y425" s="369"/>
      <c r="Z425" s="366"/>
    </row>
    <row r="426">
      <c r="A426" s="331"/>
      <c r="B426" s="331"/>
      <c r="C426" s="331"/>
      <c r="D426" s="331"/>
      <c r="E426" s="331"/>
      <c r="F426" s="331"/>
      <c r="G426" s="331"/>
      <c r="H426" s="331"/>
      <c r="I426" s="331"/>
      <c r="J426" s="331"/>
      <c r="K426" s="331"/>
      <c r="L426" s="331"/>
      <c r="M426" s="331"/>
      <c r="N426" s="331"/>
      <c r="O426" s="331"/>
      <c r="P426" s="331"/>
      <c r="Q426" s="331"/>
      <c r="R426" s="331"/>
      <c r="S426" s="331"/>
      <c r="T426" s="331"/>
      <c r="U426" s="331"/>
      <c r="V426" s="331"/>
      <c r="W426" s="331"/>
      <c r="X426" s="331"/>
      <c r="Y426" s="369"/>
      <c r="Z426" s="366"/>
    </row>
    <row r="427">
      <c r="A427" s="331"/>
      <c r="B427" s="331"/>
      <c r="C427" s="331"/>
      <c r="D427" s="331"/>
      <c r="E427" s="331"/>
      <c r="F427" s="331"/>
      <c r="G427" s="331"/>
      <c r="H427" s="331"/>
      <c r="I427" s="331"/>
      <c r="J427" s="331"/>
      <c r="K427" s="331"/>
      <c r="L427" s="331"/>
      <c r="M427" s="331"/>
      <c r="N427" s="331"/>
      <c r="O427" s="331"/>
      <c r="P427" s="331"/>
      <c r="Q427" s="331"/>
      <c r="R427" s="331"/>
      <c r="S427" s="331"/>
      <c r="T427" s="331"/>
      <c r="U427" s="331"/>
      <c r="V427" s="331"/>
      <c r="W427" s="331"/>
      <c r="X427" s="331"/>
      <c r="Y427" s="369"/>
      <c r="Z427" s="366"/>
    </row>
    <row r="428">
      <c r="A428" s="331"/>
      <c r="B428" s="331"/>
      <c r="C428" s="331"/>
      <c r="D428" s="331"/>
      <c r="E428" s="331"/>
      <c r="F428" s="331"/>
      <c r="G428" s="331"/>
      <c r="H428" s="331"/>
      <c r="I428" s="331"/>
      <c r="J428" s="331"/>
      <c r="K428" s="331"/>
      <c r="L428" s="331"/>
      <c r="M428" s="331"/>
      <c r="N428" s="331"/>
      <c r="O428" s="331"/>
      <c r="P428" s="331"/>
      <c r="Q428" s="331"/>
      <c r="R428" s="331"/>
      <c r="S428" s="331"/>
      <c r="T428" s="331"/>
      <c r="U428" s="331"/>
      <c r="V428" s="331"/>
      <c r="W428" s="331"/>
      <c r="X428" s="331"/>
      <c r="Y428" s="369"/>
      <c r="Z428" s="366"/>
    </row>
    <row r="429">
      <c r="A429" s="331"/>
      <c r="B429" s="331"/>
      <c r="C429" s="331"/>
      <c r="D429" s="331"/>
      <c r="E429" s="331"/>
      <c r="F429" s="331"/>
      <c r="G429" s="331"/>
      <c r="H429" s="331"/>
      <c r="I429" s="331"/>
      <c r="J429" s="331"/>
      <c r="K429" s="331"/>
      <c r="L429" s="331"/>
      <c r="M429" s="331"/>
      <c r="N429" s="331"/>
      <c r="O429" s="331"/>
      <c r="P429" s="331"/>
      <c r="Q429" s="331"/>
      <c r="R429" s="331"/>
      <c r="S429" s="331"/>
      <c r="T429" s="331"/>
      <c r="U429" s="331"/>
      <c r="V429" s="331"/>
      <c r="W429" s="331"/>
      <c r="X429" s="331"/>
      <c r="Y429" s="369"/>
      <c r="Z429" s="366"/>
    </row>
    <row r="430">
      <c r="A430" s="331"/>
      <c r="B430" s="331"/>
      <c r="C430" s="331"/>
      <c r="D430" s="331"/>
      <c r="E430" s="331"/>
      <c r="F430" s="331"/>
      <c r="G430" s="331"/>
      <c r="H430" s="331"/>
      <c r="I430" s="331"/>
      <c r="J430" s="331"/>
      <c r="K430" s="331"/>
      <c r="L430" s="331"/>
      <c r="M430" s="331"/>
      <c r="N430" s="331"/>
      <c r="O430" s="331"/>
      <c r="P430" s="331"/>
      <c r="Q430" s="331"/>
      <c r="R430" s="331"/>
      <c r="S430" s="331"/>
      <c r="T430" s="331"/>
      <c r="U430" s="331"/>
      <c r="V430" s="331"/>
      <c r="W430" s="331"/>
      <c r="X430" s="331"/>
      <c r="Y430" s="369"/>
      <c r="Z430" s="366"/>
    </row>
    <row r="431">
      <c r="A431" s="331"/>
      <c r="B431" s="331"/>
      <c r="C431" s="331"/>
      <c r="D431" s="331"/>
      <c r="E431" s="331"/>
      <c r="F431" s="331"/>
      <c r="G431" s="331"/>
      <c r="H431" s="331"/>
      <c r="I431" s="331"/>
      <c r="J431" s="331"/>
      <c r="K431" s="331"/>
      <c r="L431" s="331"/>
      <c r="M431" s="331"/>
      <c r="N431" s="331"/>
      <c r="O431" s="331"/>
      <c r="P431" s="331"/>
      <c r="Q431" s="331"/>
      <c r="R431" s="331"/>
      <c r="S431" s="331"/>
      <c r="T431" s="331"/>
      <c r="U431" s="331"/>
      <c r="V431" s="331"/>
      <c r="W431" s="331"/>
      <c r="X431" s="331"/>
      <c r="Y431" s="369"/>
      <c r="Z431" s="366"/>
    </row>
    <row r="432">
      <c r="A432" s="331"/>
      <c r="B432" s="331"/>
      <c r="C432" s="331"/>
      <c r="D432" s="331"/>
      <c r="E432" s="331"/>
      <c r="F432" s="331"/>
      <c r="G432" s="331"/>
      <c r="H432" s="331"/>
      <c r="I432" s="331"/>
      <c r="J432" s="331"/>
      <c r="K432" s="331"/>
      <c r="L432" s="331"/>
      <c r="M432" s="331"/>
      <c r="N432" s="331"/>
      <c r="O432" s="331"/>
      <c r="P432" s="331"/>
      <c r="Q432" s="331"/>
      <c r="R432" s="331"/>
      <c r="S432" s="331"/>
      <c r="T432" s="331"/>
      <c r="U432" s="331"/>
      <c r="V432" s="331"/>
      <c r="W432" s="331"/>
      <c r="X432" s="331"/>
      <c r="Y432" s="369"/>
      <c r="Z432" s="366"/>
    </row>
    <row r="433">
      <c r="A433" s="331"/>
      <c r="B433" s="331"/>
      <c r="C433" s="331"/>
      <c r="D433" s="331"/>
      <c r="E433" s="331"/>
      <c r="F433" s="331"/>
      <c r="G433" s="331"/>
      <c r="H433" s="331"/>
      <c r="I433" s="331"/>
      <c r="J433" s="331"/>
      <c r="K433" s="331"/>
      <c r="L433" s="331"/>
      <c r="M433" s="331"/>
      <c r="N433" s="331"/>
      <c r="O433" s="331"/>
      <c r="P433" s="331"/>
      <c r="Q433" s="331"/>
      <c r="R433" s="331"/>
      <c r="S433" s="331"/>
      <c r="T433" s="331"/>
      <c r="U433" s="331"/>
      <c r="V433" s="331"/>
      <c r="W433" s="331"/>
      <c r="X433" s="331"/>
      <c r="Y433" s="369"/>
      <c r="Z433" s="366"/>
    </row>
    <row r="434">
      <c r="A434" s="331"/>
      <c r="B434" s="331"/>
      <c r="C434" s="331"/>
      <c r="D434" s="331"/>
      <c r="E434" s="331"/>
      <c r="F434" s="331"/>
      <c r="G434" s="331"/>
      <c r="H434" s="331"/>
      <c r="I434" s="331"/>
      <c r="J434" s="331"/>
      <c r="K434" s="331"/>
      <c r="L434" s="331"/>
      <c r="M434" s="331"/>
      <c r="N434" s="331"/>
      <c r="O434" s="331"/>
      <c r="P434" s="331"/>
      <c r="Q434" s="331"/>
      <c r="R434" s="331"/>
      <c r="S434" s="331"/>
      <c r="T434" s="331"/>
      <c r="U434" s="331"/>
      <c r="V434" s="331"/>
      <c r="W434" s="331"/>
      <c r="X434" s="331"/>
      <c r="Y434" s="369"/>
      <c r="Z434" s="366"/>
    </row>
    <row r="435">
      <c r="A435" s="331"/>
      <c r="B435" s="331"/>
      <c r="C435" s="331"/>
      <c r="D435" s="331"/>
      <c r="E435" s="331"/>
      <c r="F435" s="331"/>
      <c r="G435" s="331"/>
      <c r="H435" s="331"/>
      <c r="I435" s="331"/>
      <c r="J435" s="331"/>
      <c r="K435" s="331"/>
      <c r="L435" s="331"/>
      <c r="M435" s="331"/>
      <c r="N435" s="331"/>
      <c r="O435" s="331"/>
      <c r="P435" s="331"/>
      <c r="Q435" s="331"/>
      <c r="R435" s="331"/>
      <c r="S435" s="331"/>
      <c r="T435" s="331"/>
      <c r="U435" s="331"/>
      <c r="V435" s="331"/>
      <c r="W435" s="331"/>
      <c r="X435" s="331"/>
      <c r="Y435" s="369"/>
      <c r="Z435" s="366"/>
    </row>
    <row r="436">
      <c r="A436" s="331"/>
      <c r="B436" s="331"/>
      <c r="C436" s="331"/>
      <c r="D436" s="331"/>
      <c r="E436" s="331"/>
      <c r="F436" s="331"/>
      <c r="G436" s="331"/>
      <c r="H436" s="331"/>
      <c r="I436" s="331"/>
      <c r="J436" s="331"/>
      <c r="K436" s="331"/>
      <c r="L436" s="331"/>
      <c r="M436" s="331"/>
      <c r="N436" s="331"/>
      <c r="O436" s="331"/>
      <c r="P436" s="331"/>
      <c r="Q436" s="331"/>
      <c r="R436" s="331"/>
      <c r="S436" s="331"/>
      <c r="T436" s="331"/>
      <c r="U436" s="331"/>
      <c r="V436" s="331"/>
      <c r="W436" s="331"/>
      <c r="X436" s="331"/>
      <c r="Y436" s="369"/>
      <c r="Z436" s="366"/>
    </row>
    <row r="437">
      <c r="A437" s="331"/>
      <c r="B437" s="331"/>
      <c r="C437" s="331"/>
      <c r="D437" s="331"/>
      <c r="E437" s="331"/>
      <c r="F437" s="331"/>
      <c r="G437" s="331"/>
      <c r="H437" s="331"/>
      <c r="I437" s="331"/>
      <c r="J437" s="331"/>
      <c r="K437" s="331"/>
      <c r="L437" s="331"/>
      <c r="M437" s="331"/>
      <c r="N437" s="331"/>
      <c r="O437" s="331"/>
      <c r="P437" s="331"/>
      <c r="Q437" s="331"/>
      <c r="R437" s="331"/>
      <c r="S437" s="331"/>
      <c r="T437" s="331"/>
      <c r="U437" s="331"/>
      <c r="V437" s="331"/>
      <c r="W437" s="331"/>
      <c r="X437" s="331"/>
      <c r="Y437" s="369"/>
      <c r="Z437" s="366"/>
    </row>
    <row r="438">
      <c r="A438" s="331"/>
      <c r="B438" s="331"/>
      <c r="C438" s="331"/>
      <c r="D438" s="331"/>
      <c r="E438" s="331"/>
      <c r="F438" s="331"/>
      <c r="G438" s="331"/>
      <c r="H438" s="331"/>
      <c r="I438" s="331"/>
      <c r="J438" s="331"/>
      <c r="K438" s="331"/>
      <c r="L438" s="331"/>
      <c r="M438" s="331"/>
      <c r="N438" s="331"/>
      <c r="O438" s="331"/>
      <c r="P438" s="331"/>
      <c r="Q438" s="331"/>
      <c r="R438" s="331"/>
      <c r="S438" s="331"/>
      <c r="T438" s="331"/>
      <c r="U438" s="331"/>
      <c r="V438" s="331"/>
      <c r="W438" s="331"/>
      <c r="X438" s="331"/>
      <c r="Y438" s="369"/>
      <c r="Z438" s="366"/>
    </row>
    <row r="439">
      <c r="A439" s="331"/>
      <c r="B439" s="331"/>
      <c r="C439" s="331"/>
      <c r="D439" s="331"/>
      <c r="E439" s="331"/>
      <c r="F439" s="331"/>
      <c r="G439" s="331"/>
      <c r="H439" s="331"/>
      <c r="I439" s="331"/>
      <c r="J439" s="331"/>
      <c r="K439" s="331"/>
      <c r="L439" s="331"/>
      <c r="M439" s="331"/>
      <c r="N439" s="331"/>
      <c r="O439" s="331"/>
      <c r="P439" s="331"/>
      <c r="Q439" s="331"/>
      <c r="R439" s="331"/>
      <c r="S439" s="331"/>
      <c r="T439" s="331"/>
      <c r="U439" s="331"/>
      <c r="V439" s="331"/>
      <c r="W439" s="331"/>
      <c r="X439" s="331"/>
      <c r="Y439" s="369"/>
      <c r="Z439" s="366"/>
    </row>
    <row r="440">
      <c r="A440" s="331"/>
      <c r="B440" s="331"/>
      <c r="C440" s="331"/>
      <c r="D440" s="331"/>
      <c r="E440" s="331"/>
      <c r="F440" s="331"/>
      <c r="G440" s="331"/>
      <c r="H440" s="331"/>
      <c r="I440" s="331"/>
      <c r="J440" s="331"/>
      <c r="K440" s="331"/>
      <c r="L440" s="331"/>
      <c r="M440" s="331"/>
      <c r="N440" s="331"/>
      <c r="O440" s="331"/>
      <c r="P440" s="331"/>
      <c r="Q440" s="331"/>
      <c r="R440" s="331"/>
      <c r="S440" s="331"/>
      <c r="T440" s="331"/>
      <c r="U440" s="331"/>
      <c r="V440" s="331"/>
      <c r="W440" s="331"/>
      <c r="X440" s="331"/>
      <c r="Y440" s="369"/>
      <c r="Z440" s="366"/>
    </row>
    <row r="441">
      <c r="A441" s="331"/>
      <c r="B441" s="331"/>
      <c r="C441" s="331"/>
      <c r="D441" s="331"/>
      <c r="E441" s="331"/>
      <c r="F441" s="331"/>
      <c r="G441" s="331"/>
      <c r="H441" s="331"/>
      <c r="I441" s="331"/>
      <c r="J441" s="331"/>
      <c r="K441" s="331"/>
      <c r="L441" s="331"/>
      <c r="M441" s="331"/>
      <c r="N441" s="331"/>
      <c r="O441" s="331"/>
      <c r="P441" s="331"/>
      <c r="Q441" s="331"/>
      <c r="R441" s="331"/>
      <c r="S441" s="331"/>
      <c r="T441" s="331"/>
      <c r="U441" s="331"/>
      <c r="V441" s="331"/>
      <c r="W441" s="331"/>
      <c r="X441" s="331"/>
      <c r="Y441" s="369"/>
      <c r="Z441" s="366"/>
    </row>
    <row r="442">
      <c r="A442" s="331"/>
      <c r="B442" s="331"/>
      <c r="C442" s="331"/>
      <c r="D442" s="331"/>
      <c r="E442" s="331"/>
      <c r="F442" s="331"/>
      <c r="G442" s="331"/>
      <c r="H442" s="331"/>
      <c r="I442" s="331"/>
      <c r="J442" s="331"/>
      <c r="K442" s="331"/>
      <c r="L442" s="331"/>
      <c r="M442" s="331"/>
      <c r="N442" s="331"/>
      <c r="O442" s="331"/>
      <c r="P442" s="331"/>
      <c r="Q442" s="331"/>
      <c r="R442" s="331"/>
      <c r="S442" s="331"/>
      <c r="T442" s="331"/>
      <c r="U442" s="331"/>
      <c r="V442" s="331"/>
      <c r="W442" s="331"/>
      <c r="X442" s="331"/>
      <c r="Y442" s="369"/>
      <c r="Z442" s="366"/>
    </row>
    <row r="443">
      <c r="A443" s="331"/>
      <c r="B443" s="331"/>
      <c r="C443" s="331"/>
      <c r="D443" s="331"/>
      <c r="E443" s="331"/>
      <c r="F443" s="331"/>
      <c r="G443" s="331"/>
      <c r="H443" s="331"/>
      <c r="I443" s="331"/>
      <c r="J443" s="331"/>
      <c r="K443" s="331"/>
      <c r="L443" s="331"/>
      <c r="M443" s="331"/>
      <c r="N443" s="331"/>
      <c r="O443" s="331"/>
      <c r="P443" s="331"/>
      <c r="Q443" s="331"/>
      <c r="R443" s="331"/>
      <c r="S443" s="331"/>
      <c r="T443" s="331"/>
      <c r="U443" s="331"/>
      <c r="V443" s="331"/>
      <c r="W443" s="331"/>
      <c r="X443" s="331"/>
      <c r="Y443" s="369"/>
      <c r="Z443" s="366"/>
    </row>
    <row r="444">
      <c r="A444" s="331"/>
      <c r="B444" s="331"/>
      <c r="C444" s="331"/>
      <c r="D444" s="331"/>
      <c r="E444" s="331"/>
      <c r="F444" s="331"/>
      <c r="G444" s="331"/>
      <c r="H444" s="331"/>
      <c r="I444" s="331"/>
      <c r="J444" s="331"/>
      <c r="K444" s="331"/>
      <c r="L444" s="331"/>
      <c r="M444" s="331"/>
      <c r="N444" s="331"/>
      <c r="O444" s="331"/>
      <c r="P444" s="331"/>
      <c r="Q444" s="331"/>
      <c r="R444" s="331"/>
      <c r="S444" s="331"/>
      <c r="T444" s="331"/>
      <c r="U444" s="331"/>
      <c r="V444" s="331"/>
      <c r="W444" s="331"/>
      <c r="X444" s="331"/>
      <c r="Y444" s="369"/>
      <c r="Z444" s="366"/>
    </row>
    <row r="445">
      <c r="A445" s="331"/>
      <c r="B445" s="331"/>
      <c r="C445" s="331"/>
      <c r="D445" s="331"/>
      <c r="E445" s="331"/>
      <c r="F445" s="331"/>
      <c r="G445" s="331"/>
      <c r="H445" s="331"/>
      <c r="I445" s="331"/>
      <c r="J445" s="331"/>
      <c r="K445" s="331"/>
      <c r="L445" s="331"/>
      <c r="M445" s="331"/>
      <c r="N445" s="331"/>
      <c r="O445" s="331"/>
      <c r="P445" s="331"/>
      <c r="Q445" s="331"/>
      <c r="R445" s="331"/>
      <c r="S445" s="331"/>
      <c r="T445" s="331"/>
      <c r="U445" s="331"/>
      <c r="V445" s="331"/>
      <c r="W445" s="331"/>
      <c r="X445" s="331"/>
      <c r="Y445" s="369"/>
      <c r="Z445" s="366"/>
    </row>
    <row r="446">
      <c r="A446" s="331"/>
      <c r="B446" s="331"/>
      <c r="C446" s="331"/>
      <c r="D446" s="331"/>
      <c r="E446" s="331"/>
      <c r="F446" s="331"/>
      <c r="G446" s="331"/>
      <c r="H446" s="331"/>
      <c r="I446" s="331"/>
      <c r="J446" s="331"/>
      <c r="K446" s="331"/>
      <c r="L446" s="331"/>
      <c r="M446" s="331"/>
      <c r="N446" s="331"/>
      <c r="O446" s="331"/>
      <c r="P446" s="331"/>
      <c r="Q446" s="331"/>
      <c r="R446" s="331"/>
      <c r="S446" s="331"/>
      <c r="T446" s="331"/>
      <c r="U446" s="331"/>
      <c r="V446" s="331"/>
      <c r="W446" s="331"/>
      <c r="X446" s="331"/>
      <c r="Y446" s="369"/>
      <c r="Z446" s="366"/>
    </row>
    <row r="447">
      <c r="A447" s="331"/>
      <c r="B447" s="331"/>
      <c r="C447" s="331"/>
      <c r="D447" s="331"/>
      <c r="E447" s="331"/>
      <c r="F447" s="331"/>
      <c r="G447" s="331"/>
      <c r="H447" s="331"/>
      <c r="I447" s="331"/>
      <c r="J447" s="331"/>
      <c r="K447" s="331"/>
      <c r="L447" s="331"/>
      <c r="M447" s="331"/>
      <c r="N447" s="331"/>
      <c r="O447" s="331"/>
      <c r="P447" s="331"/>
      <c r="Q447" s="331"/>
      <c r="R447" s="331"/>
      <c r="S447" s="331"/>
      <c r="T447" s="331"/>
      <c r="U447" s="331"/>
      <c r="V447" s="331"/>
      <c r="W447" s="331"/>
      <c r="X447" s="331"/>
      <c r="Y447" s="369"/>
      <c r="Z447" s="366"/>
    </row>
    <row r="448">
      <c r="A448" s="331"/>
      <c r="B448" s="331"/>
      <c r="C448" s="331"/>
      <c r="D448" s="331"/>
      <c r="E448" s="331"/>
      <c r="F448" s="331"/>
      <c r="G448" s="331"/>
      <c r="H448" s="331"/>
      <c r="I448" s="331"/>
      <c r="J448" s="331"/>
      <c r="K448" s="331"/>
      <c r="L448" s="331"/>
      <c r="M448" s="331"/>
      <c r="N448" s="331"/>
      <c r="O448" s="331"/>
      <c r="P448" s="331"/>
      <c r="Q448" s="331"/>
      <c r="R448" s="331"/>
      <c r="S448" s="331"/>
      <c r="T448" s="331"/>
      <c r="U448" s="331"/>
      <c r="V448" s="331"/>
      <c r="W448" s="331"/>
      <c r="X448" s="331"/>
      <c r="Y448" s="369"/>
      <c r="Z448" s="366"/>
    </row>
    <row r="449">
      <c r="A449" s="331"/>
      <c r="B449" s="331"/>
      <c r="C449" s="331"/>
      <c r="D449" s="331"/>
      <c r="E449" s="331"/>
      <c r="F449" s="331"/>
      <c r="G449" s="331"/>
      <c r="H449" s="331"/>
      <c r="I449" s="331"/>
      <c r="J449" s="331"/>
      <c r="K449" s="331"/>
      <c r="L449" s="331"/>
      <c r="M449" s="331"/>
      <c r="N449" s="331"/>
      <c r="O449" s="331"/>
      <c r="P449" s="331"/>
      <c r="Q449" s="331"/>
      <c r="R449" s="331"/>
      <c r="S449" s="331"/>
      <c r="T449" s="331"/>
      <c r="U449" s="331"/>
      <c r="V449" s="331"/>
      <c r="W449" s="331"/>
      <c r="X449" s="331"/>
      <c r="Y449" s="369"/>
      <c r="Z449" s="366"/>
    </row>
    <row r="450">
      <c r="A450" s="331"/>
      <c r="B450" s="331"/>
      <c r="C450" s="331"/>
      <c r="D450" s="331"/>
      <c r="E450" s="331"/>
      <c r="F450" s="331"/>
      <c r="G450" s="331"/>
      <c r="H450" s="331"/>
      <c r="I450" s="331"/>
      <c r="J450" s="331"/>
      <c r="K450" s="331"/>
      <c r="L450" s="331"/>
      <c r="M450" s="331"/>
      <c r="N450" s="331"/>
      <c r="O450" s="331"/>
      <c r="P450" s="331"/>
      <c r="Q450" s="331"/>
      <c r="R450" s="331"/>
      <c r="S450" s="331"/>
      <c r="T450" s="331"/>
      <c r="U450" s="331"/>
      <c r="V450" s="331"/>
      <c r="W450" s="331"/>
      <c r="X450" s="331"/>
      <c r="Y450" s="369"/>
      <c r="Z450" s="366"/>
    </row>
    <row r="451">
      <c r="A451" s="331"/>
      <c r="B451" s="331"/>
      <c r="C451" s="331"/>
      <c r="D451" s="331"/>
      <c r="E451" s="331"/>
      <c r="F451" s="331"/>
      <c r="G451" s="331"/>
      <c r="H451" s="331"/>
      <c r="I451" s="331"/>
      <c r="J451" s="331"/>
      <c r="K451" s="331"/>
      <c r="L451" s="331"/>
      <c r="M451" s="331"/>
      <c r="N451" s="331"/>
      <c r="O451" s="331"/>
      <c r="P451" s="331"/>
      <c r="Q451" s="331"/>
      <c r="R451" s="331"/>
      <c r="S451" s="331"/>
      <c r="T451" s="331"/>
      <c r="U451" s="331"/>
      <c r="V451" s="331"/>
      <c r="W451" s="331"/>
      <c r="X451" s="331"/>
      <c r="Y451" s="369"/>
      <c r="Z451" s="366"/>
    </row>
    <row r="452">
      <c r="A452" s="331"/>
      <c r="B452" s="331"/>
      <c r="C452" s="331"/>
      <c r="D452" s="331"/>
      <c r="E452" s="331"/>
      <c r="F452" s="331"/>
      <c r="G452" s="331"/>
      <c r="H452" s="331"/>
      <c r="I452" s="331"/>
      <c r="J452" s="331"/>
      <c r="K452" s="331"/>
      <c r="L452" s="331"/>
      <c r="M452" s="331"/>
      <c r="N452" s="331"/>
      <c r="O452" s="331"/>
      <c r="P452" s="331"/>
      <c r="Q452" s="331"/>
      <c r="R452" s="331"/>
      <c r="S452" s="331"/>
      <c r="T452" s="331"/>
      <c r="U452" s="331"/>
      <c r="V452" s="331"/>
      <c r="W452" s="331"/>
      <c r="X452" s="331"/>
      <c r="Y452" s="369"/>
      <c r="Z452" s="366"/>
    </row>
    <row r="453">
      <c r="A453" s="331"/>
      <c r="B453" s="331"/>
      <c r="C453" s="331"/>
      <c r="D453" s="331"/>
      <c r="E453" s="331"/>
      <c r="F453" s="331"/>
      <c r="G453" s="331"/>
      <c r="H453" s="331"/>
      <c r="I453" s="331"/>
      <c r="J453" s="331"/>
      <c r="K453" s="331"/>
      <c r="L453" s="331"/>
      <c r="M453" s="331"/>
      <c r="N453" s="331"/>
      <c r="O453" s="331"/>
      <c r="P453" s="331"/>
      <c r="Q453" s="331"/>
      <c r="R453" s="331"/>
      <c r="S453" s="331"/>
      <c r="T453" s="331"/>
      <c r="U453" s="331"/>
      <c r="V453" s="331"/>
      <c r="W453" s="331"/>
      <c r="X453" s="331"/>
      <c r="Y453" s="369"/>
      <c r="Z453" s="366"/>
    </row>
    <row r="454">
      <c r="A454" s="331"/>
      <c r="B454" s="331"/>
      <c r="C454" s="331"/>
      <c r="D454" s="331"/>
      <c r="E454" s="331"/>
      <c r="F454" s="331"/>
      <c r="G454" s="331"/>
      <c r="H454" s="331"/>
      <c r="I454" s="331"/>
      <c r="J454" s="331"/>
      <c r="K454" s="331"/>
      <c r="L454" s="331"/>
      <c r="M454" s="331"/>
      <c r="N454" s="331"/>
      <c r="O454" s="331"/>
      <c r="P454" s="331"/>
      <c r="Q454" s="331"/>
      <c r="R454" s="331"/>
      <c r="S454" s="331"/>
      <c r="T454" s="331"/>
      <c r="U454" s="331"/>
      <c r="V454" s="331"/>
      <c r="W454" s="331"/>
      <c r="X454" s="331"/>
      <c r="Y454" s="369"/>
      <c r="Z454" s="366"/>
    </row>
    <row r="455">
      <c r="A455" s="331"/>
      <c r="B455" s="331"/>
      <c r="C455" s="331"/>
      <c r="D455" s="331"/>
      <c r="E455" s="331"/>
      <c r="F455" s="331"/>
      <c r="G455" s="331"/>
      <c r="H455" s="331"/>
      <c r="I455" s="331"/>
      <c r="J455" s="331"/>
      <c r="K455" s="331"/>
      <c r="L455" s="331"/>
      <c r="M455" s="331"/>
      <c r="N455" s="331"/>
      <c r="O455" s="331"/>
      <c r="P455" s="331"/>
      <c r="Q455" s="331"/>
      <c r="R455" s="331"/>
      <c r="S455" s="331"/>
      <c r="T455" s="331"/>
      <c r="U455" s="331"/>
      <c r="V455" s="331"/>
      <c r="W455" s="331"/>
      <c r="X455" s="331"/>
      <c r="Y455" s="369"/>
      <c r="Z455" s="366"/>
    </row>
    <row r="456">
      <c r="A456" s="331"/>
      <c r="B456" s="331"/>
      <c r="C456" s="331"/>
      <c r="D456" s="331"/>
      <c r="E456" s="331"/>
      <c r="F456" s="331"/>
      <c r="G456" s="331"/>
      <c r="H456" s="331"/>
      <c r="I456" s="331"/>
      <c r="J456" s="331"/>
      <c r="K456" s="331"/>
      <c r="L456" s="331"/>
      <c r="M456" s="331"/>
      <c r="N456" s="331"/>
      <c r="O456" s="331"/>
      <c r="P456" s="331"/>
      <c r="Q456" s="331"/>
      <c r="R456" s="331"/>
      <c r="S456" s="331"/>
      <c r="T456" s="331"/>
      <c r="U456" s="331"/>
      <c r="V456" s="331"/>
      <c r="W456" s="331"/>
      <c r="X456" s="331"/>
      <c r="Y456" s="369"/>
      <c r="Z456" s="366"/>
    </row>
    <row r="457">
      <c r="A457" s="331"/>
      <c r="B457" s="331"/>
      <c r="C457" s="331"/>
      <c r="D457" s="331"/>
      <c r="E457" s="331"/>
      <c r="F457" s="331"/>
      <c r="G457" s="331"/>
      <c r="H457" s="331"/>
      <c r="I457" s="331"/>
      <c r="J457" s="331"/>
      <c r="K457" s="331"/>
      <c r="L457" s="331"/>
      <c r="M457" s="331"/>
      <c r="N457" s="331"/>
      <c r="O457" s="331"/>
      <c r="P457" s="331"/>
      <c r="Q457" s="331"/>
      <c r="R457" s="331"/>
      <c r="S457" s="331"/>
      <c r="T457" s="331"/>
      <c r="U457" s="331"/>
      <c r="V457" s="331"/>
      <c r="W457" s="331"/>
      <c r="X457" s="331"/>
      <c r="Y457" s="369"/>
      <c r="Z457" s="366"/>
    </row>
    <row r="458">
      <c r="A458" s="331"/>
      <c r="B458" s="331"/>
      <c r="C458" s="331"/>
      <c r="D458" s="331"/>
      <c r="E458" s="331"/>
      <c r="F458" s="331"/>
      <c r="G458" s="331"/>
      <c r="H458" s="331"/>
      <c r="I458" s="331"/>
      <c r="J458" s="331"/>
      <c r="K458" s="331"/>
      <c r="L458" s="331"/>
      <c r="M458" s="331"/>
      <c r="N458" s="331"/>
      <c r="O458" s="331"/>
      <c r="P458" s="331"/>
      <c r="Q458" s="331"/>
      <c r="R458" s="331"/>
      <c r="S458" s="331"/>
      <c r="T458" s="331"/>
      <c r="U458" s="331"/>
      <c r="V458" s="331"/>
      <c r="W458" s="331"/>
      <c r="X458" s="331"/>
      <c r="Y458" s="369"/>
      <c r="Z458" s="366"/>
    </row>
    <row r="459">
      <c r="A459" s="331"/>
      <c r="B459" s="331"/>
      <c r="C459" s="331"/>
      <c r="D459" s="331"/>
      <c r="E459" s="331"/>
      <c r="F459" s="331"/>
      <c r="G459" s="331"/>
      <c r="H459" s="331"/>
      <c r="I459" s="331"/>
      <c r="J459" s="331"/>
      <c r="K459" s="331"/>
      <c r="L459" s="331"/>
      <c r="M459" s="331"/>
      <c r="N459" s="331"/>
      <c r="O459" s="331"/>
      <c r="P459" s="331"/>
      <c r="Q459" s="331"/>
      <c r="R459" s="331"/>
      <c r="S459" s="331"/>
      <c r="T459" s="331"/>
      <c r="U459" s="331"/>
      <c r="V459" s="331"/>
      <c r="W459" s="331"/>
      <c r="X459" s="331"/>
      <c r="Y459" s="369"/>
      <c r="Z459" s="366"/>
    </row>
    <row r="460">
      <c r="A460" s="331"/>
      <c r="B460" s="331"/>
      <c r="C460" s="331"/>
      <c r="D460" s="331"/>
      <c r="E460" s="331"/>
      <c r="F460" s="331"/>
      <c r="G460" s="331"/>
      <c r="H460" s="331"/>
      <c r="I460" s="331"/>
      <c r="J460" s="331"/>
      <c r="K460" s="331"/>
      <c r="L460" s="331"/>
      <c r="M460" s="331"/>
      <c r="N460" s="331"/>
      <c r="O460" s="331"/>
      <c r="P460" s="331"/>
      <c r="Q460" s="331"/>
      <c r="R460" s="331"/>
      <c r="S460" s="331"/>
      <c r="T460" s="331"/>
      <c r="U460" s="331"/>
      <c r="V460" s="331"/>
      <c r="W460" s="331"/>
      <c r="X460" s="331"/>
      <c r="Y460" s="369"/>
      <c r="Z460" s="366"/>
    </row>
    <row r="461">
      <c r="A461" s="331"/>
      <c r="B461" s="331"/>
      <c r="C461" s="331"/>
      <c r="D461" s="331"/>
      <c r="E461" s="331"/>
      <c r="F461" s="331"/>
      <c r="G461" s="331"/>
      <c r="H461" s="331"/>
      <c r="I461" s="331"/>
      <c r="J461" s="331"/>
      <c r="K461" s="331"/>
      <c r="L461" s="331"/>
      <c r="M461" s="331"/>
      <c r="N461" s="331"/>
      <c r="O461" s="331"/>
      <c r="P461" s="331"/>
      <c r="Q461" s="331"/>
      <c r="R461" s="331"/>
      <c r="S461" s="331"/>
      <c r="T461" s="331"/>
      <c r="U461" s="331"/>
      <c r="V461" s="331"/>
      <c r="W461" s="331"/>
      <c r="X461" s="331"/>
      <c r="Y461" s="369"/>
      <c r="Z461" s="366"/>
    </row>
    <row r="462">
      <c r="A462" s="331"/>
      <c r="B462" s="331"/>
      <c r="C462" s="331"/>
      <c r="D462" s="331"/>
      <c r="E462" s="331"/>
      <c r="F462" s="331"/>
      <c r="G462" s="331"/>
      <c r="H462" s="331"/>
      <c r="I462" s="331"/>
      <c r="J462" s="331"/>
      <c r="K462" s="331"/>
      <c r="L462" s="331"/>
      <c r="M462" s="331"/>
      <c r="N462" s="331"/>
      <c r="O462" s="331"/>
      <c r="P462" s="331"/>
      <c r="Q462" s="331"/>
      <c r="R462" s="331"/>
      <c r="S462" s="331"/>
      <c r="T462" s="331"/>
      <c r="U462" s="331"/>
      <c r="V462" s="331"/>
      <c r="W462" s="331"/>
      <c r="X462" s="331"/>
      <c r="Y462" s="369"/>
      <c r="Z462" s="366"/>
    </row>
    <row r="463">
      <c r="A463" s="331"/>
      <c r="B463" s="331"/>
      <c r="C463" s="331"/>
      <c r="D463" s="331"/>
      <c r="E463" s="331"/>
      <c r="F463" s="331"/>
      <c r="G463" s="331"/>
      <c r="H463" s="331"/>
      <c r="I463" s="331"/>
      <c r="J463" s="331"/>
      <c r="K463" s="331"/>
      <c r="L463" s="331"/>
      <c r="M463" s="331"/>
      <c r="N463" s="331"/>
      <c r="O463" s="331"/>
      <c r="P463" s="331"/>
      <c r="Q463" s="331"/>
      <c r="R463" s="331"/>
      <c r="S463" s="331"/>
      <c r="T463" s="331"/>
      <c r="U463" s="331"/>
      <c r="V463" s="331"/>
      <c r="W463" s="331"/>
      <c r="X463" s="331"/>
      <c r="Y463" s="369"/>
      <c r="Z463" s="366"/>
    </row>
    <row r="464">
      <c r="A464" s="331"/>
      <c r="B464" s="331"/>
      <c r="C464" s="331"/>
      <c r="D464" s="331"/>
      <c r="E464" s="331"/>
      <c r="F464" s="331"/>
      <c r="G464" s="331"/>
      <c r="H464" s="331"/>
      <c r="I464" s="331"/>
      <c r="J464" s="331"/>
      <c r="K464" s="331"/>
      <c r="L464" s="331"/>
      <c r="M464" s="331"/>
      <c r="N464" s="331"/>
      <c r="O464" s="331"/>
      <c r="P464" s="331"/>
      <c r="Q464" s="331"/>
      <c r="R464" s="331"/>
      <c r="S464" s="331"/>
      <c r="T464" s="331"/>
      <c r="U464" s="331"/>
      <c r="V464" s="331"/>
      <c r="W464" s="331"/>
      <c r="X464" s="331"/>
      <c r="Y464" s="369"/>
      <c r="Z464" s="366"/>
    </row>
    <row r="465">
      <c r="A465" s="331"/>
      <c r="B465" s="331"/>
      <c r="C465" s="331"/>
      <c r="D465" s="331"/>
      <c r="E465" s="331"/>
      <c r="F465" s="331"/>
      <c r="G465" s="331"/>
      <c r="H465" s="331"/>
      <c r="I465" s="331"/>
      <c r="J465" s="331"/>
      <c r="K465" s="331"/>
      <c r="L465" s="331"/>
      <c r="M465" s="331"/>
      <c r="N465" s="331"/>
      <c r="O465" s="331"/>
      <c r="P465" s="331"/>
      <c r="Q465" s="331"/>
      <c r="R465" s="331"/>
      <c r="S465" s="331"/>
      <c r="T465" s="331"/>
      <c r="U465" s="331"/>
      <c r="V465" s="331"/>
      <c r="W465" s="331"/>
      <c r="X465" s="331"/>
      <c r="Y465" s="369"/>
      <c r="Z465" s="366"/>
    </row>
    <row r="466">
      <c r="A466" s="331"/>
      <c r="B466" s="331"/>
      <c r="C466" s="331"/>
      <c r="D466" s="331"/>
      <c r="E466" s="331"/>
      <c r="F466" s="331"/>
      <c r="G466" s="331"/>
      <c r="H466" s="331"/>
      <c r="I466" s="331"/>
      <c r="J466" s="331"/>
      <c r="K466" s="331"/>
      <c r="L466" s="331"/>
      <c r="M466" s="331"/>
      <c r="N466" s="331"/>
      <c r="O466" s="331"/>
      <c r="P466" s="331"/>
      <c r="Q466" s="331"/>
      <c r="R466" s="331"/>
      <c r="S466" s="331"/>
      <c r="T466" s="331"/>
      <c r="U466" s="331"/>
      <c r="V466" s="331"/>
      <c r="W466" s="331"/>
      <c r="X466" s="331"/>
      <c r="Y466" s="369"/>
      <c r="Z466" s="366"/>
    </row>
    <row r="467">
      <c r="A467" s="331"/>
      <c r="B467" s="331"/>
      <c r="C467" s="331"/>
      <c r="D467" s="331"/>
      <c r="E467" s="331"/>
      <c r="F467" s="331"/>
      <c r="G467" s="331"/>
      <c r="H467" s="331"/>
      <c r="I467" s="331"/>
      <c r="J467" s="331"/>
      <c r="K467" s="331"/>
      <c r="L467" s="331"/>
      <c r="M467" s="331"/>
      <c r="N467" s="331"/>
      <c r="O467" s="331"/>
      <c r="P467" s="331"/>
      <c r="Q467" s="331"/>
      <c r="R467" s="331"/>
      <c r="S467" s="331"/>
      <c r="T467" s="331"/>
      <c r="U467" s="331"/>
      <c r="V467" s="331"/>
      <c r="W467" s="331"/>
      <c r="X467" s="331"/>
      <c r="Y467" s="369"/>
      <c r="Z467" s="366"/>
    </row>
    <row r="468">
      <c r="A468" s="331"/>
      <c r="B468" s="331"/>
      <c r="C468" s="331"/>
      <c r="D468" s="331"/>
      <c r="E468" s="331"/>
      <c r="F468" s="331"/>
      <c r="G468" s="331"/>
      <c r="H468" s="331"/>
      <c r="I468" s="331"/>
      <c r="J468" s="331"/>
      <c r="K468" s="331"/>
      <c r="L468" s="331"/>
      <c r="M468" s="331"/>
      <c r="N468" s="331"/>
      <c r="O468" s="331"/>
      <c r="P468" s="331"/>
      <c r="Q468" s="331"/>
      <c r="R468" s="331"/>
      <c r="S468" s="331"/>
      <c r="T468" s="331"/>
      <c r="U468" s="331"/>
      <c r="V468" s="331"/>
      <c r="W468" s="331"/>
      <c r="X468" s="331"/>
      <c r="Y468" s="369"/>
      <c r="Z468" s="366"/>
    </row>
    <row r="469">
      <c r="A469" s="331"/>
      <c r="B469" s="331"/>
      <c r="C469" s="331"/>
      <c r="D469" s="331"/>
      <c r="E469" s="331"/>
      <c r="F469" s="331"/>
      <c r="G469" s="331"/>
      <c r="H469" s="331"/>
      <c r="I469" s="331"/>
      <c r="J469" s="331"/>
      <c r="K469" s="331"/>
      <c r="L469" s="331"/>
      <c r="M469" s="331"/>
      <c r="N469" s="331"/>
      <c r="O469" s="331"/>
      <c r="P469" s="331"/>
      <c r="Q469" s="331"/>
      <c r="R469" s="331"/>
      <c r="S469" s="331"/>
      <c r="T469" s="331"/>
      <c r="U469" s="331"/>
      <c r="V469" s="331"/>
      <c r="W469" s="331"/>
      <c r="X469" s="331"/>
      <c r="Y469" s="369"/>
      <c r="Z469" s="366"/>
    </row>
    <row r="470">
      <c r="A470" s="331"/>
      <c r="B470" s="331"/>
      <c r="C470" s="331"/>
      <c r="D470" s="331"/>
      <c r="E470" s="331"/>
      <c r="F470" s="331"/>
      <c r="G470" s="331"/>
      <c r="H470" s="331"/>
      <c r="I470" s="331"/>
      <c r="J470" s="331"/>
      <c r="K470" s="331"/>
      <c r="L470" s="331"/>
      <c r="M470" s="331"/>
      <c r="N470" s="331"/>
      <c r="O470" s="331"/>
      <c r="P470" s="331"/>
      <c r="Q470" s="331"/>
      <c r="R470" s="331"/>
      <c r="S470" s="331"/>
      <c r="T470" s="331"/>
      <c r="U470" s="331"/>
      <c r="V470" s="331"/>
      <c r="W470" s="331"/>
      <c r="X470" s="331"/>
      <c r="Y470" s="369"/>
      <c r="Z470" s="366"/>
    </row>
    <row r="471">
      <c r="A471" s="331"/>
      <c r="B471" s="331"/>
      <c r="C471" s="331"/>
      <c r="D471" s="331"/>
      <c r="E471" s="331"/>
      <c r="F471" s="331"/>
      <c r="G471" s="331"/>
      <c r="H471" s="331"/>
      <c r="I471" s="331"/>
      <c r="J471" s="331"/>
      <c r="K471" s="331"/>
      <c r="L471" s="331"/>
      <c r="M471" s="331"/>
      <c r="N471" s="331"/>
      <c r="O471" s="331"/>
      <c r="P471" s="331"/>
      <c r="Q471" s="331"/>
      <c r="R471" s="331"/>
      <c r="S471" s="331"/>
      <c r="T471" s="331"/>
      <c r="U471" s="331"/>
      <c r="V471" s="331"/>
      <c r="W471" s="331"/>
      <c r="X471" s="331"/>
      <c r="Y471" s="369"/>
      <c r="Z471" s="366"/>
    </row>
    <row r="472">
      <c r="A472" s="331"/>
      <c r="B472" s="331"/>
      <c r="C472" s="331"/>
      <c r="D472" s="331"/>
      <c r="E472" s="331"/>
      <c r="F472" s="331"/>
      <c r="G472" s="331"/>
      <c r="H472" s="331"/>
      <c r="I472" s="331"/>
      <c r="J472" s="331"/>
      <c r="K472" s="331"/>
      <c r="L472" s="331"/>
      <c r="M472" s="331"/>
      <c r="N472" s="331"/>
      <c r="O472" s="331"/>
      <c r="P472" s="331"/>
      <c r="Q472" s="331"/>
      <c r="R472" s="331"/>
      <c r="S472" s="331"/>
      <c r="T472" s="331"/>
      <c r="U472" s="331"/>
      <c r="V472" s="331"/>
      <c r="W472" s="331"/>
      <c r="X472" s="331"/>
      <c r="Y472" s="369"/>
      <c r="Z472" s="366"/>
    </row>
    <row r="473">
      <c r="A473" s="331"/>
      <c r="B473" s="331"/>
      <c r="C473" s="331"/>
      <c r="D473" s="331"/>
      <c r="E473" s="331"/>
      <c r="F473" s="331"/>
      <c r="G473" s="331"/>
      <c r="H473" s="331"/>
      <c r="I473" s="331"/>
      <c r="J473" s="331"/>
      <c r="K473" s="331"/>
      <c r="L473" s="331"/>
      <c r="M473" s="331"/>
      <c r="N473" s="331"/>
      <c r="O473" s="331"/>
      <c r="P473" s="331"/>
      <c r="Q473" s="331"/>
      <c r="R473" s="331"/>
      <c r="S473" s="331"/>
      <c r="T473" s="331"/>
      <c r="U473" s="331"/>
      <c r="V473" s="331"/>
      <c r="W473" s="331"/>
      <c r="X473" s="331"/>
      <c r="Y473" s="369"/>
      <c r="Z473" s="366"/>
    </row>
    <row r="474">
      <c r="A474" s="331"/>
      <c r="B474" s="331"/>
      <c r="C474" s="331"/>
      <c r="D474" s="331"/>
      <c r="E474" s="331"/>
      <c r="F474" s="331"/>
      <c r="G474" s="331"/>
      <c r="H474" s="331"/>
      <c r="I474" s="331"/>
      <c r="J474" s="331"/>
      <c r="K474" s="331"/>
      <c r="L474" s="331"/>
      <c r="M474" s="331"/>
      <c r="N474" s="331"/>
      <c r="O474" s="331"/>
      <c r="P474" s="331"/>
      <c r="Q474" s="331"/>
      <c r="R474" s="331"/>
      <c r="S474" s="331"/>
      <c r="T474" s="331"/>
      <c r="U474" s="331"/>
      <c r="V474" s="331"/>
      <c r="W474" s="331"/>
      <c r="X474" s="331"/>
      <c r="Y474" s="369"/>
      <c r="Z474" s="366"/>
    </row>
    <row r="475">
      <c r="A475" s="331"/>
      <c r="B475" s="331"/>
      <c r="C475" s="331"/>
      <c r="D475" s="331"/>
      <c r="E475" s="331"/>
      <c r="F475" s="331"/>
      <c r="G475" s="331"/>
      <c r="H475" s="331"/>
      <c r="I475" s="331"/>
      <c r="J475" s="331"/>
      <c r="K475" s="331"/>
      <c r="L475" s="331"/>
      <c r="M475" s="331"/>
      <c r="N475" s="331"/>
      <c r="O475" s="331"/>
      <c r="P475" s="331"/>
      <c r="Q475" s="331"/>
      <c r="R475" s="331"/>
      <c r="S475" s="331"/>
      <c r="T475" s="331"/>
      <c r="U475" s="331"/>
      <c r="V475" s="331"/>
      <c r="W475" s="331"/>
      <c r="X475" s="331"/>
      <c r="Y475" s="369"/>
      <c r="Z475" s="366"/>
    </row>
    <row r="476">
      <c r="A476" s="331"/>
      <c r="B476" s="331"/>
      <c r="C476" s="331"/>
      <c r="D476" s="331"/>
      <c r="E476" s="331"/>
      <c r="F476" s="331"/>
      <c r="G476" s="331"/>
      <c r="H476" s="331"/>
      <c r="I476" s="331"/>
      <c r="J476" s="331"/>
      <c r="K476" s="331"/>
      <c r="L476" s="331"/>
      <c r="M476" s="331"/>
      <c r="N476" s="331"/>
      <c r="O476" s="331"/>
      <c r="P476" s="331"/>
      <c r="Q476" s="331"/>
      <c r="R476" s="331"/>
      <c r="S476" s="331"/>
      <c r="T476" s="331"/>
      <c r="U476" s="331"/>
      <c r="V476" s="331"/>
      <c r="W476" s="331"/>
      <c r="X476" s="331"/>
      <c r="Y476" s="369"/>
      <c r="Z476" s="366"/>
    </row>
    <row r="477">
      <c r="A477" s="331"/>
      <c r="B477" s="331"/>
      <c r="C477" s="331"/>
      <c r="D477" s="331"/>
      <c r="E477" s="331"/>
      <c r="F477" s="331"/>
      <c r="G477" s="331"/>
      <c r="H477" s="331"/>
      <c r="I477" s="331"/>
      <c r="J477" s="331"/>
      <c r="K477" s="331"/>
      <c r="L477" s="331"/>
      <c r="M477" s="331"/>
      <c r="N477" s="331"/>
      <c r="O477" s="331"/>
      <c r="P477" s="331"/>
      <c r="Q477" s="331"/>
      <c r="R477" s="331"/>
      <c r="S477" s="331"/>
      <c r="T477" s="331"/>
      <c r="U477" s="331"/>
      <c r="V477" s="331"/>
      <c r="W477" s="331"/>
      <c r="X477" s="331"/>
      <c r="Y477" s="369"/>
      <c r="Z477" s="366"/>
    </row>
    <row r="478">
      <c r="A478" s="331"/>
      <c r="B478" s="331"/>
      <c r="C478" s="331"/>
      <c r="D478" s="331"/>
      <c r="E478" s="331"/>
      <c r="F478" s="331"/>
      <c r="G478" s="331"/>
      <c r="H478" s="331"/>
      <c r="I478" s="331"/>
      <c r="J478" s="331"/>
      <c r="K478" s="331"/>
      <c r="L478" s="331"/>
      <c r="M478" s="331"/>
      <c r="N478" s="331"/>
      <c r="O478" s="331"/>
      <c r="P478" s="331"/>
      <c r="Q478" s="331"/>
      <c r="R478" s="331"/>
      <c r="S478" s="331"/>
      <c r="T478" s="331"/>
      <c r="U478" s="331"/>
      <c r="V478" s="331"/>
      <c r="W478" s="331"/>
      <c r="X478" s="331"/>
      <c r="Y478" s="369"/>
      <c r="Z478" s="366"/>
    </row>
    <row r="479">
      <c r="A479" s="331"/>
      <c r="B479" s="331"/>
      <c r="C479" s="331"/>
      <c r="D479" s="331"/>
      <c r="E479" s="331"/>
      <c r="F479" s="331"/>
      <c r="G479" s="331"/>
      <c r="H479" s="331"/>
      <c r="I479" s="331"/>
      <c r="J479" s="331"/>
      <c r="K479" s="331"/>
      <c r="L479" s="331"/>
      <c r="M479" s="331"/>
      <c r="N479" s="331"/>
      <c r="O479" s="331"/>
      <c r="P479" s="331"/>
      <c r="Q479" s="331"/>
      <c r="R479" s="331"/>
      <c r="S479" s="331"/>
      <c r="T479" s="331"/>
      <c r="U479" s="331"/>
      <c r="V479" s="331"/>
      <c r="W479" s="331"/>
      <c r="X479" s="331"/>
      <c r="Y479" s="369"/>
      <c r="Z479" s="366"/>
    </row>
    <row r="480">
      <c r="A480" s="331"/>
      <c r="B480" s="331"/>
      <c r="C480" s="331"/>
      <c r="D480" s="331"/>
      <c r="E480" s="331"/>
      <c r="F480" s="331"/>
      <c r="G480" s="331"/>
      <c r="H480" s="331"/>
      <c r="I480" s="331"/>
      <c r="J480" s="331"/>
      <c r="K480" s="331"/>
      <c r="L480" s="331"/>
      <c r="M480" s="331"/>
      <c r="N480" s="331"/>
      <c r="O480" s="331"/>
      <c r="P480" s="331"/>
      <c r="Q480" s="331"/>
      <c r="R480" s="331"/>
      <c r="S480" s="331"/>
      <c r="T480" s="331"/>
      <c r="U480" s="331"/>
      <c r="V480" s="331"/>
      <c r="W480" s="331"/>
      <c r="X480" s="331"/>
      <c r="Y480" s="369"/>
      <c r="Z480" s="366"/>
    </row>
    <row r="481">
      <c r="A481" s="331"/>
      <c r="B481" s="331"/>
      <c r="C481" s="331"/>
      <c r="D481" s="331"/>
      <c r="E481" s="331"/>
      <c r="F481" s="331"/>
      <c r="G481" s="331"/>
      <c r="H481" s="331"/>
      <c r="I481" s="331"/>
      <c r="J481" s="331"/>
      <c r="K481" s="331"/>
      <c r="L481" s="331"/>
      <c r="M481" s="331"/>
      <c r="N481" s="331"/>
      <c r="O481" s="331"/>
      <c r="P481" s="331"/>
      <c r="Q481" s="331"/>
      <c r="R481" s="331"/>
      <c r="S481" s="331"/>
      <c r="T481" s="331"/>
      <c r="U481" s="331"/>
      <c r="V481" s="331"/>
      <c r="W481" s="331"/>
      <c r="X481" s="331"/>
      <c r="Y481" s="369"/>
      <c r="Z481" s="366"/>
    </row>
    <row r="482">
      <c r="A482" s="331"/>
      <c r="B482" s="331"/>
      <c r="C482" s="331"/>
      <c r="D482" s="331"/>
      <c r="E482" s="331"/>
      <c r="F482" s="331"/>
      <c r="G482" s="331"/>
      <c r="H482" s="331"/>
      <c r="I482" s="331"/>
      <c r="J482" s="331"/>
      <c r="K482" s="331"/>
      <c r="L482" s="331"/>
      <c r="M482" s="331"/>
      <c r="N482" s="331"/>
      <c r="O482" s="331"/>
      <c r="P482" s="331"/>
      <c r="Q482" s="331"/>
      <c r="R482" s="331"/>
      <c r="S482" s="331"/>
      <c r="T482" s="331"/>
      <c r="U482" s="331"/>
      <c r="V482" s="331"/>
      <c r="W482" s="331"/>
      <c r="X482" s="331"/>
      <c r="Y482" s="369"/>
      <c r="Z482" s="366"/>
    </row>
    <row r="483">
      <c r="A483" s="331"/>
      <c r="B483" s="331"/>
      <c r="C483" s="331"/>
      <c r="D483" s="331"/>
      <c r="E483" s="331"/>
      <c r="F483" s="331"/>
      <c r="G483" s="331"/>
      <c r="H483" s="331"/>
      <c r="I483" s="331"/>
      <c r="J483" s="331"/>
      <c r="K483" s="331"/>
      <c r="L483" s="331"/>
      <c r="M483" s="331"/>
      <c r="N483" s="331"/>
      <c r="O483" s="331"/>
      <c r="P483" s="331"/>
      <c r="Q483" s="331"/>
      <c r="R483" s="331"/>
      <c r="S483" s="331"/>
      <c r="T483" s="331"/>
      <c r="U483" s="331"/>
      <c r="V483" s="331"/>
      <c r="W483" s="331"/>
      <c r="X483" s="331"/>
      <c r="Y483" s="369"/>
      <c r="Z483" s="366"/>
    </row>
    <row r="484">
      <c r="A484" s="331"/>
      <c r="B484" s="331"/>
      <c r="C484" s="331"/>
      <c r="D484" s="331"/>
      <c r="E484" s="331"/>
      <c r="F484" s="331"/>
      <c r="G484" s="331"/>
      <c r="H484" s="331"/>
      <c r="I484" s="331"/>
      <c r="J484" s="331"/>
      <c r="K484" s="331"/>
      <c r="L484" s="331"/>
      <c r="M484" s="331"/>
      <c r="N484" s="331"/>
      <c r="O484" s="331"/>
      <c r="P484" s="331"/>
      <c r="Q484" s="331"/>
      <c r="R484" s="331"/>
      <c r="S484" s="331"/>
      <c r="T484" s="331"/>
      <c r="U484" s="331"/>
      <c r="V484" s="331"/>
      <c r="W484" s="331"/>
      <c r="X484" s="331"/>
      <c r="Y484" s="369"/>
      <c r="Z484" s="366"/>
    </row>
    <row r="485">
      <c r="A485" s="331"/>
      <c r="B485" s="331"/>
      <c r="C485" s="331"/>
      <c r="D485" s="331"/>
      <c r="E485" s="331"/>
      <c r="F485" s="331"/>
      <c r="G485" s="331"/>
      <c r="H485" s="331"/>
      <c r="I485" s="331"/>
      <c r="J485" s="331"/>
      <c r="K485" s="331"/>
      <c r="L485" s="331"/>
      <c r="M485" s="331"/>
      <c r="N485" s="331"/>
      <c r="O485" s="331"/>
      <c r="P485" s="331"/>
      <c r="Q485" s="331"/>
      <c r="R485" s="331"/>
      <c r="S485" s="331"/>
      <c r="T485" s="331"/>
      <c r="U485" s="331"/>
      <c r="V485" s="331"/>
      <c r="W485" s="331"/>
      <c r="X485" s="331"/>
      <c r="Y485" s="369"/>
      <c r="Z485" s="366"/>
    </row>
    <row r="486">
      <c r="A486" s="331"/>
      <c r="B486" s="331"/>
      <c r="C486" s="331"/>
      <c r="D486" s="331"/>
      <c r="E486" s="331"/>
      <c r="F486" s="331"/>
      <c r="G486" s="331"/>
      <c r="H486" s="331"/>
      <c r="I486" s="331"/>
      <c r="J486" s="331"/>
      <c r="K486" s="331"/>
      <c r="L486" s="331"/>
      <c r="M486" s="331"/>
      <c r="N486" s="331"/>
      <c r="O486" s="331"/>
      <c r="P486" s="331"/>
      <c r="Q486" s="331"/>
      <c r="R486" s="331"/>
      <c r="S486" s="331"/>
      <c r="T486" s="331"/>
      <c r="U486" s="331"/>
      <c r="V486" s="331"/>
      <c r="W486" s="331"/>
      <c r="X486" s="331"/>
      <c r="Y486" s="369"/>
      <c r="Z486" s="366"/>
    </row>
    <row r="487">
      <c r="A487" s="331"/>
      <c r="B487" s="331"/>
      <c r="C487" s="331"/>
      <c r="D487" s="331"/>
      <c r="E487" s="331"/>
      <c r="F487" s="331"/>
      <c r="G487" s="331"/>
      <c r="H487" s="331"/>
      <c r="I487" s="331"/>
      <c r="J487" s="331"/>
      <c r="K487" s="331"/>
      <c r="L487" s="331"/>
      <c r="M487" s="331"/>
      <c r="N487" s="331"/>
      <c r="O487" s="331"/>
      <c r="P487" s="331"/>
      <c r="Q487" s="331"/>
      <c r="R487" s="331"/>
      <c r="S487" s="331"/>
      <c r="T487" s="331"/>
      <c r="U487" s="331"/>
      <c r="V487" s="331"/>
      <c r="W487" s="331"/>
      <c r="X487" s="331"/>
      <c r="Y487" s="369"/>
      <c r="Z487" s="366"/>
    </row>
    <row r="488">
      <c r="A488" s="331"/>
      <c r="B488" s="331"/>
      <c r="C488" s="331"/>
      <c r="D488" s="331"/>
      <c r="E488" s="331"/>
      <c r="F488" s="331"/>
      <c r="G488" s="331"/>
      <c r="H488" s="331"/>
      <c r="I488" s="331"/>
      <c r="J488" s="331"/>
      <c r="K488" s="331"/>
      <c r="L488" s="331"/>
      <c r="M488" s="331"/>
      <c r="N488" s="331"/>
      <c r="O488" s="331"/>
      <c r="P488" s="331"/>
      <c r="Q488" s="331"/>
      <c r="R488" s="331"/>
      <c r="S488" s="331"/>
      <c r="T488" s="331"/>
      <c r="U488" s="331"/>
      <c r="V488" s="331"/>
      <c r="W488" s="331"/>
      <c r="X488" s="331"/>
      <c r="Y488" s="369"/>
      <c r="Z488" s="366"/>
    </row>
    <row r="489">
      <c r="A489" s="331"/>
      <c r="B489" s="331"/>
      <c r="C489" s="331"/>
      <c r="D489" s="331"/>
      <c r="E489" s="331"/>
      <c r="F489" s="331"/>
      <c r="G489" s="331"/>
      <c r="H489" s="331"/>
      <c r="I489" s="331"/>
      <c r="J489" s="331"/>
      <c r="K489" s="331"/>
      <c r="L489" s="331"/>
      <c r="M489" s="331"/>
      <c r="N489" s="331"/>
      <c r="O489" s="331"/>
      <c r="P489" s="331"/>
      <c r="Q489" s="331"/>
      <c r="R489" s="331"/>
      <c r="S489" s="331"/>
      <c r="T489" s="331"/>
      <c r="U489" s="331"/>
      <c r="V489" s="331"/>
      <c r="W489" s="331"/>
      <c r="X489" s="331"/>
      <c r="Y489" s="369"/>
      <c r="Z489" s="366"/>
    </row>
    <row r="490">
      <c r="A490" s="331"/>
      <c r="B490" s="331"/>
      <c r="C490" s="331"/>
      <c r="D490" s="331"/>
      <c r="E490" s="331"/>
      <c r="F490" s="331"/>
      <c r="G490" s="331"/>
      <c r="H490" s="331"/>
      <c r="I490" s="331"/>
      <c r="J490" s="331"/>
      <c r="K490" s="331"/>
      <c r="L490" s="331"/>
      <c r="M490" s="331"/>
      <c r="N490" s="331"/>
      <c r="O490" s="331"/>
      <c r="P490" s="331"/>
      <c r="Q490" s="331"/>
      <c r="R490" s="331"/>
      <c r="S490" s="331"/>
      <c r="T490" s="331"/>
      <c r="U490" s="331"/>
      <c r="V490" s="331"/>
      <c r="W490" s="331"/>
      <c r="X490" s="331"/>
      <c r="Y490" s="369"/>
      <c r="Z490" s="366"/>
    </row>
    <row r="491">
      <c r="A491" s="331"/>
      <c r="B491" s="331"/>
      <c r="C491" s="331"/>
      <c r="D491" s="331"/>
      <c r="E491" s="331"/>
      <c r="F491" s="331"/>
      <c r="G491" s="331"/>
      <c r="H491" s="331"/>
      <c r="I491" s="331"/>
      <c r="J491" s="331"/>
      <c r="K491" s="331"/>
      <c r="L491" s="331"/>
      <c r="M491" s="331"/>
      <c r="N491" s="331"/>
      <c r="O491" s="331"/>
      <c r="P491" s="331"/>
      <c r="Q491" s="331"/>
      <c r="R491" s="331"/>
      <c r="S491" s="331"/>
      <c r="T491" s="331"/>
      <c r="U491" s="331"/>
      <c r="V491" s="331"/>
      <c r="W491" s="331"/>
      <c r="X491" s="331"/>
      <c r="Y491" s="369"/>
      <c r="Z491" s="366"/>
    </row>
    <row r="492">
      <c r="A492" s="331"/>
      <c r="B492" s="331"/>
      <c r="C492" s="331"/>
      <c r="D492" s="331"/>
      <c r="E492" s="331"/>
      <c r="F492" s="331"/>
      <c r="G492" s="331"/>
      <c r="H492" s="331"/>
      <c r="I492" s="331"/>
      <c r="J492" s="331"/>
      <c r="K492" s="331"/>
      <c r="L492" s="331"/>
      <c r="M492" s="331"/>
      <c r="N492" s="331"/>
      <c r="O492" s="331"/>
      <c r="P492" s="331"/>
      <c r="Q492" s="331"/>
      <c r="R492" s="331"/>
      <c r="S492" s="331"/>
      <c r="T492" s="331"/>
      <c r="U492" s="331"/>
      <c r="V492" s="331"/>
      <c r="W492" s="331"/>
      <c r="X492" s="331"/>
      <c r="Y492" s="369"/>
      <c r="Z492" s="366"/>
    </row>
    <row r="493">
      <c r="A493" s="331"/>
      <c r="B493" s="331"/>
      <c r="C493" s="331"/>
      <c r="D493" s="331"/>
      <c r="E493" s="331"/>
      <c r="F493" s="331"/>
      <c r="G493" s="331"/>
      <c r="H493" s="331"/>
      <c r="I493" s="331"/>
      <c r="J493" s="331"/>
      <c r="K493" s="331"/>
      <c r="L493" s="331"/>
      <c r="M493" s="331"/>
      <c r="N493" s="331"/>
      <c r="O493" s="331"/>
      <c r="P493" s="331"/>
      <c r="Q493" s="331"/>
      <c r="R493" s="331"/>
      <c r="S493" s="331"/>
      <c r="T493" s="331"/>
      <c r="U493" s="331"/>
      <c r="V493" s="331"/>
      <c r="W493" s="331"/>
      <c r="X493" s="331"/>
      <c r="Y493" s="369"/>
      <c r="Z493" s="366"/>
    </row>
    <row r="494">
      <c r="A494" s="331"/>
      <c r="B494" s="331"/>
      <c r="C494" s="331"/>
      <c r="D494" s="331"/>
      <c r="E494" s="331"/>
      <c r="F494" s="331"/>
      <c r="G494" s="331"/>
      <c r="H494" s="331"/>
      <c r="I494" s="331"/>
      <c r="J494" s="331"/>
      <c r="K494" s="331"/>
      <c r="L494" s="331"/>
      <c r="M494" s="331"/>
      <c r="N494" s="331"/>
      <c r="O494" s="331"/>
      <c r="P494" s="331"/>
      <c r="Q494" s="331"/>
      <c r="R494" s="331"/>
      <c r="S494" s="331"/>
      <c r="T494" s="331"/>
      <c r="U494" s="331"/>
      <c r="V494" s="331"/>
      <c r="W494" s="331"/>
      <c r="X494" s="331"/>
      <c r="Y494" s="369"/>
      <c r="Z494" s="366"/>
    </row>
    <row r="495">
      <c r="A495" s="331"/>
      <c r="B495" s="331"/>
      <c r="C495" s="331"/>
      <c r="D495" s="331"/>
      <c r="E495" s="331"/>
      <c r="F495" s="331"/>
      <c r="G495" s="331"/>
      <c r="H495" s="331"/>
      <c r="I495" s="331"/>
      <c r="J495" s="331"/>
      <c r="K495" s="331"/>
      <c r="L495" s="331"/>
      <c r="M495" s="331"/>
      <c r="N495" s="331"/>
      <c r="O495" s="331"/>
      <c r="P495" s="331"/>
      <c r="Q495" s="331"/>
      <c r="R495" s="331"/>
      <c r="S495" s="331"/>
      <c r="T495" s="331"/>
      <c r="U495" s="331"/>
      <c r="V495" s="331"/>
      <c r="W495" s="331"/>
      <c r="X495" s="331"/>
      <c r="Y495" s="369"/>
      <c r="Z495" s="366"/>
    </row>
    <row r="496">
      <c r="A496" s="331"/>
      <c r="B496" s="331"/>
      <c r="C496" s="331"/>
      <c r="D496" s="331"/>
      <c r="E496" s="331"/>
      <c r="F496" s="331"/>
      <c r="G496" s="331"/>
      <c r="H496" s="331"/>
      <c r="I496" s="331"/>
      <c r="J496" s="331"/>
      <c r="K496" s="331"/>
      <c r="L496" s="331"/>
      <c r="M496" s="331"/>
      <c r="N496" s="331"/>
      <c r="O496" s="331"/>
      <c r="P496" s="331"/>
      <c r="Q496" s="331"/>
      <c r="R496" s="331"/>
      <c r="S496" s="331"/>
      <c r="T496" s="331"/>
      <c r="U496" s="331"/>
      <c r="V496" s="331"/>
      <c r="W496" s="331"/>
      <c r="X496" s="331"/>
      <c r="Y496" s="369"/>
      <c r="Z496" s="366"/>
    </row>
    <row r="497">
      <c r="A497" s="331"/>
      <c r="B497" s="331"/>
      <c r="C497" s="331"/>
      <c r="D497" s="331"/>
      <c r="E497" s="331"/>
      <c r="F497" s="331"/>
      <c r="G497" s="331"/>
      <c r="H497" s="331"/>
      <c r="I497" s="331"/>
      <c r="J497" s="331"/>
      <c r="K497" s="331"/>
      <c r="L497" s="331"/>
      <c r="M497" s="331"/>
      <c r="N497" s="331"/>
      <c r="O497" s="331"/>
      <c r="P497" s="331"/>
      <c r="Q497" s="331"/>
      <c r="R497" s="331"/>
      <c r="S497" s="331"/>
      <c r="T497" s="331"/>
      <c r="U497" s="331"/>
      <c r="V497" s="331"/>
      <c r="W497" s="331"/>
      <c r="X497" s="331"/>
      <c r="Y497" s="369"/>
      <c r="Z497" s="366"/>
    </row>
    <row r="498">
      <c r="A498" s="331"/>
      <c r="B498" s="331"/>
      <c r="C498" s="331"/>
      <c r="D498" s="331"/>
      <c r="E498" s="331"/>
      <c r="F498" s="331"/>
      <c r="G498" s="331"/>
      <c r="H498" s="331"/>
      <c r="I498" s="331"/>
      <c r="J498" s="331"/>
      <c r="K498" s="331"/>
      <c r="L498" s="331"/>
      <c r="M498" s="331"/>
      <c r="N498" s="331"/>
      <c r="O498" s="331"/>
      <c r="P498" s="331"/>
      <c r="Q498" s="331"/>
      <c r="R498" s="331"/>
      <c r="S498" s="331"/>
      <c r="T498" s="331"/>
      <c r="U498" s="331"/>
      <c r="V498" s="331"/>
      <c r="W498" s="331"/>
      <c r="X498" s="331"/>
      <c r="Y498" s="369"/>
      <c r="Z498" s="366"/>
    </row>
    <row r="499">
      <c r="A499" s="331"/>
      <c r="B499" s="331"/>
      <c r="C499" s="331"/>
      <c r="D499" s="331"/>
      <c r="E499" s="331"/>
      <c r="F499" s="331"/>
      <c r="G499" s="331"/>
      <c r="H499" s="331"/>
      <c r="I499" s="331"/>
      <c r="J499" s="331"/>
      <c r="K499" s="331"/>
      <c r="L499" s="331"/>
      <c r="M499" s="331"/>
      <c r="N499" s="331"/>
      <c r="O499" s="331"/>
      <c r="P499" s="331"/>
      <c r="Q499" s="331"/>
      <c r="R499" s="331"/>
      <c r="S499" s="331"/>
      <c r="T499" s="331"/>
      <c r="U499" s="331"/>
      <c r="V499" s="331"/>
      <c r="W499" s="331"/>
      <c r="X499" s="331"/>
      <c r="Y499" s="369"/>
      <c r="Z499" s="366"/>
    </row>
    <row r="500">
      <c r="A500" s="331"/>
      <c r="B500" s="331"/>
      <c r="C500" s="331"/>
      <c r="D500" s="331"/>
      <c r="E500" s="331"/>
      <c r="F500" s="331"/>
      <c r="G500" s="331"/>
      <c r="H500" s="331"/>
      <c r="I500" s="331"/>
      <c r="J500" s="331"/>
      <c r="K500" s="331"/>
      <c r="L500" s="331"/>
      <c r="M500" s="331"/>
      <c r="N500" s="331"/>
      <c r="O500" s="331"/>
      <c r="P500" s="331"/>
      <c r="Q500" s="331"/>
      <c r="R500" s="331"/>
      <c r="S500" s="331"/>
      <c r="T500" s="331"/>
      <c r="U500" s="331"/>
      <c r="V500" s="331"/>
      <c r="W500" s="331"/>
      <c r="X500" s="331"/>
      <c r="Y500" s="369"/>
      <c r="Z500" s="366"/>
    </row>
    <row r="501">
      <c r="A501" s="331"/>
      <c r="B501" s="331"/>
      <c r="C501" s="331"/>
      <c r="D501" s="331"/>
      <c r="E501" s="331"/>
      <c r="F501" s="331"/>
      <c r="G501" s="331"/>
      <c r="H501" s="331"/>
      <c r="I501" s="331"/>
      <c r="J501" s="331"/>
      <c r="K501" s="331"/>
      <c r="L501" s="331"/>
      <c r="M501" s="331"/>
      <c r="N501" s="331"/>
      <c r="O501" s="331"/>
      <c r="P501" s="331"/>
      <c r="Q501" s="331"/>
      <c r="R501" s="331"/>
      <c r="S501" s="331"/>
      <c r="T501" s="331"/>
      <c r="U501" s="331"/>
      <c r="V501" s="331"/>
      <c r="W501" s="331"/>
      <c r="X501" s="331"/>
      <c r="Y501" s="369"/>
      <c r="Z501" s="366"/>
    </row>
    <row r="502">
      <c r="A502" s="331"/>
      <c r="B502" s="331"/>
      <c r="C502" s="331"/>
      <c r="D502" s="331"/>
      <c r="E502" s="331"/>
      <c r="F502" s="331"/>
      <c r="G502" s="331"/>
      <c r="H502" s="331"/>
      <c r="I502" s="331"/>
      <c r="J502" s="331"/>
      <c r="K502" s="331"/>
      <c r="L502" s="331"/>
      <c r="M502" s="331"/>
      <c r="N502" s="331"/>
      <c r="O502" s="331"/>
      <c r="P502" s="331"/>
      <c r="Q502" s="331"/>
      <c r="R502" s="331"/>
      <c r="S502" s="331"/>
      <c r="T502" s="331"/>
      <c r="U502" s="331"/>
      <c r="V502" s="331"/>
      <c r="W502" s="331"/>
      <c r="X502" s="331"/>
      <c r="Y502" s="369"/>
      <c r="Z502" s="366"/>
    </row>
    <row r="503">
      <c r="A503" s="331"/>
      <c r="B503" s="331"/>
      <c r="C503" s="331"/>
      <c r="D503" s="331"/>
      <c r="E503" s="331"/>
      <c r="F503" s="331"/>
      <c r="G503" s="331"/>
      <c r="H503" s="331"/>
      <c r="I503" s="331"/>
      <c r="J503" s="331"/>
      <c r="K503" s="331"/>
      <c r="L503" s="331"/>
      <c r="M503" s="331"/>
      <c r="N503" s="331"/>
      <c r="O503" s="331"/>
      <c r="P503" s="331"/>
      <c r="Q503" s="331"/>
      <c r="R503" s="331"/>
      <c r="S503" s="331"/>
      <c r="T503" s="331"/>
      <c r="U503" s="331"/>
      <c r="V503" s="331"/>
      <c r="W503" s="331"/>
      <c r="X503" s="331"/>
      <c r="Y503" s="369"/>
      <c r="Z503" s="366"/>
    </row>
    <row r="504">
      <c r="A504" s="331"/>
      <c r="B504" s="331"/>
      <c r="C504" s="331"/>
      <c r="D504" s="331"/>
      <c r="E504" s="331"/>
      <c r="F504" s="331"/>
      <c r="G504" s="331"/>
      <c r="H504" s="331"/>
      <c r="I504" s="331"/>
      <c r="J504" s="331"/>
      <c r="K504" s="331"/>
      <c r="L504" s="331"/>
      <c r="M504" s="331"/>
      <c r="N504" s="331"/>
      <c r="O504" s="331"/>
      <c r="P504" s="331"/>
      <c r="Q504" s="331"/>
      <c r="R504" s="331"/>
      <c r="S504" s="331"/>
      <c r="T504" s="331"/>
      <c r="U504" s="331"/>
      <c r="V504" s="331"/>
      <c r="W504" s="331"/>
      <c r="X504" s="331"/>
      <c r="Y504" s="369"/>
      <c r="Z504" s="366"/>
    </row>
    <row r="505">
      <c r="A505" s="331"/>
      <c r="B505" s="331"/>
      <c r="C505" s="331"/>
      <c r="D505" s="331"/>
      <c r="E505" s="331"/>
      <c r="F505" s="331"/>
      <c r="G505" s="331"/>
      <c r="H505" s="331"/>
      <c r="I505" s="331"/>
      <c r="J505" s="331"/>
      <c r="K505" s="331"/>
      <c r="L505" s="331"/>
      <c r="M505" s="331"/>
      <c r="N505" s="331"/>
      <c r="O505" s="331"/>
      <c r="P505" s="331"/>
      <c r="Q505" s="331"/>
      <c r="R505" s="331"/>
      <c r="S505" s="331"/>
      <c r="T505" s="331"/>
      <c r="U505" s="331"/>
      <c r="V505" s="331"/>
      <c r="W505" s="331"/>
      <c r="X505" s="331"/>
      <c r="Y505" s="369"/>
      <c r="Z505" s="366"/>
    </row>
    <row r="506">
      <c r="A506" s="331"/>
      <c r="B506" s="331"/>
      <c r="C506" s="331"/>
      <c r="D506" s="331"/>
      <c r="E506" s="331"/>
      <c r="F506" s="331"/>
      <c r="G506" s="331"/>
      <c r="H506" s="331"/>
      <c r="I506" s="331"/>
      <c r="J506" s="331"/>
      <c r="K506" s="331"/>
      <c r="L506" s="331"/>
      <c r="M506" s="331"/>
      <c r="N506" s="331"/>
      <c r="O506" s="331"/>
      <c r="P506" s="331"/>
      <c r="Q506" s="331"/>
      <c r="R506" s="331"/>
      <c r="S506" s="331"/>
      <c r="T506" s="331"/>
      <c r="U506" s="331"/>
      <c r="V506" s="331"/>
      <c r="W506" s="331"/>
      <c r="X506" s="331"/>
      <c r="Y506" s="369"/>
      <c r="Z506" s="366"/>
    </row>
    <row r="507">
      <c r="A507" s="331"/>
      <c r="B507" s="331"/>
      <c r="C507" s="331"/>
      <c r="D507" s="331"/>
      <c r="E507" s="331"/>
      <c r="F507" s="331"/>
      <c r="G507" s="331"/>
      <c r="H507" s="331"/>
      <c r="I507" s="331"/>
      <c r="J507" s="331"/>
      <c r="K507" s="331"/>
      <c r="L507" s="331"/>
      <c r="M507" s="331"/>
      <c r="N507" s="331"/>
      <c r="O507" s="331"/>
      <c r="P507" s="331"/>
      <c r="Q507" s="331"/>
      <c r="R507" s="331"/>
      <c r="S507" s="331"/>
      <c r="T507" s="331"/>
      <c r="U507" s="331"/>
      <c r="V507" s="331"/>
      <c r="W507" s="331"/>
      <c r="X507" s="331"/>
      <c r="Y507" s="369"/>
      <c r="Z507" s="366"/>
    </row>
    <row r="508">
      <c r="A508" s="331"/>
      <c r="B508" s="331"/>
      <c r="C508" s="331"/>
      <c r="D508" s="331"/>
      <c r="E508" s="331"/>
      <c r="F508" s="331"/>
      <c r="G508" s="331"/>
      <c r="H508" s="331"/>
      <c r="I508" s="331"/>
      <c r="J508" s="331"/>
      <c r="K508" s="331"/>
      <c r="L508" s="331"/>
      <c r="M508" s="331"/>
      <c r="N508" s="331"/>
      <c r="O508" s="331"/>
      <c r="P508" s="331"/>
      <c r="Q508" s="331"/>
      <c r="R508" s="331"/>
      <c r="S508" s="331"/>
      <c r="T508" s="331"/>
      <c r="U508" s="331"/>
      <c r="V508" s="331"/>
      <c r="W508" s="331"/>
      <c r="X508" s="331"/>
      <c r="Y508" s="369"/>
      <c r="Z508" s="366"/>
    </row>
    <row r="509">
      <c r="A509" s="331"/>
      <c r="B509" s="331"/>
      <c r="C509" s="331"/>
      <c r="D509" s="331"/>
      <c r="E509" s="331"/>
      <c r="F509" s="331"/>
      <c r="G509" s="331"/>
      <c r="H509" s="331"/>
      <c r="I509" s="331"/>
      <c r="J509" s="331"/>
      <c r="K509" s="331"/>
      <c r="L509" s="331"/>
      <c r="M509" s="331"/>
      <c r="N509" s="331"/>
      <c r="O509" s="331"/>
      <c r="P509" s="331"/>
      <c r="Q509" s="331"/>
      <c r="R509" s="331"/>
      <c r="S509" s="331"/>
      <c r="T509" s="331"/>
      <c r="U509" s="331"/>
      <c r="V509" s="331"/>
      <c r="W509" s="331"/>
      <c r="X509" s="331"/>
      <c r="Y509" s="369"/>
      <c r="Z509" s="366"/>
    </row>
    <row r="510">
      <c r="A510" s="331"/>
      <c r="B510" s="331"/>
      <c r="C510" s="331"/>
      <c r="D510" s="331"/>
      <c r="E510" s="331"/>
      <c r="F510" s="331"/>
      <c r="G510" s="331"/>
      <c r="H510" s="331"/>
      <c r="I510" s="331"/>
      <c r="J510" s="331"/>
      <c r="K510" s="331"/>
      <c r="L510" s="331"/>
      <c r="M510" s="331"/>
      <c r="N510" s="331"/>
      <c r="O510" s="331"/>
      <c r="P510" s="331"/>
      <c r="Q510" s="331"/>
      <c r="R510" s="331"/>
      <c r="S510" s="331"/>
      <c r="T510" s="331"/>
      <c r="U510" s="331"/>
      <c r="V510" s="331"/>
      <c r="W510" s="331"/>
      <c r="X510" s="331"/>
      <c r="Y510" s="369"/>
      <c r="Z510" s="366"/>
    </row>
    <row r="511">
      <c r="A511" s="331"/>
      <c r="B511" s="331"/>
      <c r="C511" s="331"/>
      <c r="D511" s="331"/>
      <c r="E511" s="331"/>
      <c r="F511" s="331"/>
      <c r="G511" s="331"/>
      <c r="H511" s="331"/>
      <c r="I511" s="331"/>
      <c r="J511" s="331"/>
      <c r="K511" s="331"/>
      <c r="L511" s="331"/>
      <c r="M511" s="331"/>
      <c r="N511" s="331"/>
      <c r="O511" s="331"/>
      <c r="P511" s="331"/>
      <c r="Q511" s="331"/>
      <c r="R511" s="331"/>
      <c r="S511" s="331"/>
      <c r="T511" s="331"/>
      <c r="U511" s="331"/>
      <c r="V511" s="331"/>
      <c r="W511" s="331"/>
      <c r="X511" s="331"/>
      <c r="Y511" s="369"/>
      <c r="Z511" s="366"/>
    </row>
    <row r="512">
      <c r="A512" s="331"/>
      <c r="B512" s="331"/>
      <c r="C512" s="331"/>
      <c r="D512" s="331"/>
      <c r="E512" s="331"/>
      <c r="F512" s="331"/>
      <c r="G512" s="331"/>
      <c r="H512" s="331"/>
      <c r="I512" s="331"/>
      <c r="J512" s="331"/>
      <c r="K512" s="331"/>
      <c r="L512" s="331"/>
      <c r="M512" s="331"/>
      <c r="N512" s="331"/>
      <c r="O512" s="331"/>
      <c r="P512" s="331"/>
      <c r="Q512" s="331"/>
      <c r="R512" s="331"/>
      <c r="S512" s="331"/>
      <c r="T512" s="331"/>
      <c r="U512" s="331"/>
      <c r="V512" s="331"/>
      <c r="W512" s="331"/>
      <c r="X512" s="331"/>
      <c r="Y512" s="369"/>
      <c r="Z512" s="366"/>
    </row>
    <row r="513">
      <c r="A513" s="331"/>
      <c r="B513" s="331"/>
      <c r="C513" s="331"/>
      <c r="D513" s="331"/>
      <c r="E513" s="331"/>
      <c r="F513" s="331"/>
      <c r="G513" s="331"/>
      <c r="H513" s="331"/>
      <c r="I513" s="331"/>
      <c r="J513" s="331"/>
      <c r="K513" s="331"/>
      <c r="L513" s="331"/>
      <c r="M513" s="331"/>
      <c r="N513" s="331"/>
      <c r="O513" s="331"/>
      <c r="P513" s="331"/>
      <c r="Q513" s="331"/>
      <c r="R513" s="331"/>
      <c r="S513" s="331"/>
      <c r="T513" s="331"/>
      <c r="U513" s="331"/>
      <c r="V513" s="331"/>
      <c r="W513" s="331"/>
      <c r="X513" s="331"/>
      <c r="Y513" s="369"/>
      <c r="Z513" s="366"/>
    </row>
    <row r="514">
      <c r="A514" s="331"/>
      <c r="B514" s="331"/>
      <c r="C514" s="331"/>
      <c r="D514" s="331"/>
      <c r="E514" s="331"/>
      <c r="F514" s="331"/>
      <c r="G514" s="331"/>
      <c r="H514" s="331"/>
      <c r="I514" s="331"/>
      <c r="J514" s="331"/>
      <c r="K514" s="331"/>
      <c r="L514" s="331"/>
      <c r="M514" s="331"/>
      <c r="N514" s="331"/>
      <c r="O514" s="331"/>
      <c r="P514" s="331"/>
      <c r="Q514" s="331"/>
      <c r="R514" s="331"/>
      <c r="S514" s="331"/>
      <c r="T514" s="331"/>
      <c r="U514" s="331"/>
      <c r="V514" s="331"/>
      <c r="W514" s="331"/>
      <c r="X514" s="331"/>
      <c r="Y514" s="369"/>
      <c r="Z514" s="366"/>
    </row>
    <row r="515">
      <c r="A515" s="331"/>
      <c r="B515" s="331"/>
      <c r="C515" s="331"/>
      <c r="D515" s="331"/>
      <c r="E515" s="331"/>
      <c r="F515" s="331"/>
      <c r="G515" s="331"/>
      <c r="H515" s="331"/>
      <c r="I515" s="331"/>
      <c r="J515" s="331"/>
      <c r="K515" s="331"/>
      <c r="L515" s="331"/>
      <c r="M515" s="331"/>
      <c r="N515" s="331"/>
      <c r="O515" s="331"/>
      <c r="P515" s="331"/>
      <c r="Q515" s="331"/>
      <c r="R515" s="331"/>
      <c r="S515" s="331"/>
      <c r="T515" s="331"/>
      <c r="U515" s="331"/>
      <c r="V515" s="331"/>
      <c r="W515" s="331"/>
      <c r="X515" s="331"/>
      <c r="Y515" s="369"/>
      <c r="Z515" s="366"/>
    </row>
    <row r="516">
      <c r="A516" s="331"/>
      <c r="B516" s="331"/>
      <c r="C516" s="331"/>
      <c r="D516" s="331"/>
      <c r="E516" s="331"/>
      <c r="F516" s="331"/>
      <c r="G516" s="331"/>
      <c r="H516" s="331"/>
      <c r="I516" s="331"/>
      <c r="J516" s="331"/>
      <c r="K516" s="331"/>
      <c r="L516" s="331"/>
      <c r="M516" s="331"/>
      <c r="N516" s="331"/>
      <c r="O516" s="331"/>
      <c r="P516" s="331"/>
      <c r="Q516" s="331"/>
      <c r="R516" s="331"/>
      <c r="S516" s="331"/>
      <c r="T516" s="331"/>
      <c r="U516" s="331"/>
      <c r="V516" s="331"/>
      <c r="W516" s="331"/>
      <c r="X516" s="331"/>
      <c r="Y516" s="369"/>
      <c r="Z516" s="366"/>
    </row>
    <row r="517">
      <c r="A517" s="331"/>
      <c r="B517" s="331"/>
      <c r="C517" s="331"/>
      <c r="D517" s="331"/>
      <c r="E517" s="331"/>
      <c r="F517" s="331"/>
      <c r="G517" s="331"/>
      <c r="H517" s="331"/>
      <c r="I517" s="331"/>
      <c r="J517" s="331"/>
      <c r="K517" s="331"/>
      <c r="L517" s="331"/>
      <c r="M517" s="331"/>
      <c r="N517" s="331"/>
      <c r="O517" s="331"/>
      <c r="P517" s="331"/>
      <c r="Q517" s="331"/>
      <c r="R517" s="331"/>
      <c r="S517" s="331"/>
      <c r="T517" s="331"/>
      <c r="U517" s="331"/>
      <c r="V517" s="331"/>
      <c r="W517" s="331"/>
      <c r="X517" s="331"/>
      <c r="Y517" s="369"/>
      <c r="Z517" s="366"/>
    </row>
    <row r="518">
      <c r="A518" s="331"/>
      <c r="B518" s="331"/>
      <c r="C518" s="331"/>
      <c r="D518" s="331"/>
      <c r="E518" s="331"/>
      <c r="F518" s="331"/>
      <c r="G518" s="331"/>
      <c r="H518" s="331"/>
      <c r="I518" s="331"/>
      <c r="J518" s="331"/>
      <c r="K518" s="331"/>
      <c r="L518" s="331"/>
      <c r="M518" s="331"/>
      <c r="N518" s="331"/>
      <c r="O518" s="331"/>
      <c r="P518" s="331"/>
      <c r="Q518" s="331"/>
      <c r="R518" s="331"/>
      <c r="S518" s="331"/>
      <c r="T518" s="331"/>
      <c r="U518" s="331"/>
      <c r="V518" s="331"/>
      <c r="W518" s="331"/>
      <c r="X518" s="331"/>
      <c r="Y518" s="369"/>
      <c r="Z518" s="366"/>
    </row>
    <row r="519">
      <c r="A519" s="331"/>
      <c r="B519" s="331"/>
      <c r="C519" s="331"/>
      <c r="D519" s="331"/>
      <c r="E519" s="331"/>
      <c r="F519" s="331"/>
      <c r="G519" s="331"/>
      <c r="H519" s="331"/>
      <c r="I519" s="331"/>
      <c r="J519" s="331"/>
      <c r="K519" s="331"/>
      <c r="L519" s="331"/>
      <c r="M519" s="331"/>
      <c r="N519" s="331"/>
      <c r="O519" s="331"/>
      <c r="P519" s="331"/>
      <c r="Q519" s="331"/>
      <c r="R519" s="331"/>
      <c r="S519" s="331"/>
      <c r="T519" s="331"/>
      <c r="U519" s="331"/>
      <c r="V519" s="331"/>
      <c r="W519" s="331"/>
      <c r="X519" s="331"/>
      <c r="Y519" s="369"/>
      <c r="Z519" s="366"/>
    </row>
    <row r="520">
      <c r="A520" s="331"/>
      <c r="B520" s="331"/>
      <c r="C520" s="331"/>
      <c r="D520" s="331"/>
      <c r="E520" s="331"/>
      <c r="F520" s="331"/>
      <c r="G520" s="331"/>
      <c r="H520" s="331"/>
      <c r="I520" s="331"/>
      <c r="J520" s="331"/>
      <c r="K520" s="331"/>
      <c r="L520" s="331"/>
      <c r="M520" s="331"/>
      <c r="N520" s="331"/>
      <c r="O520" s="331"/>
      <c r="P520" s="331"/>
      <c r="Q520" s="331"/>
      <c r="R520" s="331"/>
      <c r="S520" s="331"/>
      <c r="T520" s="331"/>
      <c r="U520" s="331"/>
      <c r="V520" s="331"/>
      <c r="W520" s="331"/>
      <c r="X520" s="331"/>
      <c r="Y520" s="369"/>
      <c r="Z520" s="366"/>
    </row>
    <row r="521">
      <c r="A521" s="331"/>
      <c r="B521" s="331"/>
      <c r="C521" s="331"/>
      <c r="D521" s="331"/>
      <c r="E521" s="331"/>
      <c r="F521" s="331"/>
      <c r="G521" s="331"/>
      <c r="H521" s="331"/>
      <c r="I521" s="331"/>
      <c r="J521" s="331"/>
      <c r="K521" s="331"/>
      <c r="L521" s="331"/>
      <c r="M521" s="331"/>
      <c r="N521" s="331"/>
      <c r="O521" s="331"/>
      <c r="P521" s="331"/>
      <c r="Q521" s="331"/>
      <c r="R521" s="331"/>
      <c r="S521" s="331"/>
      <c r="T521" s="331"/>
      <c r="U521" s="331"/>
      <c r="V521" s="331"/>
      <c r="W521" s="331"/>
      <c r="X521" s="331"/>
      <c r="Y521" s="369"/>
      <c r="Z521" s="366"/>
    </row>
    <row r="522">
      <c r="A522" s="331"/>
      <c r="B522" s="331"/>
      <c r="C522" s="331"/>
      <c r="D522" s="331"/>
      <c r="E522" s="331"/>
      <c r="F522" s="331"/>
      <c r="G522" s="331"/>
      <c r="H522" s="331"/>
      <c r="I522" s="331"/>
      <c r="J522" s="331"/>
      <c r="K522" s="331"/>
      <c r="L522" s="331"/>
      <c r="M522" s="331"/>
      <c r="N522" s="331"/>
      <c r="O522" s="331"/>
      <c r="P522" s="331"/>
      <c r="Q522" s="331"/>
      <c r="R522" s="331"/>
      <c r="S522" s="331"/>
      <c r="T522" s="331"/>
      <c r="U522" s="331"/>
      <c r="V522" s="331"/>
      <c r="W522" s="331"/>
      <c r="X522" s="331"/>
      <c r="Y522" s="369"/>
      <c r="Z522" s="366"/>
    </row>
    <row r="523">
      <c r="A523" s="331"/>
      <c r="B523" s="331"/>
      <c r="C523" s="331"/>
      <c r="D523" s="331"/>
      <c r="E523" s="331"/>
      <c r="F523" s="331"/>
      <c r="G523" s="331"/>
      <c r="H523" s="331"/>
      <c r="I523" s="331"/>
      <c r="J523" s="331"/>
      <c r="K523" s="331"/>
      <c r="L523" s="331"/>
      <c r="M523" s="331"/>
      <c r="N523" s="331"/>
      <c r="O523" s="331"/>
      <c r="P523" s="331"/>
      <c r="Q523" s="331"/>
      <c r="R523" s="331"/>
      <c r="S523" s="331"/>
      <c r="T523" s="331"/>
      <c r="U523" s="331"/>
      <c r="V523" s="331"/>
      <c r="W523" s="331"/>
      <c r="X523" s="331"/>
      <c r="Y523" s="369"/>
      <c r="Z523" s="366"/>
    </row>
    <row r="524">
      <c r="A524" s="331"/>
      <c r="B524" s="331"/>
      <c r="C524" s="331"/>
      <c r="D524" s="331"/>
      <c r="E524" s="331"/>
      <c r="F524" s="331"/>
      <c r="G524" s="331"/>
      <c r="H524" s="331"/>
      <c r="I524" s="331"/>
      <c r="J524" s="331"/>
      <c r="K524" s="331"/>
      <c r="L524" s="331"/>
      <c r="M524" s="331"/>
      <c r="N524" s="331"/>
      <c r="O524" s="331"/>
      <c r="P524" s="331"/>
      <c r="Q524" s="331"/>
      <c r="R524" s="331"/>
      <c r="S524" s="331"/>
      <c r="T524" s="331"/>
      <c r="U524" s="331"/>
      <c r="V524" s="331"/>
      <c r="W524" s="331"/>
      <c r="X524" s="331"/>
      <c r="Y524" s="369"/>
      <c r="Z524" s="366"/>
    </row>
    <row r="525">
      <c r="A525" s="331"/>
      <c r="B525" s="331"/>
      <c r="C525" s="331"/>
      <c r="D525" s="331"/>
      <c r="E525" s="331"/>
      <c r="F525" s="331"/>
      <c r="G525" s="331"/>
      <c r="H525" s="331"/>
      <c r="I525" s="331"/>
      <c r="J525" s="331"/>
      <c r="K525" s="331"/>
      <c r="L525" s="331"/>
      <c r="M525" s="331"/>
      <c r="N525" s="331"/>
      <c r="O525" s="331"/>
      <c r="P525" s="331"/>
      <c r="Q525" s="331"/>
      <c r="R525" s="331"/>
      <c r="S525" s="331"/>
      <c r="T525" s="331"/>
      <c r="U525" s="331"/>
      <c r="V525" s="331"/>
      <c r="W525" s="331"/>
      <c r="X525" s="331"/>
      <c r="Y525" s="369"/>
      <c r="Z525" s="366"/>
    </row>
    <row r="526">
      <c r="A526" s="331"/>
      <c r="B526" s="331"/>
      <c r="C526" s="331"/>
      <c r="D526" s="331"/>
      <c r="E526" s="331"/>
      <c r="F526" s="331"/>
      <c r="G526" s="331"/>
      <c r="H526" s="331"/>
      <c r="I526" s="331"/>
      <c r="J526" s="331"/>
      <c r="K526" s="331"/>
      <c r="L526" s="331"/>
      <c r="M526" s="331"/>
      <c r="N526" s="331"/>
      <c r="O526" s="331"/>
      <c r="P526" s="331"/>
      <c r="Q526" s="331"/>
      <c r="R526" s="331"/>
      <c r="S526" s="331"/>
      <c r="T526" s="331"/>
      <c r="U526" s="331"/>
      <c r="V526" s="331"/>
      <c r="W526" s="331"/>
      <c r="X526" s="331"/>
      <c r="Y526" s="369"/>
      <c r="Z526" s="366"/>
    </row>
    <row r="527">
      <c r="A527" s="331"/>
      <c r="B527" s="331"/>
      <c r="C527" s="331"/>
      <c r="D527" s="331"/>
      <c r="E527" s="331"/>
      <c r="F527" s="331"/>
      <c r="G527" s="331"/>
      <c r="H527" s="331"/>
      <c r="I527" s="331"/>
      <c r="J527" s="331"/>
      <c r="K527" s="331"/>
      <c r="L527" s="331"/>
      <c r="M527" s="331"/>
      <c r="N527" s="331"/>
      <c r="O527" s="331"/>
      <c r="P527" s="331"/>
      <c r="Q527" s="331"/>
      <c r="R527" s="331"/>
      <c r="S527" s="331"/>
      <c r="T527" s="331"/>
      <c r="U527" s="331"/>
      <c r="V527" s="331"/>
      <c r="W527" s="331"/>
      <c r="X527" s="331"/>
      <c r="Y527" s="369"/>
      <c r="Z527" s="366"/>
    </row>
    <row r="528">
      <c r="A528" s="331"/>
      <c r="B528" s="331"/>
      <c r="C528" s="331"/>
      <c r="D528" s="331"/>
      <c r="E528" s="331"/>
      <c r="F528" s="331"/>
      <c r="G528" s="331"/>
      <c r="H528" s="331"/>
      <c r="I528" s="331"/>
      <c r="J528" s="331"/>
      <c r="K528" s="331"/>
      <c r="L528" s="331"/>
      <c r="M528" s="331"/>
      <c r="N528" s="331"/>
      <c r="O528" s="331"/>
      <c r="P528" s="331"/>
      <c r="Q528" s="331"/>
      <c r="R528" s="331"/>
      <c r="S528" s="331"/>
      <c r="T528" s="331"/>
      <c r="U528" s="331"/>
      <c r="V528" s="331"/>
      <c r="W528" s="331"/>
      <c r="X528" s="331"/>
      <c r="Y528" s="369"/>
      <c r="Z528" s="366"/>
    </row>
    <row r="529">
      <c r="A529" s="331"/>
      <c r="B529" s="331"/>
      <c r="C529" s="331"/>
      <c r="D529" s="331"/>
      <c r="E529" s="331"/>
      <c r="F529" s="331"/>
      <c r="G529" s="331"/>
      <c r="H529" s="331"/>
      <c r="I529" s="331"/>
      <c r="J529" s="331"/>
      <c r="K529" s="331"/>
      <c r="L529" s="331"/>
      <c r="M529" s="331"/>
      <c r="N529" s="331"/>
      <c r="O529" s="331"/>
      <c r="P529" s="331"/>
      <c r="Q529" s="331"/>
      <c r="R529" s="331"/>
      <c r="S529" s="331"/>
      <c r="T529" s="331"/>
      <c r="U529" s="331"/>
      <c r="V529" s="331"/>
      <c r="W529" s="331"/>
      <c r="X529" s="331"/>
      <c r="Y529" s="369"/>
      <c r="Z529" s="366"/>
    </row>
    <row r="530">
      <c r="A530" s="331"/>
      <c r="B530" s="331"/>
      <c r="C530" s="331"/>
      <c r="D530" s="331"/>
      <c r="E530" s="331"/>
      <c r="F530" s="331"/>
      <c r="G530" s="331"/>
      <c r="H530" s="331"/>
      <c r="I530" s="331"/>
      <c r="J530" s="331"/>
      <c r="K530" s="331"/>
      <c r="L530" s="331"/>
      <c r="M530" s="331"/>
      <c r="N530" s="331"/>
      <c r="O530" s="331"/>
      <c r="P530" s="331"/>
      <c r="Q530" s="331"/>
      <c r="R530" s="331"/>
      <c r="S530" s="331"/>
      <c r="T530" s="331"/>
      <c r="U530" s="331"/>
      <c r="V530" s="331"/>
      <c r="W530" s="331"/>
      <c r="X530" s="331"/>
      <c r="Y530" s="369"/>
      <c r="Z530" s="366"/>
    </row>
    <row r="531">
      <c r="A531" s="331"/>
      <c r="B531" s="331"/>
      <c r="C531" s="331"/>
      <c r="D531" s="331"/>
      <c r="E531" s="331"/>
      <c r="F531" s="331"/>
      <c r="G531" s="331"/>
      <c r="H531" s="331"/>
      <c r="I531" s="331"/>
      <c r="J531" s="331"/>
      <c r="K531" s="331"/>
      <c r="L531" s="331"/>
      <c r="M531" s="331"/>
      <c r="N531" s="331"/>
      <c r="O531" s="331"/>
      <c r="P531" s="331"/>
      <c r="Q531" s="331"/>
      <c r="R531" s="331"/>
      <c r="S531" s="331"/>
      <c r="T531" s="331"/>
      <c r="U531" s="331"/>
      <c r="V531" s="331"/>
      <c r="W531" s="331"/>
      <c r="X531" s="331"/>
      <c r="Y531" s="369"/>
      <c r="Z531" s="366"/>
    </row>
    <row r="532">
      <c r="A532" s="331"/>
      <c r="B532" s="331"/>
      <c r="C532" s="331"/>
      <c r="D532" s="331"/>
      <c r="E532" s="331"/>
      <c r="F532" s="331"/>
      <c r="G532" s="331"/>
      <c r="H532" s="331"/>
      <c r="I532" s="331"/>
      <c r="J532" s="331"/>
      <c r="K532" s="331"/>
      <c r="L532" s="331"/>
      <c r="M532" s="331"/>
      <c r="N532" s="331"/>
      <c r="O532" s="331"/>
      <c r="P532" s="331"/>
      <c r="Q532" s="331"/>
      <c r="R532" s="331"/>
      <c r="S532" s="331"/>
      <c r="T532" s="331"/>
      <c r="U532" s="331"/>
      <c r="V532" s="331"/>
      <c r="W532" s="331"/>
      <c r="X532" s="331"/>
      <c r="Y532" s="369"/>
      <c r="Z532" s="366"/>
    </row>
    <row r="533">
      <c r="A533" s="331"/>
      <c r="B533" s="331"/>
      <c r="C533" s="331"/>
      <c r="D533" s="331"/>
      <c r="E533" s="331"/>
      <c r="F533" s="331"/>
      <c r="G533" s="331"/>
      <c r="H533" s="331"/>
      <c r="I533" s="331"/>
      <c r="J533" s="331"/>
      <c r="K533" s="331"/>
      <c r="L533" s="331"/>
      <c r="M533" s="331"/>
      <c r="N533" s="331"/>
      <c r="O533" s="331"/>
      <c r="P533" s="331"/>
      <c r="Q533" s="331"/>
      <c r="R533" s="331"/>
      <c r="S533" s="331"/>
      <c r="T533" s="331"/>
      <c r="U533" s="331"/>
      <c r="V533" s="331"/>
      <c r="W533" s="331"/>
      <c r="X533" s="331"/>
      <c r="Y533" s="369"/>
      <c r="Z533" s="366"/>
    </row>
    <row r="534">
      <c r="A534" s="331"/>
      <c r="B534" s="331"/>
      <c r="C534" s="331"/>
      <c r="D534" s="331"/>
      <c r="E534" s="331"/>
      <c r="F534" s="331"/>
      <c r="G534" s="331"/>
      <c r="H534" s="331"/>
      <c r="I534" s="331"/>
      <c r="J534" s="331"/>
      <c r="K534" s="331"/>
      <c r="L534" s="331"/>
      <c r="M534" s="331"/>
      <c r="N534" s="331"/>
      <c r="O534" s="331"/>
      <c r="P534" s="331"/>
      <c r="Q534" s="331"/>
      <c r="R534" s="331"/>
      <c r="S534" s="331"/>
      <c r="T534" s="331"/>
      <c r="U534" s="331"/>
      <c r="V534" s="331"/>
      <c r="W534" s="331"/>
      <c r="X534" s="331"/>
      <c r="Y534" s="369"/>
      <c r="Z534" s="366"/>
    </row>
    <row r="535">
      <c r="A535" s="331"/>
      <c r="B535" s="331"/>
      <c r="C535" s="331"/>
      <c r="D535" s="331"/>
      <c r="E535" s="331"/>
      <c r="F535" s="331"/>
      <c r="G535" s="331"/>
      <c r="H535" s="331"/>
      <c r="I535" s="331"/>
      <c r="J535" s="331"/>
      <c r="K535" s="331"/>
      <c r="L535" s="331"/>
      <c r="M535" s="331"/>
      <c r="N535" s="331"/>
      <c r="O535" s="331"/>
      <c r="P535" s="331"/>
      <c r="Q535" s="331"/>
      <c r="R535" s="331"/>
      <c r="S535" s="331"/>
      <c r="T535" s="331"/>
      <c r="U535" s="331"/>
      <c r="V535" s="331"/>
      <c r="W535" s="331"/>
      <c r="X535" s="331"/>
      <c r="Y535" s="369"/>
      <c r="Z535" s="366"/>
    </row>
    <row r="536">
      <c r="A536" s="331"/>
      <c r="B536" s="331"/>
      <c r="C536" s="331"/>
      <c r="D536" s="331"/>
      <c r="E536" s="331"/>
      <c r="F536" s="331"/>
      <c r="G536" s="331"/>
      <c r="H536" s="331"/>
      <c r="I536" s="331"/>
      <c r="J536" s="331"/>
      <c r="K536" s="331"/>
      <c r="L536" s="331"/>
      <c r="M536" s="331"/>
      <c r="N536" s="331"/>
      <c r="O536" s="331"/>
      <c r="P536" s="331"/>
      <c r="Q536" s="331"/>
      <c r="R536" s="331"/>
      <c r="S536" s="331"/>
      <c r="T536" s="331"/>
      <c r="U536" s="331"/>
      <c r="V536" s="331"/>
      <c r="W536" s="331"/>
      <c r="X536" s="331"/>
      <c r="Y536" s="369"/>
      <c r="Z536" s="366"/>
    </row>
    <row r="537">
      <c r="A537" s="331"/>
      <c r="B537" s="331"/>
      <c r="C537" s="331"/>
      <c r="D537" s="331"/>
      <c r="E537" s="331"/>
      <c r="F537" s="331"/>
      <c r="G537" s="331"/>
      <c r="H537" s="331"/>
      <c r="I537" s="331"/>
      <c r="J537" s="331"/>
      <c r="K537" s="331"/>
      <c r="L537" s="331"/>
      <c r="M537" s="331"/>
      <c r="N537" s="331"/>
      <c r="O537" s="331"/>
      <c r="P537" s="331"/>
      <c r="Q537" s="331"/>
      <c r="R537" s="331"/>
      <c r="S537" s="331"/>
      <c r="T537" s="331"/>
      <c r="U537" s="331"/>
      <c r="V537" s="331"/>
      <c r="W537" s="331"/>
      <c r="X537" s="331"/>
      <c r="Y537" s="369"/>
      <c r="Z537" s="366"/>
    </row>
    <row r="538">
      <c r="A538" s="331"/>
      <c r="B538" s="331"/>
      <c r="C538" s="331"/>
      <c r="D538" s="331"/>
      <c r="E538" s="331"/>
      <c r="F538" s="331"/>
      <c r="G538" s="331"/>
      <c r="H538" s="331"/>
      <c r="I538" s="331"/>
      <c r="J538" s="331"/>
      <c r="K538" s="331"/>
      <c r="L538" s="331"/>
      <c r="M538" s="331"/>
      <c r="N538" s="331"/>
      <c r="O538" s="331"/>
      <c r="P538" s="331"/>
      <c r="Q538" s="331"/>
      <c r="R538" s="331"/>
      <c r="S538" s="331"/>
      <c r="T538" s="331"/>
      <c r="U538" s="331"/>
      <c r="V538" s="331"/>
      <c r="W538" s="331"/>
      <c r="X538" s="331"/>
      <c r="Y538" s="369"/>
      <c r="Z538" s="366"/>
    </row>
    <row r="539">
      <c r="A539" s="331"/>
      <c r="B539" s="331"/>
      <c r="C539" s="331"/>
      <c r="D539" s="331"/>
      <c r="E539" s="331"/>
      <c r="F539" s="331"/>
      <c r="G539" s="331"/>
      <c r="H539" s="331"/>
      <c r="I539" s="331"/>
      <c r="J539" s="331"/>
      <c r="K539" s="331"/>
      <c r="L539" s="331"/>
      <c r="M539" s="331"/>
      <c r="N539" s="331"/>
      <c r="O539" s="331"/>
      <c r="P539" s="331"/>
      <c r="Q539" s="331"/>
      <c r="R539" s="331"/>
      <c r="S539" s="331"/>
      <c r="T539" s="331"/>
      <c r="U539" s="331"/>
      <c r="V539" s="331"/>
      <c r="W539" s="331"/>
      <c r="X539" s="331"/>
      <c r="Y539" s="369"/>
      <c r="Z539" s="366"/>
    </row>
    <row r="540">
      <c r="A540" s="331"/>
      <c r="B540" s="331"/>
      <c r="C540" s="331"/>
      <c r="D540" s="331"/>
      <c r="E540" s="331"/>
      <c r="F540" s="331"/>
      <c r="G540" s="331"/>
      <c r="H540" s="331"/>
      <c r="I540" s="331"/>
      <c r="J540" s="331"/>
      <c r="K540" s="331"/>
      <c r="L540" s="331"/>
      <c r="M540" s="331"/>
      <c r="N540" s="331"/>
      <c r="O540" s="331"/>
      <c r="P540" s="331"/>
      <c r="Q540" s="331"/>
      <c r="R540" s="331"/>
      <c r="S540" s="331"/>
      <c r="T540" s="331"/>
      <c r="U540" s="331"/>
      <c r="V540" s="331"/>
      <c r="W540" s="331"/>
      <c r="X540" s="331"/>
      <c r="Y540" s="369"/>
      <c r="Z540" s="366"/>
    </row>
    <row r="541">
      <c r="A541" s="331"/>
      <c r="B541" s="331"/>
      <c r="C541" s="331"/>
      <c r="D541" s="331"/>
      <c r="E541" s="331"/>
      <c r="F541" s="331"/>
      <c r="G541" s="331"/>
      <c r="H541" s="331"/>
      <c r="I541" s="331"/>
      <c r="J541" s="331"/>
      <c r="K541" s="331"/>
      <c r="L541" s="331"/>
      <c r="M541" s="331"/>
      <c r="N541" s="331"/>
      <c r="O541" s="331"/>
      <c r="P541" s="331"/>
      <c r="Q541" s="331"/>
      <c r="R541" s="331"/>
      <c r="S541" s="331"/>
      <c r="T541" s="331"/>
      <c r="U541" s="331"/>
      <c r="V541" s="331"/>
      <c r="W541" s="331"/>
      <c r="X541" s="331"/>
      <c r="Y541" s="369"/>
      <c r="Z541" s="366"/>
    </row>
    <row r="542">
      <c r="A542" s="331"/>
      <c r="B542" s="331"/>
      <c r="C542" s="331"/>
      <c r="D542" s="331"/>
      <c r="E542" s="331"/>
      <c r="F542" s="331"/>
      <c r="G542" s="331"/>
      <c r="H542" s="331"/>
      <c r="I542" s="331"/>
      <c r="J542" s="331"/>
      <c r="K542" s="331"/>
      <c r="L542" s="331"/>
      <c r="M542" s="331"/>
      <c r="N542" s="331"/>
      <c r="O542" s="331"/>
      <c r="P542" s="331"/>
      <c r="Q542" s="331"/>
      <c r="R542" s="331"/>
      <c r="S542" s="331"/>
      <c r="T542" s="331"/>
      <c r="U542" s="331"/>
      <c r="V542" s="331"/>
      <c r="W542" s="331"/>
      <c r="X542" s="331"/>
      <c r="Y542" s="369"/>
      <c r="Z542" s="366"/>
    </row>
    <row r="543">
      <c r="A543" s="331"/>
      <c r="B543" s="331"/>
      <c r="C543" s="331"/>
      <c r="D543" s="331"/>
      <c r="E543" s="331"/>
      <c r="F543" s="331"/>
      <c r="G543" s="331"/>
      <c r="H543" s="331"/>
      <c r="I543" s="331"/>
      <c r="J543" s="331"/>
      <c r="K543" s="331"/>
      <c r="L543" s="331"/>
      <c r="M543" s="331"/>
      <c r="N543" s="331"/>
      <c r="O543" s="331"/>
      <c r="P543" s="331"/>
      <c r="Q543" s="331"/>
      <c r="R543" s="331"/>
      <c r="S543" s="331"/>
      <c r="T543" s="331"/>
      <c r="U543" s="331"/>
      <c r="V543" s="331"/>
      <c r="W543" s="331"/>
      <c r="X543" s="331"/>
      <c r="Y543" s="369"/>
      <c r="Z543" s="366"/>
    </row>
    <row r="544">
      <c r="A544" s="331"/>
      <c r="B544" s="331"/>
      <c r="C544" s="331"/>
      <c r="D544" s="331"/>
      <c r="E544" s="331"/>
      <c r="F544" s="331"/>
      <c r="G544" s="331"/>
      <c r="H544" s="331"/>
      <c r="I544" s="331"/>
      <c r="J544" s="331"/>
      <c r="K544" s="331"/>
      <c r="L544" s="331"/>
      <c r="M544" s="331"/>
      <c r="N544" s="331"/>
      <c r="O544" s="331"/>
      <c r="P544" s="331"/>
      <c r="Q544" s="331"/>
      <c r="R544" s="331"/>
      <c r="S544" s="331"/>
      <c r="T544" s="331"/>
      <c r="U544" s="331"/>
      <c r="V544" s="331"/>
      <c r="W544" s="331"/>
      <c r="X544" s="331"/>
      <c r="Y544" s="369"/>
      <c r="Z544" s="366"/>
    </row>
    <row r="545">
      <c r="A545" s="331"/>
      <c r="B545" s="331"/>
      <c r="C545" s="331"/>
      <c r="D545" s="331"/>
      <c r="E545" s="331"/>
      <c r="F545" s="331"/>
      <c r="G545" s="331"/>
      <c r="H545" s="331"/>
      <c r="I545" s="331"/>
      <c r="J545" s="331"/>
      <c r="K545" s="331"/>
      <c r="L545" s="331"/>
      <c r="M545" s="331"/>
      <c r="N545" s="331"/>
      <c r="O545" s="331"/>
      <c r="P545" s="331"/>
      <c r="Q545" s="331"/>
      <c r="R545" s="331"/>
      <c r="S545" s="331"/>
      <c r="T545" s="331"/>
      <c r="U545" s="331"/>
      <c r="V545" s="331"/>
      <c r="W545" s="331"/>
      <c r="X545" s="331"/>
      <c r="Y545" s="369"/>
      <c r="Z545" s="366"/>
    </row>
    <row r="546">
      <c r="A546" s="331"/>
      <c r="B546" s="331"/>
      <c r="C546" s="331"/>
      <c r="D546" s="331"/>
      <c r="E546" s="331"/>
      <c r="F546" s="331"/>
      <c r="G546" s="331"/>
      <c r="H546" s="331"/>
      <c r="I546" s="331"/>
      <c r="J546" s="331"/>
      <c r="K546" s="331"/>
      <c r="L546" s="331"/>
      <c r="M546" s="331"/>
      <c r="N546" s="331"/>
      <c r="O546" s="331"/>
      <c r="P546" s="331"/>
      <c r="Q546" s="331"/>
      <c r="R546" s="331"/>
      <c r="S546" s="331"/>
      <c r="T546" s="331"/>
      <c r="U546" s="331"/>
      <c r="V546" s="331"/>
      <c r="W546" s="331"/>
      <c r="X546" s="331"/>
      <c r="Y546" s="369"/>
      <c r="Z546" s="366"/>
    </row>
    <row r="547">
      <c r="A547" s="331"/>
      <c r="B547" s="331"/>
      <c r="C547" s="331"/>
      <c r="D547" s="331"/>
      <c r="E547" s="331"/>
      <c r="F547" s="331"/>
      <c r="G547" s="331"/>
      <c r="H547" s="331"/>
      <c r="I547" s="331"/>
      <c r="J547" s="331"/>
      <c r="K547" s="331"/>
      <c r="L547" s="331"/>
      <c r="M547" s="331"/>
      <c r="N547" s="331"/>
      <c r="O547" s="331"/>
      <c r="P547" s="331"/>
      <c r="Q547" s="331"/>
      <c r="R547" s="331"/>
      <c r="S547" s="331"/>
      <c r="T547" s="331"/>
      <c r="U547" s="331"/>
      <c r="V547" s="331"/>
      <c r="W547" s="331"/>
      <c r="X547" s="331"/>
      <c r="Y547" s="369"/>
      <c r="Z547" s="366"/>
    </row>
    <row r="548">
      <c r="A548" s="331"/>
      <c r="B548" s="331"/>
      <c r="C548" s="331"/>
      <c r="D548" s="331"/>
      <c r="E548" s="331"/>
      <c r="F548" s="331"/>
      <c r="G548" s="331"/>
      <c r="H548" s="331"/>
      <c r="I548" s="331"/>
      <c r="J548" s="331"/>
      <c r="K548" s="331"/>
      <c r="L548" s="331"/>
      <c r="M548" s="331"/>
      <c r="N548" s="331"/>
      <c r="O548" s="331"/>
      <c r="P548" s="331"/>
      <c r="Q548" s="331"/>
      <c r="R548" s="331"/>
      <c r="S548" s="331"/>
      <c r="T548" s="331"/>
      <c r="U548" s="331"/>
      <c r="V548" s="331"/>
      <c r="W548" s="331"/>
      <c r="X548" s="331"/>
      <c r="Y548" s="369"/>
      <c r="Z548" s="366"/>
    </row>
    <row r="549">
      <c r="A549" s="331"/>
      <c r="B549" s="331"/>
      <c r="C549" s="331"/>
      <c r="D549" s="331"/>
      <c r="E549" s="331"/>
      <c r="F549" s="331"/>
      <c r="G549" s="331"/>
      <c r="H549" s="331"/>
      <c r="I549" s="331"/>
      <c r="J549" s="331"/>
      <c r="K549" s="331"/>
      <c r="L549" s="331"/>
      <c r="M549" s="331"/>
      <c r="N549" s="331"/>
      <c r="O549" s="331"/>
      <c r="P549" s="331"/>
      <c r="Q549" s="331"/>
      <c r="R549" s="331"/>
      <c r="S549" s="331"/>
      <c r="T549" s="331"/>
      <c r="U549" s="331"/>
      <c r="V549" s="331"/>
      <c r="W549" s="331"/>
      <c r="X549" s="331"/>
      <c r="Y549" s="369"/>
      <c r="Z549" s="366"/>
    </row>
    <row r="550">
      <c r="A550" s="331"/>
      <c r="B550" s="331"/>
      <c r="C550" s="331"/>
      <c r="D550" s="331"/>
      <c r="E550" s="331"/>
      <c r="F550" s="331"/>
      <c r="G550" s="331"/>
      <c r="H550" s="331"/>
      <c r="I550" s="331"/>
      <c r="J550" s="331"/>
      <c r="K550" s="331"/>
      <c r="L550" s="331"/>
      <c r="M550" s="331"/>
      <c r="N550" s="331"/>
      <c r="O550" s="331"/>
      <c r="P550" s="331"/>
      <c r="Q550" s="331"/>
      <c r="R550" s="331"/>
      <c r="S550" s="331"/>
      <c r="T550" s="331"/>
      <c r="U550" s="331"/>
      <c r="V550" s="331"/>
      <c r="W550" s="331"/>
      <c r="X550" s="331"/>
      <c r="Y550" s="369"/>
      <c r="Z550" s="366"/>
    </row>
    <row r="551">
      <c r="A551" s="331"/>
      <c r="B551" s="331"/>
      <c r="C551" s="331"/>
      <c r="D551" s="331"/>
      <c r="E551" s="331"/>
      <c r="F551" s="331"/>
      <c r="G551" s="331"/>
      <c r="H551" s="331"/>
      <c r="I551" s="331"/>
      <c r="J551" s="331"/>
      <c r="K551" s="331"/>
      <c r="L551" s="331"/>
      <c r="M551" s="331"/>
      <c r="N551" s="331"/>
      <c r="O551" s="331"/>
      <c r="P551" s="331"/>
      <c r="Q551" s="331"/>
      <c r="R551" s="331"/>
      <c r="S551" s="331"/>
      <c r="T551" s="331"/>
      <c r="U551" s="331"/>
      <c r="V551" s="331"/>
      <c r="W551" s="331"/>
      <c r="X551" s="331"/>
      <c r="Y551" s="369"/>
      <c r="Z551" s="366"/>
    </row>
    <row r="552">
      <c r="A552" s="331"/>
      <c r="B552" s="331"/>
      <c r="C552" s="331"/>
      <c r="D552" s="331"/>
      <c r="E552" s="331"/>
      <c r="F552" s="331"/>
      <c r="G552" s="331"/>
      <c r="H552" s="331"/>
      <c r="I552" s="331"/>
      <c r="J552" s="331"/>
      <c r="K552" s="331"/>
      <c r="L552" s="331"/>
      <c r="M552" s="331"/>
      <c r="N552" s="331"/>
      <c r="O552" s="331"/>
      <c r="P552" s="331"/>
      <c r="Q552" s="331"/>
      <c r="R552" s="331"/>
      <c r="S552" s="331"/>
      <c r="T552" s="331"/>
      <c r="U552" s="331"/>
      <c r="V552" s="331"/>
      <c r="W552" s="331"/>
      <c r="X552" s="331"/>
      <c r="Y552" s="369"/>
      <c r="Z552" s="366"/>
    </row>
    <row r="553">
      <c r="A553" s="331"/>
      <c r="B553" s="331"/>
      <c r="C553" s="331"/>
      <c r="D553" s="331"/>
      <c r="E553" s="331"/>
      <c r="F553" s="331"/>
      <c r="G553" s="331"/>
      <c r="H553" s="331"/>
      <c r="I553" s="331"/>
      <c r="J553" s="331"/>
      <c r="K553" s="331"/>
      <c r="L553" s="331"/>
      <c r="M553" s="331"/>
      <c r="N553" s="331"/>
      <c r="O553" s="331"/>
      <c r="P553" s="331"/>
      <c r="Q553" s="331"/>
      <c r="R553" s="331"/>
      <c r="S553" s="331"/>
      <c r="T553" s="331"/>
      <c r="U553" s="331"/>
      <c r="V553" s="331"/>
      <c r="W553" s="331"/>
      <c r="X553" s="331"/>
      <c r="Y553" s="369"/>
      <c r="Z553" s="366"/>
    </row>
    <row r="554">
      <c r="A554" s="331"/>
      <c r="B554" s="331"/>
      <c r="C554" s="331"/>
      <c r="D554" s="331"/>
      <c r="E554" s="331"/>
      <c r="F554" s="331"/>
      <c r="G554" s="331"/>
      <c r="H554" s="331"/>
      <c r="I554" s="331"/>
      <c r="J554" s="331"/>
      <c r="K554" s="331"/>
      <c r="L554" s="331"/>
      <c r="M554" s="331"/>
      <c r="N554" s="331"/>
      <c r="O554" s="331"/>
      <c r="P554" s="331"/>
      <c r="Q554" s="331"/>
      <c r="R554" s="331"/>
      <c r="S554" s="331"/>
      <c r="T554" s="331"/>
      <c r="U554" s="331"/>
      <c r="V554" s="331"/>
      <c r="W554" s="331"/>
      <c r="X554" s="331"/>
      <c r="Y554" s="369"/>
      <c r="Z554" s="366"/>
    </row>
    <row r="555">
      <c r="A555" s="331"/>
      <c r="B555" s="331"/>
      <c r="C555" s="331"/>
      <c r="D555" s="331"/>
      <c r="E555" s="331"/>
      <c r="F555" s="331"/>
      <c r="G555" s="331"/>
      <c r="H555" s="331"/>
      <c r="I555" s="331"/>
      <c r="J555" s="331"/>
      <c r="K555" s="331"/>
      <c r="L555" s="331"/>
      <c r="M555" s="331"/>
      <c r="N555" s="331"/>
      <c r="O555" s="331"/>
      <c r="P555" s="331"/>
      <c r="Q555" s="331"/>
      <c r="R555" s="331"/>
      <c r="S555" s="331"/>
      <c r="T555" s="331"/>
      <c r="U555" s="331"/>
      <c r="V555" s="331"/>
      <c r="W555" s="331"/>
      <c r="X555" s="331"/>
      <c r="Y555" s="369"/>
      <c r="Z555" s="366"/>
    </row>
    <row r="556">
      <c r="A556" s="331"/>
      <c r="B556" s="331"/>
      <c r="C556" s="331"/>
      <c r="D556" s="331"/>
      <c r="E556" s="331"/>
      <c r="F556" s="331"/>
      <c r="G556" s="331"/>
      <c r="H556" s="331"/>
      <c r="I556" s="331"/>
      <c r="J556" s="331"/>
      <c r="K556" s="331"/>
      <c r="L556" s="331"/>
      <c r="M556" s="331"/>
      <c r="N556" s="331"/>
      <c r="O556" s="331"/>
      <c r="P556" s="331"/>
      <c r="Q556" s="331"/>
      <c r="R556" s="331"/>
      <c r="S556" s="331"/>
      <c r="T556" s="331"/>
      <c r="U556" s="331"/>
      <c r="V556" s="331"/>
      <c r="W556" s="331"/>
      <c r="X556" s="331"/>
      <c r="Y556" s="369"/>
      <c r="Z556" s="366"/>
    </row>
    <row r="557">
      <c r="A557" s="331"/>
      <c r="B557" s="331"/>
      <c r="C557" s="331"/>
      <c r="D557" s="331"/>
      <c r="E557" s="331"/>
      <c r="F557" s="331"/>
      <c r="G557" s="331"/>
      <c r="H557" s="331"/>
      <c r="I557" s="331"/>
      <c r="J557" s="331"/>
      <c r="K557" s="331"/>
      <c r="L557" s="331"/>
      <c r="M557" s="331"/>
      <c r="N557" s="331"/>
      <c r="O557" s="331"/>
      <c r="P557" s="331"/>
      <c r="Q557" s="331"/>
      <c r="R557" s="331"/>
      <c r="S557" s="331"/>
      <c r="T557" s="331"/>
      <c r="U557" s="331"/>
      <c r="V557" s="331"/>
      <c r="W557" s="331"/>
      <c r="X557" s="331"/>
      <c r="Y557" s="369"/>
      <c r="Z557" s="366"/>
    </row>
    <row r="558">
      <c r="A558" s="331"/>
      <c r="B558" s="331"/>
      <c r="C558" s="331"/>
      <c r="D558" s="331"/>
      <c r="E558" s="331"/>
      <c r="F558" s="331"/>
      <c r="G558" s="331"/>
      <c r="H558" s="331"/>
      <c r="I558" s="331"/>
      <c r="J558" s="331"/>
      <c r="K558" s="331"/>
      <c r="L558" s="331"/>
      <c r="M558" s="331"/>
      <c r="N558" s="331"/>
      <c r="O558" s="331"/>
      <c r="P558" s="331"/>
      <c r="Q558" s="331"/>
      <c r="R558" s="331"/>
      <c r="S558" s="331"/>
      <c r="T558" s="331"/>
      <c r="U558" s="331"/>
      <c r="V558" s="331"/>
      <c r="W558" s="331"/>
      <c r="X558" s="331"/>
      <c r="Y558" s="369"/>
      <c r="Z558" s="366"/>
    </row>
    <row r="559">
      <c r="A559" s="331"/>
      <c r="B559" s="331"/>
      <c r="C559" s="331"/>
      <c r="D559" s="331"/>
      <c r="E559" s="331"/>
      <c r="F559" s="331"/>
      <c r="G559" s="331"/>
      <c r="H559" s="331"/>
      <c r="I559" s="331"/>
      <c r="J559" s="331"/>
      <c r="K559" s="331"/>
      <c r="L559" s="331"/>
      <c r="M559" s="331"/>
      <c r="N559" s="331"/>
      <c r="O559" s="331"/>
      <c r="P559" s="331"/>
      <c r="Q559" s="331"/>
      <c r="R559" s="331"/>
      <c r="S559" s="331"/>
      <c r="T559" s="331"/>
      <c r="U559" s="331"/>
      <c r="V559" s="331"/>
      <c r="W559" s="331"/>
      <c r="X559" s="331"/>
      <c r="Y559" s="369"/>
      <c r="Z559" s="366"/>
    </row>
    <row r="560">
      <c r="A560" s="331"/>
      <c r="B560" s="331"/>
      <c r="C560" s="331"/>
      <c r="D560" s="331"/>
      <c r="E560" s="331"/>
      <c r="F560" s="331"/>
      <c r="G560" s="331"/>
      <c r="H560" s="331"/>
      <c r="I560" s="331"/>
      <c r="J560" s="331"/>
      <c r="K560" s="331"/>
      <c r="L560" s="331"/>
      <c r="M560" s="331"/>
      <c r="N560" s="331"/>
      <c r="O560" s="331"/>
      <c r="P560" s="331"/>
      <c r="Q560" s="331"/>
      <c r="R560" s="331"/>
      <c r="S560" s="331"/>
      <c r="T560" s="331"/>
      <c r="U560" s="331"/>
      <c r="V560" s="331"/>
      <c r="W560" s="331"/>
      <c r="X560" s="331"/>
      <c r="Y560" s="369"/>
      <c r="Z560" s="366"/>
    </row>
    <row r="561">
      <c r="A561" s="331"/>
      <c r="B561" s="331"/>
      <c r="C561" s="331"/>
      <c r="D561" s="331"/>
      <c r="E561" s="331"/>
      <c r="F561" s="331"/>
      <c r="G561" s="331"/>
      <c r="H561" s="331"/>
      <c r="I561" s="331"/>
      <c r="J561" s="331"/>
      <c r="K561" s="331"/>
      <c r="L561" s="331"/>
      <c r="M561" s="331"/>
      <c r="N561" s="331"/>
      <c r="O561" s="331"/>
      <c r="P561" s="331"/>
      <c r="Q561" s="331"/>
      <c r="R561" s="331"/>
      <c r="S561" s="331"/>
      <c r="T561" s="331"/>
      <c r="U561" s="331"/>
      <c r="V561" s="331"/>
      <c r="W561" s="331"/>
      <c r="X561" s="331"/>
      <c r="Y561" s="369"/>
      <c r="Z561" s="366"/>
    </row>
    <row r="562">
      <c r="A562" s="331"/>
      <c r="B562" s="331"/>
      <c r="C562" s="331"/>
      <c r="D562" s="331"/>
      <c r="E562" s="331"/>
      <c r="F562" s="331"/>
      <c r="G562" s="331"/>
      <c r="H562" s="331"/>
      <c r="I562" s="331"/>
      <c r="J562" s="331"/>
      <c r="K562" s="331"/>
      <c r="L562" s="331"/>
      <c r="M562" s="331"/>
      <c r="N562" s="331"/>
      <c r="O562" s="331"/>
      <c r="P562" s="331"/>
      <c r="Q562" s="331"/>
      <c r="R562" s="331"/>
      <c r="S562" s="331"/>
      <c r="T562" s="331"/>
      <c r="U562" s="331"/>
      <c r="V562" s="331"/>
      <c r="W562" s="331"/>
      <c r="X562" s="331"/>
      <c r="Y562" s="369"/>
      <c r="Z562" s="366"/>
    </row>
    <row r="563">
      <c r="A563" s="331"/>
      <c r="B563" s="331"/>
      <c r="C563" s="331"/>
      <c r="D563" s="331"/>
      <c r="E563" s="331"/>
      <c r="F563" s="331"/>
      <c r="G563" s="331"/>
      <c r="H563" s="331"/>
      <c r="I563" s="331"/>
      <c r="J563" s="331"/>
      <c r="K563" s="331"/>
      <c r="L563" s="331"/>
      <c r="M563" s="331"/>
      <c r="N563" s="331"/>
      <c r="O563" s="331"/>
      <c r="P563" s="331"/>
      <c r="Q563" s="331"/>
      <c r="R563" s="331"/>
      <c r="S563" s="331"/>
      <c r="T563" s="331"/>
      <c r="U563" s="331"/>
      <c r="V563" s="331"/>
      <c r="W563" s="331"/>
      <c r="X563" s="331"/>
      <c r="Y563" s="369"/>
      <c r="Z563" s="366"/>
    </row>
    <row r="564">
      <c r="A564" s="331"/>
      <c r="B564" s="331"/>
      <c r="C564" s="331"/>
      <c r="D564" s="331"/>
      <c r="E564" s="331"/>
      <c r="F564" s="331"/>
      <c r="G564" s="331"/>
      <c r="H564" s="331"/>
      <c r="I564" s="331"/>
      <c r="J564" s="331"/>
      <c r="K564" s="331"/>
      <c r="L564" s="331"/>
      <c r="M564" s="331"/>
      <c r="N564" s="331"/>
      <c r="O564" s="331"/>
      <c r="P564" s="331"/>
      <c r="Q564" s="331"/>
      <c r="R564" s="331"/>
      <c r="S564" s="331"/>
      <c r="T564" s="331"/>
      <c r="U564" s="331"/>
      <c r="V564" s="331"/>
      <c r="W564" s="331"/>
      <c r="X564" s="331"/>
      <c r="Y564" s="369"/>
      <c r="Z564" s="366"/>
    </row>
    <row r="565">
      <c r="A565" s="331"/>
      <c r="B565" s="331"/>
      <c r="C565" s="331"/>
      <c r="D565" s="331"/>
      <c r="E565" s="331"/>
      <c r="F565" s="331"/>
      <c r="G565" s="331"/>
      <c r="H565" s="331"/>
      <c r="I565" s="331"/>
      <c r="J565" s="331"/>
      <c r="K565" s="331"/>
      <c r="L565" s="331"/>
      <c r="M565" s="331"/>
      <c r="N565" s="331"/>
      <c r="O565" s="331"/>
      <c r="P565" s="331"/>
      <c r="Q565" s="331"/>
      <c r="R565" s="331"/>
      <c r="S565" s="331"/>
      <c r="T565" s="331"/>
      <c r="U565" s="331"/>
      <c r="V565" s="331"/>
      <c r="W565" s="331"/>
      <c r="X565" s="331"/>
      <c r="Y565" s="369"/>
      <c r="Z565" s="366"/>
    </row>
    <row r="566">
      <c r="A566" s="331"/>
      <c r="B566" s="331"/>
      <c r="C566" s="331"/>
      <c r="D566" s="331"/>
      <c r="E566" s="331"/>
      <c r="F566" s="331"/>
      <c r="G566" s="331"/>
      <c r="H566" s="331"/>
      <c r="I566" s="331"/>
      <c r="J566" s="331"/>
      <c r="K566" s="331"/>
      <c r="L566" s="331"/>
      <c r="M566" s="331"/>
      <c r="N566" s="331"/>
      <c r="O566" s="331"/>
      <c r="P566" s="331"/>
      <c r="Q566" s="331"/>
      <c r="R566" s="331"/>
      <c r="S566" s="331"/>
      <c r="T566" s="331"/>
      <c r="U566" s="331"/>
      <c r="V566" s="331"/>
      <c r="W566" s="331"/>
      <c r="X566" s="331"/>
      <c r="Y566" s="369"/>
      <c r="Z566" s="366"/>
    </row>
    <row r="567">
      <c r="A567" s="331"/>
      <c r="B567" s="331"/>
      <c r="C567" s="331"/>
      <c r="D567" s="331"/>
      <c r="E567" s="331"/>
      <c r="F567" s="331"/>
      <c r="G567" s="331"/>
      <c r="H567" s="331"/>
      <c r="I567" s="331"/>
      <c r="J567" s="331"/>
      <c r="K567" s="331"/>
      <c r="L567" s="331"/>
      <c r="M567" s="331"/>
      <c r="N567" s="331"/>
      <c r="O567" s="331"/>
      <c r="P567" s="331"/>
      <c r="Q567" s="331"/>
      <c r="R567" s="331"/>
      <c r="S567" s="331"/>
      <c r="T567" s="331"/>
      <c r="U567" s="331"/>
      <c r="V567" s="331"/>
      <c r="W567" s="331"/>
      <c r="X567" s="331"/>
      <c r="Y567" s="369"/>
      <c r="Z567" s="366"/>
    </row>
    <row r="568">
      <c r="A568" s="331"/>
      <c r="B568" s="331"/>
      <c r="C568" s="331"/>
      <c r="D568" s="331"/>
      <c r="E568" s="331"/>
      <c r="F568" s="331"/>
      <c r="G568" s="331"/>
      <c r="H568" s="331"/>
      <c r="I568" s="331"/>
      <c r="J568" s="331"/>
      <c r="K568" s="331"/>
      <c r="L568" s="331"/>
      <c r="M568" s="331"/>
      <c r="N568" s="331"/>
      <c r="O568" s="331"/>
      <c r="P568" s="331"/>
      <c r="Q568" s="331"/>
      <c r="R568" s="331"/>
      <c r="S568" s="331"/>
      <c r="T568" s="331"/>
      <c r="U568" s="331"/>
      <c r="V568" s="331"/>
      <c r="W568" s="331"/>
      <c r="X568" s="331"/>
      <c r="Y568" s="369"/>
      <c r="Z568" s="366"/>
    </row>
    <row r="569">
      <c r="A569" s="331"/>
      <c r="B569" s="331"/>
      <c r="C569" s="331"/>
      <c r="D569" s="331"/>
      <c r="E569" s="331"/>
      <c r="F569" s="331"/>
      <c r="G569" s="331"/>
      <c r="H569" s="331"/>
      <c r="I569" s="331"/>
      <c r="J569" s="331"/>
      <c r="K569" s="331"/>
      <c r="L569" s="331"/>
      <c r="M569" s="331"/>
      <c r="N569" s="331"/>
      <c r="O569" s="331"/>
      <c r="P569" s="331"/>
      <c r="Q569" s="331"/>
      <c r="R569" s="331"/>
      <c r="S569" s="331"/>
      <c r="T569" s="331"/>
      <c r="U569" s="331"/>
      <c r="V569" s="331"/>
      <c r="W569" s="331"/>
      <c r="X569" s="331"/>
      <c r="Y569" s="369"/>
      <c r="Z569" s="366"/>
    </row>
    <row r="570">
      <c r="A570" s="331"/>
      <c r="B570" s="331"/>
      <c r="C570" s="331"/>
      <c r="D570" s="331"/>
      <c r="E570" s="331"/>
      <c r="F570" s="331"/>
      <c r="G570" s="331"/>
      <c r="H570" s="331"/>
      <c r="I570" s="331"/>
      <c r="J570" s="331"/>
      <c r="K570" s="331"/>
      <c r="L570" s="331"/>
      <c r="M570" s="331"/>
      <c r="N570" s="331"/>
      <c r="O570" s="331"/>
      <c r="P570" s="331"/>
      <c r="Q570" s="331"/>
      <c r="R570" s="331"/>
      <c r="S570" s="331"/>
      <c r="T570" s="331"/>
      <c r="U570" s="331"/>
      <c r="V570" s="331"/>
      <c r="W570" s="331"/>
      <c r="X570" s="331"/>
      <c r="Y570" s="369"/>
      <c r="Z570" s="366"/>
    </row>
    <row r="571">
      <c r="A571" s="331"/>
      <c r="B571" s="331"/>
      <c r="C571" s="331"/>
      <c r="D571" s="331"/>
      <c r="E571" s="331"/>
      <c r="F571" s="331"/>
      <c r="G571" s="331"/>
      <c r="H571" s="331"/>
      <c r="I571" s="331"/>
      <c r="J571" s="331"/>
      <c r="K571" s="331"/>
      <c r="L571" s="331"/>
      <c r="M571" s="331"/>
      <c r="N571" s="331"/>
      <c r="O571" s="331"/>
      <c r="P571" s="331"/>
      <c r="Q571" s="331"/>
      <c r="R571" s="331"/>
      <c r="S571" s="331"/>
      <c r="T571" s="331"/>
      <c r="U571" s="331"/>
      <c r="V571" s="331"/>
      <c r="W571" s="331"/>
      <c r="X571" s="331"/>
      <c r="Y571" s="369"/>
      <c r="Z571" s="366"/>
    </row>
    <row r="572">
      <c r="A572" s="331"/>
      <c r="B572" s="331"/>
      <c r="C572" s="331"/>
      <c r="D572" s="331"/>
      <c r="E572" s="331"/>
      <c r="F572" s="331"/>
      <c r="G572" s="331"/>
      <c r="H572" s="331"/>
      <c r="I572" s="331"/>
      <c r="J572" s="331"/>
      <c r="K572" s="331"/>
      <c r="L572" s="331"/>
      <c r="M572" s="331"/>
      <c r="N572" s="331"/>
      <c r="O572" s="331"/>
      <c r="P572" s="331"/>
      <c r="Q572" s="331"/>
      <c r="R572" s="331"/>
      <c r="S572" s="331"/>
      <c r="T572" s="331"/>
      <c r="U572" s="331"/>
      <c r="V572" s="331"/>
      <c r="W572" s="331"/>
      <c r="X572" s="331"/>
      <c r="Y572" s="369"/>
      <c r="Z572" s="366"/>
    </row>
    <row r="573">
      <c r="A573" s="331"/>
      <c r="B573" s="331"/>
      <c r="C573" s="331"/>
      <c r="D573" s="331"/>
      <c r="E573" s="331"/>
      <c r="F573" s="331"/>
      <c r="G573" s="331"/>
      <c r="H573" s="331"/>
      <c r="I573" s="331"/>
      <c r="J573" s="331"/>
      <c r="K573" s="331"/>
      <c r="L573" s="331"/>
      <c r="M573" s="331"/>
      <c r="N573" s="331"/>
      <c r="O573" s="331"/>
      <c r="P573" s="331"/>
      <c r="Q573" s="331"/>
      <c r="R573" s="331"/>
      <c r="S573" s="331"/>
      <c r="T573" s="331"/>
      <c r="U573" s="331"/>
      <c r="V573" s="331"/>
      <c r="W573" s="331"/>
      <c r="X573" s="331"/>
      <c r="Y573" s="369"/>
      <c r="Z573" s="366"/>
    </row>
    <row r="574">
      <c r="A574" s="331"/>
      <c r="B574" s="331"/>
      <c r="C574" s="331"/>
      <c r="D574" s="331"/>
      <c r="E574" s="331"/>
      <c r="F574" s="331"/>
      <c r="G574" s="331"/>
      <c r="H574" s="331"/>
      <c r="I574" s="331"/>
      <c r="J574" s="331"/>
      <c r="K574" s="331"/>
      <c r="L574" s="331"/>
      <c r="M574" s="331"/>
      <c r="N574" s="331"/>
      <c r="O574" s="331"/>
      <c r="P574" s="331"/>
      <c r="Q574" s="331"/>
      <c r="R574" s="331"/>
      <c r="S574" s="331"/>
      <c r="T574" s="331"/>
      <c r="U574" s="331"/>
      <c r="V574" s="331"/>
      <c r="W574" s="331"/>
      <c r="X574" s="331"/>
      <c r="Y574" s="369"/>
      <c r="Z574" s="366"/>
    </row>
    <row r="575">
      <c r="A575" s="331"/>
      <c r="B575" s="331"/>
      <c r="C575" s="331"/>
      <c r="D575" s="331"/>
      <c r="E575" s="331"/>
      <c r="F575" s="331"/>
      <c r="G575" s="331"/>
      <c r="H575" s="331"/>
      <c r="I575" s="331"/>
      <c r="J575" s="331"/>
      <c r="K575" s="331"/>
      <c r="L575" s="331"/>
      <c r="M575" s="331"/>
      <c r="N575" s="331"/>
      <c r="O575" s="331"/>
      <c r="P575" s="331"/>
      <c r="Q575" s="331"/>
      <c r="R575" s="331"/>
      <c r="S575" s="331"/>
      <c r="T575" s="331"/>
      <c r="U575" s="331"/>
      <c r="V575" s="331"/>
      <c r="W575" s="331"/>
      <c r="X575" s="331"/>
      <c r="Y575" s="369"/>
      <c r="Z575" s="366"/>
    </row>
    <row r="576">
      <c r="A576" s="331"/>
      <c r="B576" s="331"/>
      <c r="C576" s="331"/>
      <c r="D576" s="331"/>
      <c r="E576" s="331"/>
      <c r="F576" s="331"/>
      <c r="G576" s="331"/>
      <c r="H576" s="331"/>
      <c r="I576" s="331"/>
      <c r="J576" s="331"/>
      <c r="K576" s="331"/>
      <c r="L576" s="331"/>
      <c r="M576" s="331"/>
      <c r="N576" s="331"/>
      <c r="O576" s="331"/>
      <c r="P576" s="331"/>
      <c r="Q576" s="331"/>
      <c r="R576" s="331"/>
      <c r="S576" s="331"/>
      <c r="T576" s="331"/>
      <c r="U576" s="331"/>
      <c r="V576" s="331"/>
      <c r="W576" s="331"/>
      <c r="X576" s="331"/>
      <c r="Y576" s="369"/>
      <c r="Z576" s="366"/>
    </row>
    <row r="577">
      <c r="A577" s="331"/>
      <c r="B577" s="331"/>
      <c r="C577" s="331"/>
      <c r="D577" s="331"/>
      <c r="E577" s="331"/>
      <c r="F577" s="331"/>
      <c r="G577" s="331"/>
      <c r="H577" s="331"/>
      <c r="I577" s="331"/>
      <c r="J577" s="331"/>
      <c r="K577" s="331"/>
      <c r="L577" s="331"/>
      <c r="M577" s="331"/>
      <c r="N577" s="331"/>
      <c r="O577" s="331"/>
      <c r="P577" s="331"/>
      <c r="Q577" s="331"/>
      <c r="R577" s="331"/>
      <c r="S577" s="331"/>
      <c r="T577" s="331"/>
      <c r="U577" s="331"/>
      <c r="V577" s="331"/>
      <c r="W577" s="331"/>
      <c r="X577" s="331"/>
      <c r="Y577" s="369"/>
      <c r="Z577" s="366"/>
    </row>
    <row r="578">
      <c r="A578" s="331"/>
      <c r="B578" s="331"/>
      <c r="C578" s="331"/>
      <c r="D578" s="331"/>
      <c r="E578" s="331"/>
      <c r="F578" s="331"/>
      <c r="G578" s="331"/>
      <c r="H578" s="331"/>
      <c r="I578" s="331"/>
      <c r="J578" s="331"/>
      <c r="K578" s="331"/>
      <c r="L578" s="331"/>
      <c r="M578" s="331"/>
      <c r="N578" s="331"/>
      <c r="O578" s="331"/>
      <c r="P578" s="331"/>
      <c r="Q578" s="331"/>
      <c r="R578" s="331"/>
      <c r="S578" s="331"/>
      <c r="T578" s="331"/>
      <c r="U578" s="331"/>
      <c r="V578" s="331"/>
      <c r="W578" s="331"/>
      <c r="X578" s="331"/>
      <c r="Y578" s="369"/>
      <c r="Z578" s="366"/>
    </row>
    <row r="579">
      <c r="A579" s="331"/>
      <c r="B579" s="331"/>
      <c r="C579" s="331"/>
      <c r="D579" s="331"/>
      <c r="E579" s="331"/>
      <c r="F579" s="331"/>
      <c r="G579" s="331"/>
      <c r="H579" s="331"/>
      <c r="I579" s="331"/>
      <c r="J579" s="331"/>
      <c r="K579" s="331"/>
      <c r="L579" s="331"/>
      <c r="M579" s="331"/>
      <c r="N579" s="331"/>
      <c r="O579" s="331"/>
      <c r="P579" s="331"/>
      <c r="Q579" s="331"/>
      <c r="R579" s="331"/>
      <c r="S579" s="331"/>
      <c r="T579" s="331"/>
      <c r="U579" s="331"/>
      <c r="V579" s="331"/>
      <c r="W579" s="331"/>
      <c r="X579" s="331"/>
      <c r="Y579" s="369"/>
      <c r="Z579" s="366"/>
    </row>
    <row r="580">
      <c r="A580" s="331"/>
      <c r="B580" s="331"/>
      <c r="C580" s="331"/>
      <c r="D580" s="331"/>
      <c r="E580" s="331"/>
      <c r="F580" s="331"/>
      <c r="G580" s="331"/>
      <c r="H580" s="331"/>
      <c r="I580" s="331"/>
      <c r="J580" s="331"/>
      <c r="K580" s="331"/>
      <c r="L580" s="331"/>
      <c r="M580" s="331"/>
      <c r="N580" s="331"/>
      <c r="O580" s="331"/>
      <c r="P580" s="331"/>
      <c r="Q580" s="331"/>
      <c r="R580" s="331"/>
      <c r="S580" s="331"/>
      <c r="T580" s="331"/>
      <c r="U580" s="331"/>
      <c r="V580" s="331"/>
      <c r="W580" s="331"/>
      <c r="X580" s="331"/>
      <c r="Y580" s="369"/>
      <c r="Z580" s="366"/>
    </row>
    <row r="581">
      <c r="A581" s="331"/>
      <c r="B581" s="331"/>
      <c r="C581" s="331"/>
      <c r="D581" s="331"/>
      <c r="E581" s="331"/>
      <c r="F581" s="331"/>
      <c r="G581" s="331"/>
      <c r="H581" s="331"/>
      <c r="I581" s="331"/>
      <c r="J581" s="331"/>
      <c r="K581" s="331"/>
      <c r="L581" s="331"/>
      <c r="M581" s="331"/>
      <c r="N581" s="331"/>
      <c r="O581" s="331"/>
      <c r="P581" s="331"/>
      <c r="Q581" s="331"/>
      <c r="R581" s="331"/>
      <c r="S581" s="331"/>
      <c r="T581" s="331"/>
      <c r="U581" s="331"/>
      <c r="V581" s="331"/>
      <c r="W581" s="331"/>
      <c r="X581" s="331"/>
      <c r="Y581" s="369"/>
      <c r="Z581" s="366"/>
    </row>
    <row r="582">
      <c r="A582" s="331"/>
      <c r="B582" s="331"/>
      <c r="C582" s="331"/>
      <c r="D582" s="331"/>
      <c r="E582" s="331"/>
      <c r="F582" s="331"/>
      <c r="G582" s="331"/>
      <c r="H582" s="331"/>
      <c r="I582" s="331"/>
      <c r="J582" s="331"/>
      <c r="K582" s="331"/>
      <c r="L582" s="331"/>
      <c r="M582" s="331"/>
      <c r="N582" s="331"/>
      <c r="O582" s="331"/>
      <c r="P582" s="331"/>
      <c r="Q582" s="331"/>
      <c r="R582" s="331"/>
      <c r="S582" s="331"/>
      <c r="T582" s="331"/>
      <c r="U582" s="331"/>
      <c r="V582" s="331"/>
      <c r="W582" s="331"/>
      <c r="X582" s="331"/>
      <c r="Y582" s="369"/>
      <c r="Z582" s="366"/>
    </row>
    <row r="583">
      <c r="A583" s="331"/>
      <c r="B583" s="331"/>
      <c r="C583" s="331"/>
      <c r="D583" s="331"/>
      <c r="E583" s="331"/>
      <c r="F583" s="331"/>
      <c r="G583" s="331"/>
      <c r="H583" s="331"/>
      <c r="I583" s="331"/>
      <c r="J583" s="331"/>
      <c r="K583" s="331"/>
      <c r="L583" s="331"/>
      <c r="M583" s="331"/>
      <c r="N583" s="331"/>
      <c r="O583" s="331"/>
      <c r="P583" s="331"/>
      <c r="Q583" s="331"/>
      <c r="R583" s="331"/>
      <c r="S583" s="331"/>
      <c r="T583" s="331"/>
      <c r="U583" s="331"/>
      <c r="V583" s="331"/>
      <c r="W583" s="331"/>
      <c r="X583" s="331"/>
      <c r="Y583" s="369"/>
      <c r="Z583" s="366"/>
    </row>
    <row r="584">
      <c r="A584" s="331"/>
      <c r="B584" s="331"/>
      <c r="C584" s="331"/>
      <c r="D584" s="331"/>
      <c r="E584" s="331"/>
      <c r="F584" s="331"/>
      <c r="G584" s="331"/>
      <c r="H584" s="331"/>
      <c r="I584" s="331"/>
      <c r="J584" s="331"/>
      <c r="K584" s="331"/>
      <c r="L584" s="331"/>
      <c r="M584" s="331"/>
      <c r="N584" s="331"/>
      <c r="O584" s="331"/>
      <c r="P584" s="331"/>
      <c r="Q584" s="331"/>
      <c r="R584" s="331"/>
      <c r="S584" s="331"/>
      <c r="T584" s="331"/>
      <c r="U584" s="331"/>
      <c r="V584" s="331"/>
      <c r="W584" s="331"/>
      <c r="X584" s="331"/>
      <c r="Y584" s="369"/>
      <c r="Z584" s="366"/>
    </row>
    <row r="585">
      <c r="A585" s="331"/>
      <c r="B585" s="331"/>
      <c r="C585" s="331"/>
      <c r="D585" s="331"/>
      <c r="E585" s="331"/>
      <c r="F585" s="331"/>
      <c r="G585" s="331"/>
      <c r="H585" s="331"/>
      <c r="I585" s="331"/>
      <c r="J585" s="331"/>
      <c r="K585" s="331"/>
      <c r="L585" s="331"/>
      <c r="M585" s="331"/>
      <c r="N585" s="331"/>
      <c r="O585" s="331"/>
      <c r="P585" s="331"/>
      <c r="Q585" s="331"/>
      <c r="R585" s="331"/>
      <c r="S585" s="331"/>
      <c r="T585" s="331"/>
      <c r="U585" s="331"/>
      <c r="V585" s="331"/>
      <c r="W585" s="331"/>
      <c r="X585" s="331"/>
      <c r="Y585" s="369"/>
      <c r="Z585" s="366"/>
    </row>
    <row r="586">
      <c r="A586" s="331"/>
      <c r="B586" s="331"/>
      <c r="C586" s="331"/>
      <c r="D586" s="331"/>
      <c r="E586" s="331"/>
      <c r="F586" s="331"/>
      <c r="G586" s="331"/>
      <c r="H586" s="331"/>
      <c r="I586" s="331"/>
      <c r="J586" s="331"/>
      <c r="K586" s="331"/>
      <c r="L586" s="331"/>
      <c r="M586" s="331"/>
      <c r="N586" s="331"/>
      <c r="O586" s="331"/>
      <c r="P586" s="331"/>
      <c r="Q586" s="331"/>
      <c r="R586" s="331"/>
      <c r="S586" s="331"/>
      <c r="T586" s="331"/>
      <c r="U586" s="331"/>
      <c r="V586" s="331"/>
      <c r="W586" s="331"/>
      <c r="X586" s="331"/>
      <c r="Y586" s="369"/>
      <c r="Z586" s="366"/>
    </row>
    <row r="587">
      <c r="A587" s="331"/>
      <c r="B587" s="331"/>
      <c r="C587" s="331"/>
      <c r="D587" s="331"/>
      <c r="E587" s="331"/>
      <c r="F587" s="331"/>
      <c r="G587" s="331"/>
      <c r="H587" s="331"/>
      <c r="I587" s="331"/>
      <c r="J587" s="331"/>
      <c r="K587" s="331"/>
      <c r="L587" s="331"/>
      <c r="M587" s="331"/>
      <c r="N587" s="331"/>
      <c r="O587" s="331"/>
      <c r="P587" s="331"/>
      <c r="Q587" s="331"/>
      <c r="R587" s="331"/>
      <c r="S587" s="331"/>
      <c r="T587" s="331"/>
      <c r="U587" s="331"/>
      <c r="V587" s="331"/>
      <c r="W587" s="331"/>
      <c r="X587" s="331"/>
      <c r="Y587" s="369"/>
      <c r="Z587" s="366"/>
    </row>
    <row r="588">
      <c r="A588" s="331"/>
      <c r="B588" s="331"/>
      <c r="C588" s="331"/>
      <c r="D588" s="331"/>
      <c r="E588" s="331"/>
      <c r="F588" s="331"/>
      <c r="G588" s="331"/>
      <c r="H588" s="331"/>
      <c r="I588" s="331"/>
      <c r="J588" s="331"/>
      <c r="K588" s="331"/>
      <c r="L588" s="331"/>
      <c r="M588" s="331"/>
      <c r="N588" s="331"/>
      <c r="O588" s="331"/>
      <c r="P588" s="331"/>
      <c r="Q588" s="331"/>
      <c r="R588" s="331"/>
      <c r="S588" s="331"/>
      <c r="T588" s="331"/>
      <c r="U588" s="331"/>
      <c r="V588" s="331"/>
      <c r="W588" s="331"/>
      <c r="X588" s="331"/>
      <c r="Y588" s="369"/>
      <c r="Z588" s="366"/>
    </row>
    <row r="589">
      <c r="A589" s="331"/>
      <c r="B589" s="331"/>
      <c r="C589" s="331"/>
      <c r="D589" s="331"/>
      <c r="E589" s="331"/>
      <c r="F589" s="331"/>
      <c r="G589" s="331"/>
      <c r="H589" s="331"/>
      <c r="I589" s="331"/>
      <c r="J589" s="331"/>
      <c r="K589" s="331"/>
      <c r="L589" s="331"/>
      <c r="M589" s="331"/>
      <c r="N589" s="331"/>
      <c r="O589" s="331"/>
      <c r="P589" s="331"/>
      <c r="Q589" s="331"/>
      <c r="R589" s="331"/>
      <c r="S589" s="331"/>
      <c r="T589" s="331"/>
      <c r="U589" s="331"/>
      <c r="V589" s="331"/>
      <c r="W589" s="331"/>
      <c r="X589" s="331"/>
      <c r="Y589" s="369"/>
      <c r="Z589" s="366"/>
    </row>
    <row r="590">
      <c r="A590" s="331"/>
      <c r="B590" s="331"/>
      <c r="C590" s="331"/>
      <c r="D590" s="331"/>
      <c r="E590" s="331"/>
      <c r="F590" s="331"/>
      <c r="G590" s="331"/>
      <c r="H590" s="331"/>
      <c r="I590" s="331"/>
      <c r="J590" s="331"/>
      <c r="K590" s="331"/>
      <c r="L590" s="331"/>
      <c r="M590" s="331"/>
      <c r="N590" s="331"/>
      <c r="O590" s="331"/>
      <c r="P590" s="331"/>
      <c r="Q590" s="331"/>
      <c r="R590" s="331"/>
      <c r="S590" s="331"/>
      <c r="T590" s="331"/>
      <c r="U590" s="331"/>
      <c r="V590" s="331"/>
      <c r="W590" s="331"/>
      <c r="X590" s="331"/>
      <c r="Y590" s="369"/>
      <c r="Z590" s="366"/>
    </row>
    <row r="591">
      <c r="A591" s="331"/>
      <c r="B591" s="331"/>
      <c r="C591" s="331"/>
      <c r="D591" s="331"/>
      <c r="E591" s="331"/>
      <c r="F591" s="331"/>
      <c r="G591" s="331"/>
      <c r="H591" s="331"/>
      <c r="I591" s="331"/>
      <c r="J591" s="331"/>
      <c r="K591" s="331"/>
      <c r="L591" s="331"/>
      <c r="M591" s="331"/>
      <c r="N591" s="331"/>
      <c r="O591" s="331"/>
      <c r="P591" s="331"/>
      <c r="Q591" s="331"/>
      <c r="R591" s="331"/>
      <c r="S591" s="331"/>
      <c r="T591" s="331"/>
      <c r="U591" s="331"/>
      <c r="V591" s="331"/>
      <c r="W591" s="331"/>
      <c r="X591" s="331"/>
      <c r="Y591" s="369"/>
      <c r="Z591" s="366"/>
    </row>
    <row r="592">
      <c r="A592" s="331"/>
      <c r="B592" s="331"/>
      <c r="C592" s="331"/>
      <c r="D592" s="331"/>
      <c r="E592" s="331"/>
      <c r="F592" s="331"/>
      <c r="G592" s="331"/>
      <c r="H592" s="331"/>
      <c r="I592" s="331"/>
      <c r="J592" s="331"/>
      <c r="K592" s="331"/>
      <c r="L592" s="331"/>
      <c r="M592" s="331"/>
      <c r="N592" s="331"/>
      <c r="O592" s="331"/>
      <c r="P592" s="331"/>
      <c r="Q592" s="331"/>
      <c r="R592" s="331"/>
      <c r="S592" s="331"/>
      <c r="T592" s="331"/>
      <c r="U592" s="331"/>
      <c r="V592" s="331"/>
      <c r="W592" s="331"/>
      <c r="X592" s="331"/>
      <c r="Y592" s="369"/>
      <c r="Z592" s="366"/>
    </row>
    <row r="593">
      <c r="A593" s="331"/>
      <c r="B593" s="331"/>
      <c r="C593" s="331"/>
      <c r="D593" s="331"/>
      <c r="E593" s="331"/>
      <c r="F593" s="331"/>
      <c r="G593" s="331"/>
      <c r="H593" s="331"/>
      <c r="I593" s="331"/>
      <c r="J593" s="331"/>
      <c r="K593" s="331"/>
      <c r="L593" s="331"/>
      <c r="M593" s="331"/>
      <c r="N593" s="331"/>
      <c r="O593" s="331"/>
      <c r="P593" s="331"/>
      <c r="Q593" s="331"/>
      <c r="R593" s="331"/>
      <c r="S593" s="331"/>
      <c r="T593" s="331"/>
      <c r="U593" s="331"/>
      <c r="V593" s="331"/>
      <c r="W593" s="331"/>
      <c r="X593" s="331"/>
      <c r="Y593" s="369"/>
      <c r="Z593" s="366"/>
    </row>
    <row r="594">
      <c r="A594" s="331"/>
      <c r="B594" s="331"/>
      <c r="C594" s="331"/>
      <c r="D594" s="331"/>
      <c r="E594" s="331"/>
      <c r="F594" s="331"/>
      <c r="G594" s="331"/>
      <c r="H594" s="331"/>
      <c r="I594" s="331"/>
      <c r="J594" s="331"/>
      <c r="K594" s="331"/>
      <c r="L594" s="331"/>
      <c r="M594" s="331"/>
      <c r="N594" s="331"/>
      <c r="O594" s="331"/>
      <c r="P594" s="331"/>
      <c r="Q594" s="331"/>
      <c r="R594" s="331"/>
      <c r="S594" s="331"/>
      <c r="T594" s="331"/>
      <c r="U594" s="331"/>
      <c r="V594" s="331"/>
      <c r="W594" s="331"/>
      <c r="X594" s="331"/>
      <c r="Y594" s="369"/>
      <c r="Z594" s="366"/>
    </row>
    <row r="595">
      <c r="A595" s="331"/>
      <c r="B595" s="331"/>
      <c r="C595" s="331"/>
      <c r="D595" s="331"/>
      <c r="E595" s="331"/>
      <c r="F595" s="331"/>
      <c r="G595" s="331"/>
      <c r="H595" s="331"/>
      <c r="I595" s="331"/>
      <c r="J595" s="331"/>
      <c r="K595" s="331"/>
      <c r="L595" s="331"/>
      <c r="M595" s="331"/>
      <c r="N595" s="331"/>
      <c r="O595" s="331"/>
      <c r="P595" s="331"/>
      <c r="Q595" s="331"/>
      <c r="R595" s="331"/>
      <c r="S595" s="331"/>
      <c r="T595" s="331"/>
      <c r="U595" s="331"/>
      <c r="V595" s="331"/>
      <c r="W595" s="331"/>
      <c r="X595" s="331"/>
      <c r="Y595" s="369"/>
      <c r="Z595" s="366"/>
    </row>
    <row r="596">
      <c r="A596" s="331"/>
      <c r="B596" s="331"/>
      <c r="C596" s="331"/>
      <c r="D596" s="331"/>
      <c r="E596" s="331"/>
      <c r="F596" s="331"/>
      <c r="G596" s="331"/>
      <c r="H596" s="331"/>
      <c r="I596" s="331"/>
      <c r="J596" s="331"/>
      <c r="K596" s="331"/>
      <c r="L596" s="331"/>
      <c r="M596" s="331"/>
      <c r="N596" s="331"/>
      <c r="O596" s="331"/>
      <c r="P596" s="331"/>
      <c r="Q596" s="331"/>
      <c r="R596" s="331"/>
      <c r="S596" s="331"/>
      <c r="T596" s="331"/>
      <c r="U596" s="331"/>
      <c r="V596" s="331"/>
      <c r="W596" s="331"/>
      <c r="X596" s="331"/>
      <c r="Y596" s="369"/>
      <c r="Z596" s="366"/>
    </row>
    <row r="597">
      <c r="A597" s="331"/>
      <c r="B597" s="331"/>
      <c r="C597" s="331"/>
      <c r="D597" s="331"/>
      <c r="E597" s="331"/>
      <c r="F597" s="331"/>
      <c r="G597" s="331"/>
      <c r="H597" s="331"/>
      <c r="I597" s="331"/>
      <c r="J597" s="331"/>
      <c r="K597" s="331"/>
      <c r="L597" s="331"/>
      <c r="M597" s="331"/>
      <c r="N597" s="331"/>
      <c r="O597" s="331"/>
      <c r="P597" s="331"/>
      <c r="Q597" s="331"/>
      <c r="R597" s="331"/>
      <c r="S597" s="331"/>
      <c r="T597" s="331"/>
      <c r="U597" s="331"/>
      <c r="V597" s="331"/>
      <c r="W597" s="331"/>
      <c r="X597" s="331"/>
      <c r="Y597" s="369"/>
      <c r="Z597" s="366"/>
    </row>
    <row r="598">
      <c r="A598" s="331"/>
      <c r="B598" s="331"/>
      <c r="C598" s="331"/>
      <c r="D598" s="331"/>
      <c r="E598" s="331"/>
      <c r="F598" s="331"/>
      <c r="G598" s="331"/>
      <c r="H598" s="331"/>
      <c r="I598" s="331"/>
      <c r="J598" s="331"/>
      <c r="K598" s="331"/>
      <c r="L598" s="331"/>
      <c r="M598" s="331"/>
      <c r="N598" s="331"/>
      <c r="O598" s="331"/>
      <c r="P598" s="331"/>
      <c r="Q598" s="331"/>
      <c r="R598" s="331"/>
      <c r="S598" s="331"/>
      <c r="T598" s="331"/>
      <c r="U598" s="331"/>
      <c r="V598" s="331"/>
      <c r="W598" s="331"/>
      <c r="X598" s="331"/>
      <c r="Y598" s="369"/>
      <c r="Z598" s="366"/>
    </row>
    <row r="599">
      <c r="A599" s="331"/>
      <c r="B599" s="331"/>
      <c r="C599" s="331"/>
      <c r="D599" s="331"/>
      <c r="E599" s="331"/>
      <c r="F599" s="331"/>
      <c r="G599" s="331"/>
      <c r="H599" s="331"/>
      <c r="I599" s="331"/>
      <c r="J599" s="331"/>
      <c r="K599" s="331"/>
      <c r="L599" s="331"/>
      <c r="M599" s="331"/>
      <c r="N599" s="331"/>
      <c r="O599" s="331"/>
      <c r="P599" s="331"/>
      <c r="Q599" s="331"/>
      <c r="R599" s="331"/>
      <c r="S599" s="331"/>
      <c r="T599" s="331"/>
      <c r="U599" s="331"/>
      <c r="V599" s="331"/>
      <c r="W599" s="331"/>
      <c r="X599" s="331"/>
      <c r="Y599" s="369"/>
      <c r="Z599" s="366"/>
    </row>
    <row r="600">
      <c r="A600" s="331"/>
      <c r="B600" s="331"/>
      <c r="C600" s="331"/>
      <c r="D600" s="331"/>
      <c r="E600" s="331"/>
      <c r="F600" s="331"/>
      <c r="G600" s="331"/>
      <c r="H600" s="331"/>
      <c r="I600" s="331"/>
      <c r="J600" s="331"/>
      <c r="K600" s="331"/>
      <c r="L600" s="331"/>
      <c r="M600" s="331"/>
      <c r="N600" s="331"/>
      <c r="O600" s="331"/>
      <c r="P600" s="331"/>
      <c r="Q600" s="331"/>
      <c r="R600" s="331"/>
      <c r="S600" s="331"/>
      <c r="T600" s="331"/>
      <c r="U600" s="331"/>
      <c r="V600" s="331"/>
      <c r="W600" s="331"/>
      <c r="X600" s="331"/>
      <c r="Y600" s="369"/>
      <c r="Z600" s="366"/>
    </row>
    <row r="601">
      <c r="A601" s="331"/>
      <c r="B601" s="331"/>
      <c r="C601" s="331"/>
      <c r="D601" s="331"/>
      <c r="E601" s="331"/>
      <c r="F601" s="331"/>
      <c r="G601" s="331"/>
      <c r="H601" s="331"/>
      <c r="I601" s="331"/>
      <c r="J601" s="331"/>
      <c r="K601" s="331"/>
      <c r="L601" s="331"/>
      <c r="M601" s="331"/>
      <c r="N601" s="331"/>
      <c r="O601" s="331"/>
      <c r="P601" s="331"/>
      <c r="Q601" s="331"/>
      <c r="R601" s="331"/>
      <c r="S601" s="331"/>
      <c r="T601" s="331"/>
      <c r="U601" s="331"/>
      <c r="V601" s="331"/>
      <c r="W601" s="331"/>
      <c r="X601" s="331"/>
      <c r="Y601" s="369"/>
      <c r="Z601" s="366"/>
    </row>
    <row r="602">
      <c r="A602" s="331"/>
      <c r="B602" s="331"/>
      <c r="C602" s="331"/>
      <c r="D602" s="331"/>
      <c r="E602" s="331"/>
      <c r="F602" s="331"/>
      <c r="G602" s="331"/>
      <c r="H602" s="331"/>
      <c r="I602" s="331"/>
      <c r="J602" s="331"/>
      <c r="K602" s="331"/>
      <c r="L602" s="331"/>
      <c r="M602" s="331"/>
      <c r="N602" s="331"/>
      <c r="O602" s="331"/>
      <c r="P602" s="331"/>
      <c r="Q602" s="331"/>
      <c r="R602" s="331"/>
      <c r="S602" s="331"/>
      <c r="T602" s="331"/>
      <c r="U602" s="331"/>
      <c r="V602" s="331"/>
      <c r="W602" s="331"/>
      <c r="X602" s="331"/>
      <c r="Y602" s="369"/>
      <c r="Z602" s="366"/>
    </row>
    <row r="603">
      <c r="A603" s="331"/>
      <c r="B603" s="331"/>
      <c r="C603" s="331"/>
      <c r="D603" s="331"/>
      <c r="E603" s="331"/>
      <c r="F603" s="331"/>
      <c r="G603" s="331"/>
      <c r="H603" s="331"/>
      <c r="I603" s="331"/>
      <c r="J603" s="331"/>
      <c r="K603" s="331"/>
      <c r="L603" s="331"/>
      <c r="M603" s="331"/>
      <c r="N603" s="331"/>
      <c r="O603" s="331"/>
      <c r="P603" s="331"/>
      <c r="Q603" s="331"/>
      <c r="R603" s="331"/>
      <c r="S603" s="331"/>
      <c r="T603" s="331"/>
      <c r="U603" s="331"/>
      <c r="V603" s="331"/>
      <c r="W603" s="331"/>
      <c r="X603" s="331"/>
      <c r="Y603" s="369"/>
      <c r="Z603" s="366"/>
    </row>
    <row r="604">
      <c r="A604" s="331"/>
      <c r="B604" s="331"/>
      <c r="C604" s="331"/>
      <c r="D604" s="331"/>
      <c r="E604" s="331"/>
      <c r="F604" s="331"/>
      <c r="G604" s="331"/>
      <c r="H604" s="331"/>
      <c r="I604" s="331"/>
      <c r="J604" s="331"/>
      <c r="K604" s="331"/>
      <c r="L604" s="331"/>
      <c r="M604" s="331"/>
      <c r="N604" s="331"/>
      <c r="O604" s="331"/>
      <c r="P604" s="331"/>
      <c r="Q604" s="331"/>
      <c r="R604" s="331"/>
      <c r="S604" s="331"/>
      <c r="T604" s="331"/>
      <c r="U604" s="331"/>
      <c r="V604" s="331"/>
      <c r="W604" s="331"/>
      <c r="X604" s="331"/>
      <c r="Y604" s="369"/>
      <c r="Z604" s="366"/>
    </row>
    <row r="605">
      <c r="A605" s="331"/>
      <c r="B605" s="331"/>
      <c r="C605" s="331"/>
      <c r="D605" s="331"/>
      <c r="E605" s="331"/>
      <c r="F605" s="331"/>
      <c r="G605" s="331"/>
      <c r="H605" s="331"/>
      <c r="I605" s="331"/>
      <c r="J605" s="331"/>
      <c r="K605" s="331"/>
      <c r="L605" s="331"/>
      <c r="M605" s="331"/>
      <c r="N605" s="331"/>
      <c r="O605" s="331"/>
      <c r="P605" s="331"/>
      <c r="Q605" s="331"/>
      <c r="R605" s="331"/>
      <c r="S605" s="331"/>
      <c r="T605" s="331"/>
      <c r="U605" s="331"/>
      <c r="V605" s="331"/>
      <c r="W605" s="331"/>
      <c r="X605" s="331"/>
      <c r="Y605" s="369"/>
      <c r="Z605" s="366"/>
    </row>
    <row r="606">
      <c r="A606" s="331"/>
      <c r="B606" s="331"/>
      <c r="C606" s="331"/>
      <c r="D606" s="331"/>
      <c r="E606" s="331"/>
      <c r="F606" s="331"/>
      <c r="G606" s="331"/>
      <c r="H606" s="331"/>
      <c r="I606" s="331"/>
      <c r="J606" s="331"/>
      <c r="K606" s="331"/>
      <c r="L606" s="331"/>
      <c r="M606" s="331"/>
      <c r="N606" s="331"/>
      <c r="O606" s="331"/>
      <c r="P606" s="331"/>
      <c r="Q606" s="331"/>
      <c r="R606" s="331"/>
      <c r="S606" s="331"/>
      <c r="T606" s="331"/>
      <c r="U606" s="331"/>
      <c r="V606" s="331"/>
      <c r="W606" s="331"/>
      <c r="X606" s="331"/>
      <c r="Y606" s="369"/>
      <c r="Z606" s="366"/>
    </row>
    <row r="607">
      <c r="A607" s="331"/>
      <c r="B607" s="331"/>
      <c r="C607" s="331"/>
      <c r="D607" s="331"/>
      <c r="E607" s="331"/>
      <c r="F607" s="331"/>
      <c r="G607" s="331"/>
      <c r="H607" s="331"/>
      <c r="I607" s="331"/>
      <c r="J607" s="331"/>
      <c r="K607" s="331"/>
      <c r="L607" s="331"/>
      <c r="M607" s="331"/>
      <c r="N607" s="331"/>
      <c r="O607" s="331"/>
      <c r="P607" s="331"/>
      <c r="Q607" s="331"/>
      <c r="R607" s="331"/>
      <c r="S607" s="331"/>
      <c r="T607" s="331"/>
      <c r="U607" s="331"/>
      <c r="V607" s="331"/>
      <c r="W607" s="331"/>
      <c r="X607" s="331"/>
      <c r="Y607" s="369"/>
      <c r="Z607" s="366"/>
    </row>
    <row r="608">
      <c r="A608" s="331"/>
      <c r="B608" s="331"/>
      <c r="C608" s="331"/>
      <c r="D608" s="331"/>
      <c r="E608" s="331"/>
      <c r="F608" s="331"/>
      <c r="G608" s="331"/>
      <c r="H608" s="331"/>
      <c r="I608" s="331"/>
      <c r="J608" s="331"/>
      <c r="K608" s="331"/>
      <c r="L608" s="331"/>
      <c r="M608" s="331"/>
      <c r="N608" s="331"/>
      <c r="O608" s="331"/>
      <c r="P608" s="331"/>
      <c r="Q608" s="331"/>
      <c r="R608" s="331"/>
      <c r="S608" s="331"/>
      <c r="T608" s="331"/>
      <c r="U608" s="331"/>
      <c r="V608" s="331"/>
      <c r="W608" s="331"/>
      <c r="X608" s="331"/>
      <c r="Y608" s="369"/>
      <c r="Z608" s="366"/>
    </row>
    <row r="609">
      <c r="A609" s="331"/>
      <c r="B609" s="331"/>
      <c r="C609" s="331"/>
      <c r="D609" s="331"/>
      <c r="E609" s="331"/>
      <c r="F609" s="331"/>
      <c r="G609" s="331"/>
      <c r="H609" s="331"/>
      <c r="I609" s="331"/>
      <c r="J609" s="331"/>
      <c r="K609" s="331"/>
      <c r="L609" s="331"/>
      <c r="M609" s="331"/>
      <c r="N609" s="331"/>
      <c r="O609" s="331"/>
      <c r="P609" s="331"/>
      <c r="Q609" s="331"/>
      <c r="R609" s="331"/>
      <c r="S609" s="331"/>
      <c r="T609" s="331"/>
      <c r="U609" s="331"/>
      <c r="V609" s="331"/>
      <c r="W609" s="331"/>
      <c r="X609" s="331"/>
      <c r="Y609" s="369"/>
      <c r="Z609" s="366"/>
    </row>
    <row r="610">
      <c r="A610" s="331"/>
      <c r="B610" s="331"/>
      <c r="C610" s="331"/>
      <c r="D610" s="331"/>
      <c r="E610" s="331"/>
      <c r="F610" s="331"/>
      <c r="G610" s="331"/>
      <c r="H610" s="331"/>
      <c r="I610" s="331"/>
      <c r="J610" s="331"/>
      <c r="K610" s="331"/>
      <c r="L610" s="331"/>
      <c r="M610" s="331"/>
      <c r="N610" s="331"/>
      <c r="O610" s="331"/>
      <c r="P610" s="331"/>
      <c r="Q610" s="331"/>
      <c r="R610" s="331"/>
      <c r="S610" s="331"/>
      <c r="T610" s="331"/>
      <c r="U610" s="331"/>
      <c r="V610" s="331"/>
      <c r="W610" s="331"/>
      <c r="X610" s="331"/>
      <c r="Y610" s="369"/>
      <c r="Z610" s="366"/>
    </row>
    <row r="611">
      <c r="A611" s="331"/>
      <c r="B611" s="331"/>
      <c r="C611" s="331"/>
      <c r="D611" s="331"/>
      <c r="E611" s="331"/>
      <c r="F611" s="331"/>
      <c r="G611" s="331"/>
      <c r="H611" s="331"/>
      <c r="I611" s="331"/>
      <c r="J611" s="331"/>
      <c r="K611" s="331"/>
      <c r="L611" s="331"/>
      <c r="M611" s="331"/>
      <c r="N611" s="331"/>
      <c r="O611" s="331"/>
      <c r="P611" s="331"/>
      <c r="Q611" s="331"/>
      <c r="R611" s="331"/>
      <c r="S611" s="331"/>
      <c r="T611" s="331"/>
      <c r="U611" s="331"/>
      <c r="V611" s="331"/>
      <c r="W611" s="331"/>
      <c r="X611" s="331"/>
      <c r="Y611" s="369"/>
      <c r="Z611" s="366"/>
    </row>
    <row r="612">
      <c r="A612" s="331"/>
      <c r="B612" s="331"/>
      <c r="C612" s="331"/>
      <c r="D612" s="331"/>
      <c r="E612" s="331"/>
      <c r="F612" s="331"/>
      <c r="G612" s="331"/>
      <c r="H612" s="331"/>
      <c r="I612" s="331"/>
      <c r="J612" s="331"/>
      <c r="K612" s="331"/>
      <c r="L612" s="331"/>
      <c r="M612" s="331"/>
      <c r="N612" s="331"/>
      <c r="O612" s="331"/>
      <c r="P612" s="331"/>
      <c r="Q612" s="331"/>
      <c r="R612" s="331"/>
      <c r="S612" s="331"/>
      <c r="T612" s="331"/>
      <c r="U612" s="331"/>
      <c r="V612" s="331"/>
      <c r="W612" s="331"/>
      <c r="X612" s="331"/>
      <c r="Y612" s="369"/>
      <c r="Z612" s="366"/>
    </row>
    <row r="613">
      <c r="A613" s="331"/>
      <c r="B613" s="331"/>
      <c r="C613" s="331"/>
      <c r="D613" s="331"/>
      <c r="E613" s="331"/>
      <c r="F613" s="331"/>
      <c r="G613" s="331"/>
      <c r="H613" s="331"/>
      <c r="I613" s="331"/>
      <c r="J613" s="331"/>
      <c r="K613" s="331"/>
      <c r="L613" s="331"/>
      <c r="M613" s="331"/>
      <c r="N613" s="331"/>
      <c r="O613" s="331"/>
      <c r="P613" s="331"/>
      <c r="Q613" s="331"/>
      <c r="R613" s="331"/>
      <c r="S613" s="331"/>
      <c r="T613" s="331"/>
      <c r="U613" s="331"/>
      <c r="V613" s="331"/>
      <c r="W613" s="331"/>
      <c r="X613" s="331"/>
      <c r="Y613" s="369"/>
      <c r="Z613" s="366"/>
    </row>
    <row r="614">
      <c r="A614" s="331"/>
      <c r="B614" s="331"/>
      <c r="C614" s="331"/>
      <c r="D614" s="331"/>
      <c r="E614" s="331"/>
      <c r="F614" s="331"/>
      <c r="G614" s="331"/>
      <c r="H614" s="331"/>
      <c r="I614" s="331"/>
      <c r="J614" s="331"/>
      <c r="K614" s="331"/>
      <c r="L614" s="331"/>
      <c r="M614" s="331"/>
      <c r="N614" s="331"/>
      <c r="O614" s="331"/>
      <c r="P614" s="331"/>
      <c r="Q614" s="331"/>
      <c r="R614" s="331"/>
      <c r="S614" s="331"/>
      <c r="T614" s="331"/>
      <c r="U614" s="331"/>
      <c r="V614" s="331"/>
      <c r="W614" s="331"/>
      <c r="X614" s="331"/>
      <c r="Y614" s="369"/>
      <c r="Z614" s="366"/>
    </row>
    <row r="615">
      <c r="A615" s="331"/>
      <c r="B615" s="331"/>
      <c r="C615" s="331"/>
      <c r="D615" s="331"/>
      <c r="E615" s="331"/>
      <c r="F615" s="331"/>
      <c r="G615" s="331"/>
      <c r="H615" s="331"/>
      <c r="I615" s="331"/>
      <c r="J615" s="331"/>
      <c r="K615" s="331"/>
      <c r="L615" s="331"/>
      <c r="M615" s="331"/>
      <c r="N615" s="331"/>
      <c r="O615" s="331"/>
      <c r="P615" s="331"/>
      <c r="Q615" s="331"/>
      <c r="R615" s="331"/>
      <c r="S615" s="331"/>
      <c r="T615" s="331"/>
      <c r="U615" s="331"/>
      <c r="V615" s="331"/>
      <c r="W615" s="331"/>
      <c r="X615" s="331"/>
      <c r="Y615" s="369"/>
      <c r="Z615" s="366"/>
    </row>
    <row r="616">
      <c r="A616" s="331"/>
      <c r="B616" s="331"/>
      <c r="C616" s="331"/>
      <c r="D616" s="331"/>
      <c r="E616" s="331"/>
      <c r="F616" s="331"/>
      <c r="G616" s="331"/>
      <c r="H616" s="331"/>
      <c r="I616" s="331"/>
      <c r="J616" s="331"/>
      <c r="K616" s="331"/>
      <c r="L616" s="331"/>
      <c r="M616" s="331"/>
      <c r="N616" s="331"/>
      <c r="O616" s="331"/>
      <c r="P616" s="331"/>
      <c r="Q616" s="331"/>
      <c r="R616" s="331"/>
      <c r="S616" s="331"/>
      <c r="T616" s="331"/>
      <c r="U616" s="331"/>
      <c r="V616" s="331"/>
      <c r="W616" s="331"/>
      <c r="X616" s="331"/>
      <c r="Y616" s="369"/>
      <c r="Z616" s="366"/>
    </row>
    <row r="617">
      <c r="A617" s="331"/>
      <c r="B617" s="331"/>
      <c r="C617" s="331"/>
      <c r="D617" s="331"/>
      <c r="E617" s="331"/>
      <c r="F617" s="331"/>
      <c r="G617" s="331"/>
      <c r="H617" s="331"/>
      <c r="I617" s="331"/>
      <c r="J617" s="331"/>
      <c r="K617" s="331"/>
      <c r="L617" s="331"/>
      <c r="M617" s="331"/>
      <c r="N617" s="331"/>
      <c r="O617" s="331"/>
      <c r="P617" s="331"/>
      <c r="Q617" s="331"/>
      <c r="R617" s="331"/>
      <c r="S617" s="331"/>
      <c r="T617" s="331"/>
      <c r="U617" s="331"/>
      <c r="V617" s="331"/>
      <c r="W617" s="331"/>
      <c r="X617" s="331"/>
      <c r="Y617" s="369"/>
      <c r="Z617" s="366"/>
    </row>
    <row r="618">
      <c r="A618" s="331"/>
      <c r="B618" s="331"/>
      <c r="C618" s="331"/>
      <c r="D618" s="331"/>
      <c r="E618" s="331"/>
      <c r="F618" s="331"/>
      <c r="G618" s="331"/>
      <c r="H618" s="331"/>
      <c r="I618" s="331"/>
      <c r="J618" s="331"/>
      <c r="K618" s="331"/>
      <c r="L618" s="331"/>
      <c r="M618" s="331"/>
      <c r="N618" s="331"/>
      <c r="O618" s="331"/>
      <c r="P618" s="331"/>
      <c r="Q618" s="331"/>
      <c r="R618" s="331"/>
      <c r="S618" s="331"/>
      <c r="T618" s="331"/>
      <c r="U618" s="331"/>
      <c r="V618" s="331"/>
      <c r="W618" s="331"/>
      <c r="X618" s="331"/>
      <c r="Y618" s="369"/>
      <c r="Z618" s="366"/>
    </row>
    <row r="619">
      <c r="A619" s="331"/>
      <c r="B619" s="331"/>
      <c r="C619" s="331"/>
      <c r="D619" s="331"/>
      <c r="E619" s="331"/>
      <c r="F619" s="331"/>
      <c r="G619" s="331"/>
      <c r="H619" s="331"/>
      <c r="I619" s="331"/>
      <c r="J619" s="331"/>
      <c r="K619" s="331"/>
      <c r="L619" s="331"/>
      <c r="M619" s="331"/>
      <c r="N619" s="331"/>
      <c r="O619" s="331"/>
      <c r="P619" s="331"/>
      <c r="Q619" s="331"/>
      <c r="R619" s="331"/>
      <c r="S619" s="331"/>
      <c r="T619" s="331"/>
      <c r="U619" s="331"/>
      <c r="V619" s="331"/>
      <c r="W619" s="331"/>
      <c r="X619" s="331"/>
      <c r="Y619" s="369"/>
      <c r="Z619" s="366"/>
    </row>
    <row r="620">
      <c r="A620" s="331"/>
      <c r="B620" s="331"/>
      <c r="C620" s="331"/>
      <c r="D620" s="331"/>
      <c r="E620" s="331"/>
      <c r="F620" s="331"/>
      <c r="G620" s="331"/>
      <c r="H620" s="331"/>
      <c r="I620" s="331"/>
      <c r="J620" s="331"/>
      <c r="K620" s="331"/>
      <c r="L620" s="331"/>
      <c r="M620" s="331"/>
      <c r="N620" s="331"/>
      <c r="O620" s="331"/>
      <c r="P620" s="331"/>
      <c r="Q620" s="331"/>
      <c r="R620" s="331"/>
      <c r="S620" s="331"/>
      <c r="T620" s="331"/>
      <c r="U620" s="331"/>
      <c r="V620" s="331"/>
      <c r="W620" s="331"/>
      <c r="X620" s="331"/>
      <c r="Y620" s="369"/>
      <c r="Z620" s="366"/>
    </row>
    <row r="621">
      <c r="A621" s="331"/>
      <c r="B621" s="331"/>
      <c r="C621" s="331"/>
      <c r="D621" s="331"/>
      <c r="E621" s="331"/>
      <c r="F621" s="331"/>
      <c r="G621" s="331"/>
      <c r="H621" s="331"/>
      <c r="I621" s="331"/>
      <c r="J621" s="331"/>
      <c r="K621" s="331"/>
      <c r="L621" s="331"/>
      <c r="M621" s="331"/>
      <c r="N621" s="331"/>
      <c r="O621" s="331"/>
      <c r="P621" s="331"/>
      <c r="Q621" s="331"/>
      <c r="R621" s="331"/>
      <c r="S621" s="331"/>
      <c r="T621" s="331"/>
      <c r="U621" s="331"/>
      <c r="V621" s="331"/>
      <c r="W621" s="331"/>
      <c r="X621" s="331"/>
      <c r="Y621" s="369"/>
      <c r="Z621" s="366"/>
    </row>
    <row r="622">
      <c r="A622" s="331"/>
      <c r="B622" s="331"/>
      <c r="C622" s="331"/>
      <c r="D622" s="331"/>
      <c r="E622" s="331"/>
      <c r="F622" s="331"/>
      <c r="G622" s="331"/>
      <c r="H622" s="331"/>
      <c r="I622" s="331"/>
      <c r="J622" s="331"/>
      <c r="K622" s="331"/>
      <c r="L622" s="331"/>
      <c r="M622" s="331"/>
      <c r="N622" s="331"/>
      <c r="O622" s="331"/>
      <c r="P622" s="331"/>
      <c r="Q622" s="331"/>
      <c r="R622" s="331"/>
      <c r="S622" s="331"/>
      <c r="T622" s="331"/>
      <c r="U622" s="331"/>
      <c r="V622" s="331"/>
      <c r="W622" s="331"/>
      <c r="X622" s="331"/>
      <c r="Y622" s="369"/>
      <c r="Z622" s="366"/>
    </row>
    <row r="623">
      <c r="A623" s="331"/>
      <c r="B623" s="331"/>
      <c r="C623" s="331"/>
      <c r="D623" s="331"/>
      <c r="E623" s="331"/>
      <c r="F623" s="331"/>
      <c r="G623" s="331"/>
      <c r="H623" s="331"/>
      <c r="I623" s="331"/>
      <c r="J623" s="331"/>
      <c r="K623" s="331"/>
      <c r="L623" s="331"/>
      <c r="M623" s="331"/>
      <c r="N623" s="331"/>
      <c r="O623" s="331"/>
      <c r="P623" s="331"/>
      <c r="Q623" s="331"/>
      <c r="R623" s="331"/>
      <c r="S623" s="331"/>
      <c r="T623" s="331"/>
      <c r="U623" s="331"/>
      <c r="V623" s="331"/>
      <c r="W623" s="331"/>
      <c r="X623" s="331"/>
      <c r="Y623" s="369"/>
      <c r="Z623" s="366"/>
    </row>
    <row r="624">
      <c r="A624" s="331"/>
      <c r="B624" s="331"/>
      <c r="C624" s="331"/>
      <c r="D624" s="331"/>
      <c r="E624" s="331"/>
      <c r="F624" s="331"/>
      <c r="G624" s="331"/>
      <c r="H624" s="331"/>
      <c r="I624" s="331"/>
      <c r="J624" s="331"/>
      <c r="K624" s="331"/>
      <c r="L624" s="331"/>
      <c r="M624" s="331"/>
      <c r="N624" s="331"/>
      <c r="O624" s="331"/>
      <c r="P624" s="331"/>
      <c r="Q624" s="331"/>
      <c r="R624" s="331"/>
      <c r="S624" s="331"/>
      <c r="T624" s="331"/>
      <c r="U624" s="331"/>
      <c r="V624" s="331"/>
      <c r="W624" s="331"/>
      <c r="X624" s="331"/>
      <c r="Y624" s="369"/>
      <c r="Z624" s="366"/>
    </row>
    <row r="625">
      <c r="A625" s="331"/>
      <c r="B625" s="331"/>
      <c r="C625" s="331"/>
      <c r="D625" s="331"/>
      <c r="E625" s="331"/>
      <c r="F625" s="331"/>
      <c r="G625" s="331"/>
      <c r="H625" s="331"/>
      <c r="I625" s="331"/>
      <c r="J625" s="331"/>
      <c r="K625" s="331"/>
      <c r="L625" s="331"/>
      <c r="M625" s="331"/>
      <c r="N625" s="331"/>
      <c r="O625" s="331"/>
      <c r="P625" s="331"/>
      <c r="Q625" s="331"/>
      <c r="R625" s="331"/>
      <c r="S625" s="331"/>
      <c r="T625" s="331"/>
      <c r="U625" s="331"/>
      <c r="V625" s="331"/>
      <c r="W625" s="331"/>
      <c r="X625" s="331"/>
      <c r="Y625" s="369"/>
      <c r="Z625" s="366"/>
    </row>
    <row r="626">
      <c r="A626" s="331"/>
      <c r="B626" s="331"/>
      <c r="C626" s="331"/>
      <c r="D626" s="331"/>
      <c r="E626" s="331"/>
      <c r="F626" s="331"/>
      <c r="G626" s="331"/>
      <c r="H626" s="331"/>
      <c r="I626" s="331"/>
      <c r="J626" s="331"/>
      <c r="K626" s="331"/>
      <c r="L626" s="331"/>
      <c r="M626" s="331"/>
      <c r="N626" s="331"/>
      <c r="O626" s="331"/>
      <c r="P626" s="331"/>
      <c r="Q626" s="331"/>
      <c r="R626" s="331"/>
      <c r="S626" s="331"/>
      <c r="T626" s="331"/>
      <c r="U626" s="331"/>
      <c r="V626" s="331"/>
      <c r="W626" s="331"/>
      <c r="X626" s="331"/>
      <c r="Y626" s="369"/>
      <c r="Z626" s="366"/>
    </row>
    <row r="627">
      <c r="A627" s="331"/>
      <c r="B627" s="331"/>
      <c r="C627" s="331"/>
      <c r="D627" s="331"/>
      <c r="E627" s="331"/>
      <c r="F627" s="331"/>
      <c r="G627" s="331"/>
      <c r="H627" s="331"/>
      <c r="I627" s="331"/>
      <c r="J627" s="331"/>
      <c r="K627" s="331"/>
      <c r="L627" s="331"/>
      <c r="M627" s="331"/>
      <c r="N627" s="331"/>
      <c r="O627" s="331"/>
      <c r="P627" s="331"/>
      <c r="Q627" s="331"/>
      <c r="R627" s="331"/>
      <c r="S627" s="331"/>
      <c r="T627" s="331"/>
      <c r="U627" s="331"/>
      <c r="V627" s="331"/>
      <c r="W627" s="331"/>
      <c r="X627" s="331"/>
      <c r="Y627" s="369"/>
      <c r="Z627" s="366"/>
    </row>
    <row r="628">
      <c r="A628" s="331"/>
      <c r="B628" s="331"/>
      <c r="C628" s="331"/>
      <c r="D628" s="331"/>
      <c r="E628" s="331"/>
      <c r="F628" s="331"/>
      <c r="G628" s="331"/>
      <c r="H628" s="331"/>
      <c r="I628" s="331"/>
      <c r="J628" s="331"/>
      <c r="K628" s="331"/>
      <c r="L628" s="331"/>
      <c r="M628" s="331"/>
      <c r="N628" s="331"/>
      <c r="O628" s="331"/>
      <c r="P628" s="331"/>
      <c r="Q628" s="331"/>
      <c r="R628" s="331"/>
      <c r="S628" s="331"/>
      <c r="T628" s="331"/>
      <c r="U628" s="331"/>
      <c r="V628" s="331"/>
      <c r="W628" s="331"/>
      <c r="X628" s="331"/>
      <c r="Y628" s="369"/>
      <c r="Z628" s="366"/>
    </row>
    <row r="629">
      <c r="A629" s="331"/>
      <c r="B629" s="331"/>
      <c r="C629" s="331"/>
      <c r="D629" s="331"/>
      <c r="E629" s="331"/>
      <c r="F629" s="331"/>
      <c r="G629" s="331"/>
      <c r="H629" s="331"/>
      <c r="I629" s="331"/>
      <c r="J629" s="331"/>
      <c r="K629" s="331"/>
      <c r="L629" s="331"/>
      <c r="M629" s="331"/>
      <c r="N629" s="331"/>
      <c r="O629" s="331"/>
      <c r="P629" s="331"/>
      <c r="Q629" s="331"/>
      <c r="R629" s="331"/>
      <c r="S629" s="331"/>
      <c r="T629" s="331"/>
      <c r="U629" s="331"/>
      <c r="V629" s="331"/>
      <c r="W629" s="331"/>
      <c r="X629" s="331"/>
      <c r="Y629" s="369"/>
      <c r="Z629" s="366"/>
    </row>
    <row r="630">
      <c r="A630" s="331"/>
      <c r="B630" s="331"/>
      <c r="C630" s="331"/>
      <c r="D630" s="331"/>
      <c r="E630" s="331"/>
      <c r="F630" s="331"/>
      <c r="G630" s="331"/>
      <c r="H630" s="331"/>
      <c r="I630" s="331"/>
      <c r="J630" s="331"/>
      <c r="K630" s="331"/>
      <c r="L630" s="331"/>
      <c r="M630" s="331"/>
      <c r="N630" s="331"/>
      <c r="O630" s="331"/>
      <c r="P630" s="331"/>
      <c r="Q630" s="331"/>
      <c r="R630" s="331"/>
      <c r="S630" s="331"/>
      <c r="T630" s="331"/>
      <c r="U630" s="331"/>
      <c r="V630" s="331"/>
      <c r="W630" s="331"/>
      <c r="X630" s="331"/>
      <c r="Y630" s="369"/>
      <c r="Z630" s="366"/>
    </row>
    <row r="631">
      <c r="A631" s="331"/>
      <c r="B631" s="331"/>
      <c r="C631" s="331"/>
      <c r="D631" s="331"/>
      <c r="E631" s="331"/>
      <c r="F631" s="331"/>
      <c r="G631" s="331"/>
      <c r="H631" s="331"/>
      <c r="I631" s="331"/>
      <c r="J631" s="331"/>
      <c r="K631" s="331"/>
      <c r="L631" s="331"/>
      <c r="M631" s="331"/>
      <c r="N631" s="331"/>
      <c r="O631" s="331"/>
      <c r="P631" s="331"/>
      <c r="Q631" s="331"/>
      <c r="R631" s="331"/>
      <c r="S631" s="331"/>
      <c r="T631" s="331"/>
      <c r="U631" s="331"/>
      <c r="V631" s="331"/>
      <c r="W631" s="331"/>
      <c r="X631" s="331"/>
      <c r="Y631" s="369"/>
      <c r="Z631" s="366"/>
    </row>
    <row r="632">
      <c r="A632" s="331"/>
      <c r="B632" s="331"/>
      <c r="C632" s="331"/>
      <c r="D632" s="331"/>
      <c r="E632" s="331"/>
      <c r="F632" s="331"/>
      <c r="G632" s="331"/>
      <c r="H632" s="331"/>
      <c r="I632" s="331"/>
      <c r="J632" s="331"/>
      <c r="K632" s="331"/>
      <c r="L632" s="331"/>
      <c r="M632" s="331"/>
      <c r="N632" s="331"/>
      <c r="O632" s="331"/>
      <c r="P632" s="331"/>
      <c r="Q632" s="331"/>
      <c r="R632" s="331"/>
      <c r="S632" s="331"/>
      <c r="T632" s="331"/>
      <c r="U632" s="331"/>
      <c r="V632" s="331"/>
      <c r="W632" s="331"/>
      <c r="X632" s="331"/>
      <c r="Y632" s="369"/>
      <c r="Z632" s="366"/>
    </row>
    <row r="633">
      <c r="A633" s="331"/>
      <c r="B633" s="331"/>
      <c r="C633" s="331"/>
      <c r="D633" s="331"/>
      <c r="E633" s="331"/>
      <c r="F633" s="331"/>
      <c r="G633" s="331"/>
      <c r="H633" s="331"/>
      <c r="I633" s="331"/>
      <c r="J633" s="331"/>
      <c r="K633" s="331"/>
      <c r="L633" s="331"/>
      <c r="M633" s="331"/>
      <c r="N633" s="331"/>
      <c r="O633" s="331"/>
      <c r="P633" s="331"/>
      <c r="Q633" s="331"/>
      <c r="R633" s="331"/>
      <c r="S633" s="331"/>
      <c r="T633" s="331"/>
      <c r="U633" s="331"/>
      <c r="V633" s="331"/>
      <c r="W633" s="331"/>
      <c r="X633" s="331"/>
      <c r="Y633" s="369"/>
      <c r="Z633" s="366"/>
    </row>
    <row r="634">
      <c r="A634" s="331"/>
      <c r="B634" s="331"/>
      <c r="C634" s="331"/>
      <c r="D634" s="331"/>
      <c r="E634" s="331"/>
      <c r="F634" s="331"/>
      <c r="G634" s="331"/>
      <c r="H634" s="331"/>
      <c r="I634" s="331"/>
      <c r="J634" s="331"/>
      <c r="K634" s="331"/>
      <c r="L634" s="331"/>
      <c r="M634" s="331"/>
      <c r="N634" s="331"/>
      <c r="O634" s="331"/>
      <c r="P634" s="331"/>
      <c r="Q634" s="331"/>
      <c r="R634" s="331"/>
      <c r="S634" s="331"/>
      <c r="T634" s="331"/>
      <c r="U634" s="331"/>
      <c r="V634" s="331"/>
      <c r="W634" s="331"/>
      <c r="X634" s="331"/>
      <c r="Y634" s="369"/>
      <c r="Z634" s="366"/>
    </row>
    <row r="635">
      <c r="A635" s="331"/>
      <c r="B635" s="331"/>
      <c r="C635" s="331"/>
      <c r="D635" s="331"/>
      <c r="E635" s="331"/>
      <c r="F635" s="331"/>
      <c r="G635" s="331"/>
      <c r="H635" s="331"/>
      <c r="I635" s="331"/>
      <c r="J635" s="331"/>
      <c r="K635" s="331"/>
      <c r="L635" s="331"/>
      <c r="M635" s="331"/>
      <c r="N635" s="331"/>
      <c r="O635" s="331"/>
      <c r="P635" s="331"/>
      <c r="Q635" s="331"/>
      <c r="R635" s="331"/>
      <c r="S635" s="331"/>
      <c r="T635" s="331"/>
      <c r="U635" s="331"/>
      <c r="V635" s="331"/>
      <c r="W635" s="331"/>
      <c r="X635" s="331"/>
      <c r="Y635" s="369"/>
      <c r="Z635" s="366"/>
    </row>
    <row r="636">
      <c r="A636" s="331"/>
      <c r="B636" s="331"/>
      <c r="C636" s="331"/>
      <c r="D636" s="331"/>
      <c r="E636" s="331"/>
      <c r="F636" s="331"/>
      <c r="G636" s="331"/>
      <c r="H636" s="331"/>
      <c r="I636" s="331"/>
      <c r="J636" s="331"/>
      <c r="K636" s="331"/>
      <c r="L636" s="331"/>
      <c r="M636" s="331"/>
      <c r="N636" s="331"/>
      <c r="O636" s="331"/>
      <c r="P636" s="331"/>
      <c r="Q636" s="331"/>
      <c r="R636" s="331"/>
      <c r="S636" s="331"/>
      <c r="T636" s="331"/>
      <c r="U636" s="331"/>
      <c r="V636" s="331"/>
      <c r="W636" s="331"/>
      <c r="X636" s="331"/>
      <c r="Y636" s="369"/>
      <c r="Z636" s="366"/>
    </row>
    <row r="637">
      <c r="A637" s="331"/>
      <c r="B637" s="331"/>
      <c r="C637" s="331"/>
      <c r="D637" s="331"/>
      <c r="E637" s="331"/>
      <c r="F637" s="331"/>
      <c r="G637" s="331"/>
      <c r="H637" s="331"/>
      <c r="I637" s="331"/>
      <c r="J637" s="331"/>
      <c r="K637" s="331"/>
      <c r="L637" s="331"/>
      <c r="M637" s="331"/>
      <c r="N637" s="331"/>
      <c r="O637" s="331"/>
      <c r="P637" s="331"/>
      <c r="Q637" s="331"/>
      <c r="R637" s="331"/>
      <c r="S637" s="331"/>
      <c r="T637" s="331"/>
      <c r="U637" s="331"/>
      <c r="V637" s="331"/>
      <c r="W637" s="331"/>
      <c r="X637" s="331"/>
      <c r="Y637" s="369"/>
      <c r="Z637" s="366"/>
    </row>
    <row r="638">
      <c r="A638" s="331"/>
      <c r="B638" s="331"/>
      <c r="C638" s="331"/>
      <c r="D638" s="331"/>
      <c r="E638" s="331"/>
      <c r="F638" s="331"/>
      <c r="G638" s="331"/>
      <c r="H638" s="331"/>
      <c r="I638" s="331"/>
      <c r="J638" s="331"/>
      <c r="K638" s="331"/>
      <c r="L638" s="331"/>
      <c r="M638" s="331"/>
      <c r="N638" s="331"/>
      <c r="O638" s="331"/>
      <c r="P638" s="331"/>
      <c r="Q638" s="331"/>
      <c r="R638" s="331"/>
      <c r="S638" s="331"/>
      <c r="T638" s="331"/>
      <c r="U638" s="331"/>
      <c r="V638" s="331"/>
      <c r="W638" s="331"/>
      <c r="X638" s="331"/>
      <c r="Y638" s="369"/>
      <c r="Z638" s="366"/>
    </row>
    <row r="639">
      <c r="A639" s="331"/>
      <c r="B639" s="331"/>
      <c r="C639" s="331"/>
      <c r="D639" s="331"/>
      <c r="E639" s="331"/>
      <c r="F639" s="331"/>
      <c r="G639" s="331"/>
      <c r="H639" s="331"/>
      <c r="I639" s="331"/>
      <c r="J639" s="331"/>
      <c r="K639" s="331"/>
      <c r="L639" s="331"/>
      <c r="M639" s="331"/>
      <c r="N639" s="331"/>
      <c r="O639" s="331"/>
      <c r="P639" s="331"/>
      <c r="Q639" s="331"/>
      <c r="R639" s="331"/>
      <c r="S639" s="331"/>
      <c r="T639" s="331"/>
      <c r="U639" s="331"/>
      <c r="V639" s="331"/>
      <c r="W639" s="331"/>
      <c r="X639" s="331"/>
      <c r="Y639" s="369"/>
      <c r="Z639" s="366"/>
    </row>
    <row r="640">
      <c r="A640" s="331"/>
      <c r="B640" s="331"/>
      <c r="C640" s="331"/>
      <c r="D640" s="331"/>
      <c r="E640" s="331"/>
      <c r="F640" s="331"/>
      <c r="G640" s="331"/>
      <c r="H640" s="331"/>
      <c r="I640" s="331"/>
      <c r="J640" s="331"/>
      <c r="K640" s="331"/>
      <c r="L640" s="331"/>
      <c r="M640" s="331"/>
      <c r="N640" s="331"/>
      <c r="O640" s="331"/>
      <c r="P640" s="331"/>
      <c r="Q640" s="331"/>
      <c r="R640" s="331"/>
      <c r="S640" s="331"/>
      <c r="T640" s="331"/>
      <c r="U640" s="331"/>
      <c r="V640" s="331"/>
      <c r="W640" s="331"/>
      <c r="X640" s="331"/>
      <c r="Y640" s="369"/>
      <c r="Z640" s="366"/>
    </row>
    <row r="641">
      <c r="A641" s="331"/>
      <c r="B641" s="331"/>
      <c r="C641" s="331"/>
      <c r="D641" s="331"/>
      <c r="E641" s="331"/>
      <c r="F641" s="331"/>
      <c r="G641" s="331"/>
      <c r="H641" s="331"/>
      <c r="I641" s="331"/>
      <c r="J641" s="331"/>
      <c r="K641" s="331"/>
      <c r="L641" s="331"/>
      <c r="M641" s="331"/>
      <c r="N641" s="331"/>
      <c r="O641" s="331"/>
      <c r="P641" s="331"/>
      <c r="Q641" s="331"/>
      <c r="R641" s="331"/>
      <c r="S641" s="331"/>
      <c r="T641" s="331"/>
      <c r="U641" s="331"/>
      <c r="V641" s="331"/>
      <c r="W641" s="331"/>
      <c r="X641" s="331"/>
      <c r="Y641" s="369"/>
      <c r="Z641" s="366"/>
    </row>
    <row r="642">
      <c r="A642" s="331"/>
      <c r="B642" s="331"/>
      <c r="C642" s="331"/>
      <c r="D642" s="331"/>
      <c r="E642" s="331"/>
      <c r="F642" s="331"/>
      <c r="G642" s="331"/>
      <c r="H642" s="331"/>
      <c r="I642" s="331"/>
      <c r="J642" s="331"/>
      <c r="K642" s="331"/>
      <c r="L642" s="331"/>
      <c r="M642" s="331"/>
      <c r="N642" s="331"/>
      <c r="O642" s="331"/>
      <c r="P642" s="331"/>
      <c r="Q642" s="331"/>
      <c r="R642" s="331"/>
      <c r="S642" s="331"/>
      <c r="T642" s="331"/>
      <c r="U642" s="331"/>
      <c r="V642" s="331"/>
      <c r="W642" s="331"/>
      <c r="X642" s="331"/>
      <c r="Y642" s="369"/>
      <c r="Z642" s="366"/>
    </row>
    <row r="643">
      <c r="A643" s="331"/>
      <c r="B643" s="331"/>
      <c r="C643" s="331"/>
      <c r="D643" s="331"/>
      <c r="E643" s="331"/>
      <c r="F643" s="331"/>
      <c r="G643" s="331"/>
      <c r="H643" s="331"/>
      <c r="I643" s="331"/>
      <c r="J643" s="331"/>
      <c r="K643" s="331"/>
      <c r="L643" s="331"/>
      <c r="M643" s="331"/>
      <c r="N643" s="331"/>
      <c r="O643" s="331"/>
      <c r="P643" s="331"/>
      <c r="Q643" s="331"/>
      <c r="R643" s="331"/>
      <c r="S643" s="331"/>
      <c r="T643" s="331"/>
      <c r="U643" s="331"/>
      <c r="V643" s="331"/>
      <c r="W643" s="331"/>
      <c r="X643" s="331"/>
      <c r="Y643" s="369"/>
      <c r="Z643" s="366"/>
    </row>
    <row r="644">
      <c r="A644" s="331"/>
      <c r="B644" s="331"/>
      <c r="C644" s="331"/>
      <c r="D644" s="331"/>
      <c r="E644" s="331"/>
      <c r="F644" s="331"/>
      <c r="G644" s="331"/>
      <c r="H644" s="331"/>
      <c r="I644" s="331"/>
      <c r="J644" s="331"/>
      <c r="K644" s="331"/>
      <c r="L644" s="331"/>
      <c r="M644" s="331"/>
      <c r="N644" s="331"/>
      <c r="O644" s="331"/>
      <c r="P644" s="331"/>
      <c r="Q644" s="331"/>
      <c r="R644" s="331"/>
      <c r="S644" s="331"/>
      <c r="T644" s="331"/>
      <c r="U644" s="331"/>
      <c r="V644" s="331"/>
      <c r="W644" s="331"/>
      <c r="X644" s="331"/>
      <c r="Y644" s="369"/>
      <c r="Z644" s="366"/>
    </row>
    <row r="645">
      <c r="A645" s="331"/>
      <c r="B645" s="331"/>
      <c r="C645" s="331"/>
      <c r="D645" s="331"/>
      <c r="E645" s="331"/>
      <c r="F645" s="331"/>
      <c r="G645" s="331"/>
      <c r="H645" s="331"/>
      <c r="I645" s="331"/>
      <c r="J645" s="331"/>
      <c r="K645" s="331"/>
      <c r="L645" s="331"/>
      <c r="M645" s="331"/>
      <c r="N645" s="331"/>
      <c r="O645" s="331"/>
      <c r="P645" s="331"/>
      <c r="Q645" s="331"/>
      <c r="R645" s="331"/>
      <c r="S645" s="331"/>
      <c r="T645" s="331"/>
      <c r="U645" s="331"/>
      <c r="V645" s="331"/>
      <c r="W645" s="331"/>
      <c r="X645" s="331"/>
      <c r="Y645" s="369"/>
      <c r="Z645" s="366"/>
    </row>
    <row r="646">
      <c r="A646" s="331"/>
      <c r="B646" s="331"/>
      <c r="C646" s="331"/>
      <c r="D646" s="331"/>
      <c r="E646" s="331"/>
      <c r="F646" s="331"/>
      <c r="G646" s="331"/>
      <c r="H646" s="331"/>
      <c r="I646" s="331"/>
      <c r="J646" s="331"/>
      <c r="K646" s="331"/>
      <c r="L646" s="331"/>
      <c r="M646" s="331"/>
      <c r="N646" s="331"/>
      <c r="O646" s="331"/>
      <c r="P646" s="331"/>
      <c r="Q646" s="331"/>
      <c r="R646" s="331"/>
      <c r="S646" s="331"/>
      <c r="T646" s="331"/>
      <c r="U646" s="331"/>
      <c r="V646" s="331"/>
      <c r="W646" s="331"/>
      <c r="X646" s="331"/>
      <c r="Y646" s="369"/>
      <c r="Z646" s="366"/>
    </row>
    <row r="647">
      <c r="A647" s="331"/>
      <c r="B647" s="331"/>
      <c r="C647" s="331"/>
      <c r="D647" s="331"/>
      <c r="E647" s="331"/>
      <c r="F647" s="331"/>
      <c r="G647" s="331"/>
      <c r="H647" s="331"/>
      <c r="I647" s="331"/>
      <c r="J647" s="331"/>
      <c r="K647" s="331"/>
      <c r="L647" s="331"/>
      <c r="M647" s="331"/>
      <c r="N647" s="331"/>
      <c r="O647" s="331"/>
      <c r="P647" s="331"/>
      <c r="Q647" s="331"/>
      <c r="R647" s="331"/>
      <c r="S647" s="331"/>
      <c r="T647" s="331"/>
      <c r="U647" s="331"/>
      <c r="V647" s="331"/>
      <c r="W647" s="331"/>
      <c r="X647" s="331"/>
      <c r="Y647" s="369"/>
      <c r="Z647" s="366"/>
    </row>
    <row r="648">
      <c r="A648" s="331"/>
      <c r="B648" s="331"/>
      <c r="C648" s="331"/>
      <c r="D648" s="331"/>
      <c r="E648" s="331"/>
      <c r="F648" s="331"/>
      <c r="G648" s="331"/>
      <c r="H648" s="331"/>
      <c r="I648" s="331"/>
      <c r="J648" s="331"/>
      <c r="K648" s="331"/>
      <c r="L648" s="331"/>
      <c r="M648" s="331"/>
      <c r="N648" s="331"/>
      <c r="O648" s="331"/>
      <c r="P648" s="331"/>
      <c r="Q648" s="331"/>
      <c r="R648" s="331"/>
      <c r="S648" s="331"/>
      <c r="T648" s="331"/>
      <c r="U648" s="331"/>
      <c r="V648" s="331"/>
      <c r="W648" s="331"/>
      <c r="X648" s="331"/>
      <c r="Y648" s="369"/>
      <c r="Z648" s="366"/>
    </row>
    <row r="649">
      <c r="A649" s="331"/>
      <c r="B649" s="331"/>
      <c r="C649" s="331"/>
      <c r="D649" s="331"/>
      <c r="E649" s="331"/>
      <c r="F649" s="331"/>
      <c r="G649" s="331"/>
      <c r="H649" s="331"/>
      <c r="I649" s="331"/>
      <c r="J649" s="331"/>
      <c r="K649" s="331"/>
      <c r="L649" s="331"/>
      <c r="M649" s="331"/>
      <c r="N649" s="331"/>
      <c r="O649" s="331"/>
      <c r="P649" s="331"/>
      <c r="Q649" s="331"/>
      <c r="R649" s="331"/>
      <c r="S649" s="331"/>
      <c r="T649" s="331"/>
      <c r="U649" s="331"/>
      <c r="V649" s="331"/>
      <c r="W649" s="331"/>
      <c r="X649" s="331"/>
      <c r="Y649" s="369"/>
      <c r="Z649" s="366"/>
    </row>
    <row r="650">
      <c r="A650" s="331"/>
      <c r="B650" s="331"/>
      <c r="C650" s="331"/>
      <c r="D650" s="331"/>
      <c r="E650" s="331"/>
      <c r="F650" s="331"/>
      <c r="G650" s="331"/>
      <c r="H650" s="331"/>
      <c r="I650" s="331"/>
      <c r="J650" s="331"/>
      <c r="K650" s="331"/>
      <c r="L650" s="331"/>
      <c r="M650" s="331"/>
      <c r="N650" s="331"/>
      <c r="O650" s="331"/>
      <c r="P650" s="331"/>
      <c r="Q650" s="331"/>
      <c r="R650" s="331"/>
      <c r="S650" s="331"/>
      <c r="T650" s="331"/>
      <c r="U650" s="331"/>
      <c r="V650" s="331"/>
      <c r="W650" s="331"/>
      <c r="X650" s="331"/>
      <c r="Y650" s="369"/>
      <c r="Z650" s="366"/>
    </row>
    <row r="651">
      <c r="A651" s="331"/>
      <c r="B651" s="331"/>
      <c r="C651" s="331"/>
      <c r="D651" s="331"/>
      <c r="E651" s="331"/>
      <c r="F651" s="331"/>
      <c r="G651" s="331"/>
      <c r="H651" s="331"/>
      <c r="I651" s="331"/>
      <c r="J651" s="331"/>
      <c r="K651" s="331"/>
      <c r="L651" s="331"/>
      <c r="M651" s="331"/>
      <c r="N651" s="331"/>
      <c r="O651" s="331"/>
      <c r="P651" s="331"/>
      <c r="Q651" s="331"/>
      <c r="R651" s="331"/>
      <c r="S651" s="331"/>
      <c r="T651" s="331"/>
      <c r="U651" s="331"/>
      <c r="V651" s="331"/>
      <c r="W651" s="331"/>
      <c r="X651" s="331"/>
      <c r="Y651" s="369"/>
      <c r="Z651" s="366"/>
    </row>
    <row r="652">
      <c r="A652" s="331"/>
      <c r="B652" s="331"/>
      <c r="C652" s="331"/>
      <c r="D652" s="331"/>
      <c r="E652" s="331"/>
      <c r="F652" s="331"/>
      <c r="G652" s="331"/>
      <c r="H652" s="331"/>
      <c r="I652" s="331"/>
      <c r="J652" s="331"/>
      <c r="K652" s="331"/>
      <c r="L652" s="331"/>
      <c r="M652" s="331"/>
      <c r="N652" s="331"/>
      <c r="O652" s="331"/>
      <c r="P652" s="331"/>
      <c r="Q652" s="331"/>
      <c r="R652" s="331"/>
      <c r="S652" s="331"/>
      <c r="T652" s="331"/>
      <c r="U652" s="331"/>
      <c r="V652" s="331"/>
      <c r="W652" s="331"/>
      <c r="X652" s="331"/>
      <c r="Y652" s="369"/>
      <c r="Z652" s="366"/>
    </row>
    <row r="653">
      <c r="A653" s="331"/>
      <c r="B653" s="331"/>
      <c r="C653" s="331"/>
      <c r="D653" s="331"/>
      <c r="E653" s="331"/>
      <c r="F653" s="331"/>
      <c r="G653" s="331"/>
      <c r="H653" s="331"/>
      <c r="I653" s="331"/>
      <c r="J653" s="331"/>
      <c r="K653" s="331"/>
      <c r="L653" s="331"/>
      <c r="M653" s="331"/>
      <c r="N653" s="331"/>
      <c r="O653" s="331"/>
      <c r="P653" s="331"/>
      <c r="Q653" s="331"/>
      <c r="R653" s="331"/>
      <c r="S653" s="331"/>
      <c r="T653" s="331"/>
      <c r="U653" s="331"/>
      <c r="V653" s="331"/>
      <c r="W653" s="331"/>
      <c r="X653" s="331"/>
      <c r="Y653" s="369"/>
      <c r="Z653" s="366"/>
    </row>
    <row r="654">
      <c r="A654" s="331"/>
      <c r="B654" s="331"/>
      <c r="C654" s="331"/>
      <c r="D654" s="331"/>
      <c r="E654" s="331"/>
      <c r="F654" s="331"/>
      <c r="G654" s="331"/>
      <c r="H654" s="331"/>
      <c r="I654" s="331"/>
      <c r="J654" s="331"/>
      <c r="K654" s="331"/>
      <c r="L654" s="331"/>
      <c r="M654" s="331"/>
      <c r="N654" s="331"/>
      <c r="O654" s="331"/>
      <c r="P654" s="331"/>
      <c r="Q654" s="331"/>
      <c r="R654" s="331"/>
      <c r="S654" s="331"/>
      <c r="T654" s="331"/>
      <c r="U654" s="331"/>
      <c r="V654" s="331"/>
      <c r="W654" s="331"/>
      <c r="X654" s="331"/>
      <c r="Y654" s="369"/>
      <c r="Z654" s="366"/>
    </row>
    <row r="655">
      <c r="A655" s="331"/>
      <c r="B655" s="331"/>
      <c r="C655" s="331"/>
      <c r="D655" s="331"/>
      <c r="E655" s="331"/>
      <c r="F655" s="331"/>
      <c r="G655" s="331"/>
      <c r="H655" s="331"/>
      <c r="I655" s="331"/>
      <c r="J655" s="331"/>
      <c r="K655" s="331"/>
      <c r="L655" s="331"/>
      <c r="M655" s="331"/>
      <c r="N655" s="331"/>
      <c r="O655" s="331"/>
      <c r="P655" s="331"/>
      <c r="Q655" s="331"/>
      <c r="R655" s="331"/>
      <c r="S655" s="331"/>
      <c r="T655" s="331"/>
      <c r="U655" s="331"/>
      <c r="V655" s="331"/>
      <c r="W655" s="331"/>
      <c r="X655" s="331"/>
      <c r="Y655" s="369"/>
      <c r="Z655" s="366"/>
    </row>
    <row r="656">
      <c r="A656" s="331"/>
      <c r="B656" s="331"/>
      <c r="C656" s="331"/>
      <c r="D656" s="331"/>
      <c r="E656" s="331"/>
      <c r="F656" s="331"/>
      <c r="G656" s="331"/>
      <c r="H656" s="331"/>
      <c r="I656" s="331"/>
      <c r="J656" s="331"/>
      <c r="K656" s="331"/>
      <c r="L656" s="331"/>
      <c r="M656" s="331"/>
      <c r="N656" s="331"/>
      <c r="O656" s="331"/>
      <c r="P656" s="331"/>
      <c r="Q656" s="331"/>
      <c r="R656" s="331"/>
      <c r="S656" s="331"/>
      <c r="T656" s="331"/>
      <c r="U656" s="331"/>
      <c r="V656" s="331"/>
      <c r="W656" s="331"/>
      <c r="X656" s="331"/>
      <c r="Y656" s="369"/>
      <c r="Z656" s="366"/>
    </row>
    <row r="657">
      <c r="A657" s="331"/>
      <c r="B657" s="331"/>
      <c r="C657" s="331"/>
      <c r="D657" s="331"/>
      <c r="E657" s="331"/>
      <c r="F657" s="331"/>
      <c r="G657" s="331"/>
      <c r="H657" s="331"/>
      <c r="I657" s="331"/>
      <c r="J657" s="331"/>
      <c r="K657" s="331"/>
      <c r="L657" s="331"/>
      <c r="M657" s="331"/>
      <c r="N657" s="331"/>
      <c r="O657" s="331"/>
      <c r="P657" s="331"/>
      <c r="Q657" s="331"/>
      <c r="R657" s="331"/>
      <c r="S657" s="331"/>
      <c r="T657" s="331"/>
      <c r="U657" s="331"/>
      <c r="V657" s="331"/>
      <c r="W657" s="331"/>
      <c r="X657" s="331"/>
      <c r="Y657" s="369"/>
      <c r="Z657" s="366"/>
    </row>
    <row r="658">
      <c r="A658" s="331"/>
      <c r="B658" s="331"/>
      <c r="C658" s="331"/>
      <c r="D658" s="331"/>
      <c r="E658" s="331"/>
      <c r="F658" s="331"/>
      <c r="G658" s="331"/>
      <c r="H658" s="331"/>
      <c r="I658" s="331"/>
      <c r="J658" s="331"/>
      <c r="K658" s="331"/>
      <c r="L658" s="331"/>
      <c r="M658" s="331"/>
      <c r="N658" s="331"/>
      <c r="O658" s="331"/>
      <c r="P658" s="331"/>
      <c r="Q658" s="331"/>
      <c r="R658" s="331"/>
      <c r="S658" s="331"/>
      <c r="T658" s="331"/>
      <c r="U658" s="331"/>
      <c r="V658" s="331"/>
      <c r="W658" s="331"/>
      <c r="X658" s="331"/>
      <c r="Y658" s="369"/>
      <c r="Z658" s="366"/>
    </row>
    <row r="659">
      <c r="A659" s="331"/>
      <c r="B659" s="331"/>
      <c r="C659" s="331"/>
      <c r="D659" s="331"/>
      <c r="E659" s="331"/>
      <c r="F659" s="331"/>
      <c r="G659" s="331"/>
      <c r="H659" s="331"/>
      <c r="I659" s="331"/>
      <c r="J659" s="331"/>
      <c r="K659" s="331"/>
      <c r="L659" s="331"/>
      <c r="M659" s="331"/>
      <c r="N659" s="331"/>
      <c r="O659" s="331"/>
      <c r="P659" s="331"/>
      <c r="Q659" s="331"/>
      <c r="R659" s="331"/>
      <c r="S659" s="331"/>
      <c r="T659" s="331"/>
      <c r="U659" s="331"/>
      <c r="V659" s="331"/>
      <c r="W659" s="331"/>
      <c r="X659" s="331"/>
      <c r="Y659" s="369"/>
      <c r="Z659" s="366"/>
    </row>
    <row r="660">
      <c r="A660" s="331"/>
      <c r="B660" s="331"/>
      <c r="C660" s="331"/>
      <c r="D660" s="331"/>
      <c r="E660" s="331"/>
      <c r="F660" s="331"/>
      <c r="G660" s="331"/>
      <c r="H660" s="331"/>
      <c r="I660" s="331"/>
      <c r="J660" s="331"/>
      <c r="K660" s="331"/>
      <c r="L660" s="331"/>
      <c r="M660" s="331"/>
      <c r="N660" s="331"/>
      <c r="O660" s="331"/>
      <c r="P660" s="331"/>
      <c r="Q660" s="331"/>
      <c r="R660" s="331"/>
      <c r="S660" s="331"/>
      <c r="T660" s="331"/>
      <c r="U660" s="331"/>
      <c r="V660" s="331"/>
      <c r="W660" s="331"/>
      <c r="X660" s="331"/>
      <c r="Y660" s="369"/>
      <c r="Z660" s="366"/>
    </row>
    <row r="661">
      <c r="A661" s="331"/>
      <c r="B661" s="331"/>
      <c r="C661" s="331"/>
      <c r="D661" s="331"/>
      <c r="E661" s="331"/>
      <c r="F661" s="331"/>
      <c r="G661" s="331"/>
      <c r="H661" s="331"/>
      <c r="I661" s="331"/>
      <c r="J661" s="331"/>
      <c r="K661" s="331"/>
      <c r="L661" s="331"/>
      <c r="M661" s="331"/>
      <c r="N661" s="331"/>
      <c r="O661" s="331"/>
      <c r="P661" s="331"/>
      <c r="Q661" s="331"/>
      <c r="R661" s="331"/>
      <c r="S661" s="331"/>
      <c r="T661" s="331"/>
      <c r="U661" s="331"/>
      <c r="V661" s="331"/>
      <c r="W661" s="331"/>
      <c r="X661" s="331"/>
      <c r="Y661" s="369"/>
      <c r="Z661" s="366"/>
    </row>
    <row r="662">
      <c r="A662" s="331"/>
      <c r="B662" s="331"/>
      <c r="C662" s="331"/>
      <c r="D662" s="331"/>
      <c r="E662" s="331"/>
      <c r="F662" s="331"/>
      <c r="G662" s="331"/>
      <c r="H662" s="331"/>
      <c r="I662" s="331"/>
      <c r="J662" s="331"/>
      <c r="K662" s="331"/>
      <c r="L662" s="331"/>
      <c r="M662" s="331"/>
      <c r="N662" s="331"/>
      <c r="O662" s="331"/>
      <c r="P662" s="331"/>
      <c r="Q662" s="331"/>
      <c r="R662" s="331"/>
      <c r="S662" s="331"/>
      <c r="T662" s="331"/>
      <c r="U662" s="331"/>
      <c r="V662" s="331"/>
      <c r="W662" s="331"/>
      <c r="X662" s="331"/>
      <c r="Y662" s="369"/>
      <c r="Z662" s="366"/>
    </row>
    <row r="663">
      <c r="A663" s="331"/>
      <c r="B663" s="331"/>
      <c r="C663" s="331"/>
      <c r="D663" s="331"/>
      <c r="E663" s="331"/>
      <c r="F663" s="331"/>
      <c r="G663" s="331"/>
      <c r="H663" s="331"/>
      <c r="I663" s="331"/>
      <c r="J663" s="331"/>
      <c r="K663" s="331"/>
      <c r="L663" s="331"/>
      <c r="M663" s="331"/>
      <c r="N663" s="331"/>
      <c r="O663" s="331"/>
      <c r="P663" s="331"/>
      <c r="Q663" s="331"/>
      <c r="R663" s="331"/>
      <c r="S663" s="331"/>
      <c r="T663" s="331"/>
      <c r="U663" s="331"/>
      <c r="V663" s="331"/>
      <c r="W663" s="331"/>
      <c r="X663" s="331"/>
      <c r="Y663" s="369"/>
      <c r="Z663" s="366"/>
    </row>
    <row r="664">
      <c r="A664" s="331"/>
      <c r="B664" s="331"/>
      <c r="C664" s="331"/>
      <c r="D664" s="331"/>
      <c r="E664" s="331"/>
      <c r="F664" s="331"/>
      <c r="G664" s="331"/>
      <c r="H664" s="331"/>
      <c r="I664" s="331"/>
      <c r="J664" s="331"/>
      <c r="K664" s="331"/>
      <c r="L664" s="331"/>
      <c r="M664" s="331"/>
      <c r="N664" s="331"/>
      <c r="O664" s="331"/>
      <c r="P664" s="331"/>
      <c r="Q664" s="331"/>
      <c r="R664" s="331"/>
      <c r="S664" s="331"/>
      <c r="T664" s="331"/>
      <c r="U664" s="331"/>
      <c r="V664" s="331"/>
      <c r="W664" s="331"/>
      <c r="X664" s="331"/>
      <c r="Y664" s="369"/>
      <c r="Z664" s="366"/>
    </row>
    <row r="665">
      <c r="A665" s="331"/>
      <c r="B665" s="331"/>
      <c r="C665" s="331"/>
      <c r="D665" s="331"/>
      <c r="E665" s="331"/>
      <c r="F665" s="331"/>
      <c r="G665" s="331"/>
      <c r="H665" s="331"/>
      <c r="I665" s="331"/>
      <c r="J665" s="331"/>
      <c r="K665" s="331"/>
      <c r="L665" s="331"/>
      <c r="M665" s="331"/>
      <c r="N665" s="331"/>
      <c r="O665" s="331"/>
      <c r="P665" s="331"/>
      <c r="Q665" s="331"/>
      <c r="R665" s="331"/>
      <c r="S665" s="331"/>
      <c r="T665" s="331"/>
      <c r="U665" s="331"/>
      <c r="V665" s="331"/>
      <c r="W665" s="331"/>
      <c r="X665" s="331"/>
      <c r="Y665" s="369"/>
      <c r="Z665" s="366"/>
    </row>
    <row r="666">
      <c r="A666" s="331"/>
      <c r="B666" s="331"/>
      <c r="C666" s="331"/>
      <c r="D666" s="331"/>
      <c r="E666" s="331"/>
      <c r="F666" s="331"/>
      <c r="G666" s="331"/>
      <c r="H666" s="331"/>
      <c r="I666" s="331"/>
      <c r="J666" s="331"/>
      <c r="K666" s="331"/>
      <c r="L666" s="331"/>
      <c r="M666" s="331"/>
      <c r="N666" s="331"/>
      <c r="O666" s="331"/>
      <c r="P666" s="331"/>
      <c r="Q666" s="331"/>
      <c r="R666" s="331"/>
      <c r="S666" s="331"/>
      <c r="T666" s="331"/>
      <c r="U666" s="331"/>
      <c r="V666" s="331"/>
      <c r="W666" s="331"/>
      <c r="X666" s="331"/>
      <c r="Y666" s="369"/>
      <c r="Z666" s="366"/>
    </row>
    <row r="667">
      <c r="A667" s="331"/>
      <c r="B667" s="331"/>
      <c r="C667" s="331"/>
      <c r="D667" s="331"/>
      <c r="E667" s="331"/>
      <c r="F667" s="331"/>
      <c r="G667" s="331"/>
      <c r="H667" s="331"/>
      <c r="I667" s="331"/>
      <c r="J667" s="331"/>
      <c r="K667" s="331"/>
      <c r="L667" s="331"/>
      <c r="M667" s="331"/>
      <c r="N667" s="331"/>
      <c r="O667" s="331"/>
      <c r="P667" s="331"/>
      <c r="Q667" s="331"/>
      <c r="R667" s="331"/>
      <c r="S667" s="331"/>
      <c r="T667" s="331"/>
      <c r="U667" s="331"/>
      <c r="V667" s="331"/>
      <c r="W667" s="331"/>
      <c r="X667" s="331"/>
      <c r="Y667" s="369"/>
      <c r="Z667" s="366"/>
    </row>
    <row r="668">
      <c r="A668" s="331"/>
      <c r="B668" s="331"/>
      <c r="C668" s="331"/>
      <c r="D668" s="331"/>
      <c r="E668" s="331"/>
      <c r="F668" s="331"/>
      <c r="G668" s="331"/>
      <c r="H668" s="331"/>
      <c r="I668" s="331"/>
      <c r="J668" s="331"/>
      <c r="K668" s="331"/>
      <c r="L668" s="331"/>
      <c r="M668" s="331"/>
      <c r="N668" s="331"/>
      <c r="O668" s="331"/>
      <c r="P668" s="331"/>
      <c r="Q668" s="331"/>
      <c r="R668" s="331"/>
      <c r="S668" s="331"/>
      <c r="T668" s="331"/>
      <c r="U668" s="331"/>
      <c r="V668" s="331"/>
      <c r="W668" s="331"/>
      <c r="X668" s="331"/>
      <c r="Y668" s="369"/>
      <c r="Z668" s="366"/>
    </row>
    <row r="669">
      <c r="A669" s="331"/>
      <c r="B669" s="331"/>
      <c r="C669" s="331"/>
      <c r="D669" s="331"/>
      <c r="E669" s="331"/>
      <c r="F669" s="331"/>
      <c r="G669" s="331"/>
      <c r="H669" s="331"/>
      <c r="I669" s="331"/>
      <c r="J669" s="331"/>
      <c r="K669" s="331"/>
      <c r="L669" s="331"/>
      <c r="M669" s="331"/>
      <c r="N669" s="331"/>
      <c r="O669" s="331"/>
      <c r="P669" s="331"/>
      <c r="Q669" s="331"/>
      <c r="R669" s="331"/>
      <c r="S669" s="331"/>
      <c r="T669" s="331"/>
      <c r="U669" s="331"/>
      <c r="V669" s="331"/>
      <c r="W669" s="331"/>
      <c r="X669" s="331"/>
      <c r="Y669" s="369"/>
      <c r="Z669" s="366"/>
    </row>
    <row r="670">
      <c r="A670" s="331"/>
      <c r="B670" s="331"/>
      <c r="C670" s="331"/>
      <c r="D670" s="331"/>
      <c r="E670" s="331"/>
      <c r="F670" s="331"/>
      <c r="G670" s="331"/>
      <c r="H670" s="331"/>
      <c r="I670" s="331"/>
      <c r="J670" s="331"/>
      <c r="K670" s="331"/>
      <c r="L670" s="331"/>
      <c r="M670" s="331"/>
      <c r="N670" s="331"/>
      <c r="O670" s="331"/>
      <c r="P670" s="331"/>
      <c r="Q670" s="331"/>
      <c r="R670" s="331"/>
      <c r="S670" s="331"/>
      <c r="T670" s="331"/>
      <c r="U670" s="331"/>
      <c r="V670" s="331"/>
      <c r="W670" s="331"/>
      <c r="X670" s="331"/>
      <c r="Y670" s="369"/>
      <c r="Z670" s="366"/>
    </row>
    <row r="671">
      <c r="A671" s="331"/>
      <c r="B671" s="331"/>
      <c r="C671" s="331"/>
      <c r="D671" s="331"/>
      <c r="E671" s="331"/>
      <c r="F671" s="331"/>
      <c r="G671" s="331"/>
      <c r="H671" s="331"/>
      <c r="I671" s="331"/>
      <c r="J671" s="331"/>
      <c r="K671" s="331"/>
      <c r="L671" s="331"/>
      <c r="M671" s="331"/>
      <c r="N671" s="331"/>
      <c r="O671" s="331"/>
      <c r="P671" s="331"/>
      <c r="Q671" s="331"/>
      <c r="R671" s="331"/>
      <c r="S671" s="331"/>
      <c r="T671" s="331"/>
      <c r="U671" s="331"/>
      <c r="V671" s="331"/>
      <c r="W671" s="331"/>
      <c r="X671" s="331"/>
      <c r="Y671" s="369"/>
      <c r="Z671" s="366"/>
    </row>
    <row r="672">
      <c r="A672" s="331"/>
      <c r="B672" s="331"/>
      <c r="C672" s="331"/>
      <c r="D672" s="331"/>
      <c r="E672" s="331"/>
      <c r="F672" s="331"/>
      <c r="G672" s="331"/>
      <c r="H672" s="331"/>
      <c r="I672" s="331"/>
      <c r="J672" s="331"/>
      <c r="K672" s="331"/>
      <c r="L672" s="331"/>
      <c r="M672" s="331"/>
      <c r="N672" s="331"/>
      <c r="O672" s="331"/>
      <c r="P672" s="331"/>
      <c r="Q672" s="331"/>
      <c r="R672" s="331"/>
      <c r="S672" s="331"/>
      <c r="T672" s="331"/>
      <c r="U672" s="331"/>
      <c r="V672" s="331"/>
      <c r="W672" s="331"/>
      <c r="X672" s="331"/>
      <c r="Y672" s="369"/>
      <c r="Z672" s="366"/>
    </row>
    <row r="673">
      <c r="A673" s="331"/>
      <c r="B673" s="331"/>
      <c r="C673" s="331"/>
      <c r="D673" s="331"/>
      <c r="E673" s="331"/>
      <c r="F673" s="331"/>
      <c r="G673" s="331"/>
      <c r="H673" s="331"/>
      <c r="I673" s="331"/>
      <c r="J673" s="331"/>
      <c r="K673" s="331"/>
      <c r="L673" s="331"/>
      <c r="M673" s="331"/>
      <c r="N673" s="331"/>
      <c r="O673" s="331"/>
      <c r="P673" s="331"/>
      <c r="Q673" s="331"/>
      <c r="R673" s="331"/>
      <c r="S673" s="331"/>
      <c r="T673" s="331"/>
      <c r="U673" s="331"/>
      <c r="V673" s="331"/>
      <c r="W673" s="331"/>
      <c r="X673" s="331"/>
      <c r="Y673" s="369"/>
      <c r="Z673" s="366"/>
    </row>
    <row r="674">
      <c r="A674" s="331"/>
      <c r="B674" s="331"/>
      <c r="C674" s="331"/>
      <c r="D674" s="331"/>
      <c r="E674" s="331"/>
      <c r="F674" s="331"/>
      <c r="G674" s="331"/>
      <c r="H674" s="331"/>
      <c r="I674" s="331"/>
      <c r="J674" s="331"/>
      <c r="K674" s="331"/>
      <c r="L674" s="331"/>
      <c r="M674" s="331"/>
      <c r="N674" s="331"/>
      <c r="O674" s="331"/>
      <c r="P674" s="331"/>
      <c r="Q674" s="331"/>
      <c r="R674" s="331"/>
      <c r="S674" s="331"/>
      <c r="T674" s="331"/>
      <c r="U674" s="331"/>
      <c r="V674" s="331"/>
      <c r="W674" s="331"/>
      <c r="X674" s="331"/>
      <c r="Y674" s="369"/>
      <c r="Z674" s="366"/>
    </row>
    <row r="675">
      <c r="A675" s="331"/>
      <c r="B675" s="331"/>
      <c r="C675" s="331"/>
      <c r="D675" s="331"/>
      <c r="E675" s="331"/>
      <c r="F675" s="331"/>
      <c r="G675" s="331"/>
      <c r="H675" s="331"/>
      <c r="I675" s="331"/>
      <c r="J675" s="331"/>
      <c r="K675" s="331"/>
      <c r="L675" s="331"/>
      <c r="M675" s="331"/>
      <c r="N675" s="331"/>
      <c r="O675" s="331"/>
      <c r="P675" s="331"/>
      <c r="Q675" s="331"/>
      <c r="R675" s="331"/>
      <c r="S675" s="331"/>
      <c r="T675" s="331"/>
      <c r="U675" s="331"/>
      <c r="V675" s="331"/>
      <c r="W675" s="331"/>
      <c r="X675" s="331"/>
      <c r="Y675" s="369"/>
      <c r="Z675" s="366"/>
    </row>
    <row r="676">
      <c r="A676" s="331"/>
      <c r="B676" s="331"/>
      <c r="C676" s="331"/>
      <c r="D676" s="331"/>
      <c r="E676" s="331"/>
      <c r="F676" s="331"/>
      <c r="G676" s="331"/>
      <c r="H676" s="331"/>
      <c r="I676" s="331"/>
      <c r="J676" s="331"/>
      <c r="K676" s="331"/>
      <c r="L676" s="331"/>
      <c r="M676" s="331"/>
      <c r="N676" s="331"/>
      <c r="O676" s="331"/>
      <c r="P676" s="331"/>
      <c r="Q676" s="331"/>
      <c r="R676" s="331"/>
      <c r="S676" s="331"/>
      <c r="T676" s="331"/>
      <c r="U676" s="331"/>
      <c r="V676" s="331"/>
      <c r="W676" s="331"/>
      <c r="X676" s="331"/>
      <c r="Y676" s="369"/>
      <c r="Z676" s="366"/>
    </row>
    <row r="677">
      <c r="A677" s="331"/>
      <c r="B677" s="331"/>
      <c r="C677" s="331"/>
      <c r="D677" s="331"/>
      <c r="E677" s="331"/>
      <c r="F677" s="331"/>
      <c r="G677" s="331"/>
      <c r="H677" s="331"/>
      <c r="I677" s="331"/>
      <c r="J677" s="331"/>
      <c r="K677" s="331"/>
      <c r="L677" s="331"/>
      <c r="M677" s="331"/>
      <c r="N677" s="331"/>
      <c r="O677" s="331"/>
      <c r="P677" s="331"/>
      <c r="Q677" s="331"/>
      <c r="R677" s="331"/>
      <c r="S677" s="331"/>
      <c r="T677" s="331"/>
      <c r="U677" s="331"/>
      <c r="V677" s="331"/>
      <c r="W677" s="331"/>
      <c r="X677" s="331"/>
      <c r="Y677" s="369"/>
      <c r="Z677" s="366"/>
    </row>
    <row r="678">
      <c r="A678" s="331"/>
      <c r="B678" s="331"/>
      <c r="C678" s="331"/>
      <c r="D678" s="331"/>
      <c r="E678" s="331"/>
      <c r="F678" s="331"/>
      <c r="G678" s="331"/>
      <c r="H678" s="331"/>
      <c r="I678" s="331"/>
      <c r="J678" s="331"/>
      <c r="K678" s="331"/>
      <c r="L678" s="331"/>
      <c r="M678" s="331"/>
      <c r="N678" s="331"/>
      <c r="O678" s="331"/>
      <c r="P678" s="331"/>
      <c r="Q678" s="331"/>
      <c r="R678" s="331"/>
      <c r="S678" s="331"/>
      <c r="T678" s="331"/>
      <c r="U678" s="331"/>
      <c r="V678" s="331"/>
      <c r="W678" s="331"/>
      <c r="X678" s="331"/>
      <c r="Y678" s="369"/>
      <c r="Z678" s="366"/>
    </row>
    <row r="679">
      <c r="A679" s="331"/>
      <c r="B679" s="331"/>
      <c r="C679" s="331"/>
      <c r="D679" s="331"/>
      <c r="E679" s="331"/>
      <c r="F679" s="331"/>
      <c r="G679" s="331"/>
      <c r="H679" s="331"/>
      <c r="I679" s="331"/>
      <c r="J679" s="331"/>
      <c r="K679" s="331"/>
      <c r="L679" s="331"/>
      <c r="M679" s="331"/>
      <c r="N679" s="331"/>
      <c r="O679" s="331"/>
      <c r="P679" s="331"/>
      <c r="Q679" s="331"/>
      <c r="R679" s="331"/>
      <c r="S679" s="331"/>
      <c r="T679" s="331"/>
      <c r="U679" s="331"/>
      <c r="V679" s="331"/>
      <c r="W679" s="331"/>
      <c r="X679" s="331"/>
      <c r="Y679" s="369"/>
      <c r="Z679" s="366"/>
    </row>
    <row r="680">
      <c r="A680" s="331"/>
      <c r="B680" s="331"/>
      <c r="C680" s="331"/>
      <c r="D680" s="331"/>
      <c r="E680" s="331"/>
      <c r="F680" s="331"/>
      <c r="G680" s="331"/>
      <c r="H680" s="331"/>
      <c r="I680" s="331"/>
      <c r="J680" s="331"/>
      <c r="K680" s="331"/>
      <c r="L680" s="331"/>
      <c r="M680" s="331"/>
      <c r="N680" s="331"/>
      <c r="O680" s="331"/>
      <c r="P680" s="331"/>
      <c r="Q680" s="331"/>
      <c r="R680" s="331"/>
      <c r="S680" s="331"/>
      <c r="T680" s="331"/>
      <c r="U680" s="331"/>
      <c r="V680" s="331"/>
      <c r="W680" s="331"/>
      <c r="X680" s="331"/>
      <c r="Y680" s="369"/>
      <c r="Z680" s="366"/>
    </row>
    <row r="681">
      <c r="A681" s="331"/>
      <c r="B681" s="331"/>
      <c r="C681" s="331"/>
      <c r="D681" s="331"/>
      <c r="E681" s="331"/>
      <c r="F681" s="331"/>
      <c r="G681" s="331"/>
      <c r="H681" s="331"/>
      <c r="I681" s="331"/>
      <c r="J681" s="331"/>
      <c r="K681" s="331"/>
      <c r="L681" s="331"/>
      <c r="M681" s="331"/>
      <c r="N681" s="331"/>
      <c r="O681" s="331"/>
      <c r="P681" s="331"/>
      <c r="Q681" s="331"/>
      <c r="R681" s="331"/>
      <c r="S681" s="331"/>
      <c r="T681" s="331"/>
      <c r="U681" s="331"/>
      <c r="V681" s="331"/>
      <c r="W681" s="331"/>
      <c r="X681" s="331"/>
      <c r="Y681" s="369"/>
      <c r="Z681" s="366"/>
    </row>
    <row r="682">
      <c r="A682" s="331"/>
      <c r="B682" s="331"/>
      <c r="C682" s="331"/>
      <c r="D682" s="331"/>
      <c r="E682" s="331"/>
      <c r="F682" s="331"/>
      <c r="G682" s="331"/>
      <c r="H682" s="331"/>
      <c r="I682" s="331"/>
      <c r="J682" s="331"/>
      <c r="K682" s="331"/>
      <c r="L682" s="331"/>
      <c r="M682" s="331"/>
      <c r="N682" s="331"/>
      <c r="O682" s="331"/>
      <c r="P682" s="331"/>
      <c r="Q682" s="331"/>
      <c r="R682" s="331"/>
      <c r="S682" s="331"/>
      <c r="T682" s="331"/>
      <c r="U682" s="331"/>
      <c r="V682" s="331"/>
      <c r="W682" s="331"/>
      <c r="X682" s="331"/>
      <c r="Y682" s="369"/>
      <c r="Z682" s="366"/>
    </row>
    <row r="683">
      <c r="A683" s="331"/>
      <c r="B683" s="331"/>
      <c r="C683" s="331"/>
      <c r="D683" s="331"/>
      <c r="E683" s="331"/>
      <c r="F683" s="331"/>
      <c r="G683" s="331"/>
      <c r="H683" s="331"/>
      <c r="I683" s="331"/>
      <c r="J683" s="331"/>
      <c r="K683" s="331"/>
      <c r="L683" s="331"/>
      <c r="M683" s="331"/>
      <c r="N683" s="331"/>
      <c r="O683" s="331"/>
      <c r="P683" s="331"/>
      <c r="Q683" s="331"/>
      <c r="R683" s="331"/>
      <c r="S683" s="331"/>
      <c r="T683" s="331"/>
      <c r="U683" s="331"/>
      <c r="V683" s="331"/>
      <c r="W683" s="331"/>
      <c r="X683" s="331"/>
      <c r="Y683" s="369"/>
      <c r="Z683" s="366"/>
    </row>
    <row r="684">
      <c r="A684" s="331"/>
      <c r="B684" s="331"/>
      <c r="C684" s="331"/>
      <c r="D684" s="331"/>
      <c r="E684" s="331"/>
      <c r="F684" s="331"/>
      <c r="G684" s="331"/>
      <c r="H684" s="331"/>
      <c r="I684" s="331"/>
      <c r="J684" s="331"/>
      <c r="K684" s="331"/>
      <c r="L684" s="331"/>
      <c r="M684" s="331"/>
      <c r="N684" s="331"/>
      <c r="O684" s="331"/>
      <c r="P684" s="331"/>
      <c r="Q684" s="331"/>
      <c r="R684" s="331"/>
      <c r="S684" s="331"/>
      <c r="T684" s="331"/>
      <c r="U684" s="331"/>
      <c r="V684" s="331"/>
      <c r="W684" s="331"/>
      <c r="X684" s="331"/>
      <c r="Y684" s="369"/>
      <c r="Z684" s="366"/>
    </row>
    <row r="685">
      <c r="A685" s="331"/>
      <c r="B685" s="331"/>
      <c r="C685" s="331"/>
      <c r="D685" s="331"/>
      <c r="E685" s="331"/>
      <c r="F685" s="331"/>
      <c r="G685" s="331"/>
      <c r="H685" s="331"/>
      <c r="I685" s="331"/>
      <c r="J685" s="331"/>
      <c r="K685" s="331"/>
      <c r="L685" s="331"/>
      <c r="M685" s="331"/>
      <c r="N685" s="331"/>
      <c r="O685" s="331"/>
      <c r="P685" s="331"/>
      <c r="Q685" s="331"/>
      <c r="R685" s="331"/>
      <c r="S685" s="331"/>
      <c r="T685" s="331"/>
      <c r="U685" s="331"/>
      <c r="V685" s="331"/>
      <c r="W685" s="331"/>
      <c r="X685" s="331"/>
      <c r="Y685" s="369"/>
      <c r="Z685" s="366"/>
    </row>
    <row r="686">
      <c r="A686" s="331"/>
      <c r="B686" s="331"/>
      <c r="C686" s="331"/>
      <c r="D686" s="331"/>
      <c r="E686" s="331"/>
      <c r="F686" s="331"/>
      <c r="G686" s="331"/>
      <c r="H686" s="331"/>
      <c r="I686" s="331"/>
      <c r="J686" s="331"/>
      <c r="K686" s="331"/>
      <c r="L686" s="331"/>
      <c r="M686" s="331"/>
      <c r="N686" s="331"/>
      <c r="O686" s="331"/>
      <c r="P686" s="331"/>
      <c r="Q686" s="331"/>
      <c r="R686" s="331"/>
      <c r="S686" s="331"/>
      <c r="T686" s="331"/>
      <c r="U686" s="331"/>
      <c r="V686" s="331"/>
      <c r="W686" s="331"/>
      <c r="X686" s="331"/>
      <c r="Y686" s="369"/>
      <c r="Z686" s="366"/>
    </row>
    <row r="687">
      <c r="A687" s="331"/>
      <c r="B687" s="331"/>
      <c r="C687" s="331"/>
      <c r="D687" s="331"/>
      <c r="E687" s="331"/>
      <c r="F687" s="331"/>
      <c r="G687" s="331"/>
      <c r="H687" s="331"/>
      <c r="I687" s="331"/>
      <c r="J687" s="331"/>
      <c r="K687" s="331"/>
      <c r="L687" s="331"/>
      <c r="M687" s="331"/>
      <c r="N687" s="331"/>
      <c r="O687" s="331"/>
      <c r="P687" s="331"/>
      <c r="Q687" s="331"/>
      <c r="R687" s="331"/>
      <c r="S687" s="331"/>
      <c r="T687" s="331"/>
      <c r="U687" s="331"/>
      <c r="V687" s="331"/>
      <c r="W687" s="331"/>
      <c r="X687" s="331"/>
      <c r="Y687" s="369"/>
      <c r="Z687" s="366"/>
    </row>
    <row r="688">
      <c r="A688" s="331"/>
      <c r="B688" s="331"/>
      <c r="C688" s="331"/>
      <c r="D688" s="331"/>
      <c r="E688" s="331"/>
      <c r="F688" s="331"/>
      <c r="G688" s="331"/>
      <c r="H688" s="331"/>
      <c r="I688" s="331"/>
      <c r="J688" s="331"/>
      <c r="K688" s="331"/>
      <c r="L688" s="331"/>
      <c r="M688" s="331"/>
      <c r="N688" s="331"/>
      <c r="O688" s="331"/>
      <c r="P688" s="331"/>
      <c r="Q688" s="331"/>
      <c r="R688" s="331"/>
      <c r="S688" s="331"/>
      <c r="T688" s="331"/>
      <c r="U688" s="331"/>
      <c r="V688" s="331"/>
      <c r="W688" s="331"/>
      <c r="X688" s="331"/>
      <c r="Y688" s="369"/>
      <c r="Z688" s="366"/>
    </row>
    <row r="689">
      <c r="A689" s="331"/>
      <c r="B689" s="331"/>
      <c r="C689" s="331"/>
      <c r="D689" s="331"/>
      <c r="E689" s="331"/>
      <c r="F689" s="331"/>
      <c r="G689" s="331"/>
      <c r="H689" s="331"/>
      <c r="I689" s="331"/>
      <c r="J689" s="331"/>
      <c r="K689" s="331"/>
      <c r="L689" s="331"/>
      <c r="M689" s="331"/>
      <c r="N689" s="331"/>
      <c r="O689" s="331"/>
      <c r="P689" s="331"/>
      <c r="Q689" s="331"/>
      <c r="R689" s="331"/>
      <c r="S689" s="331"/>
      <c r="T689" s="331"/>
      <c r="U689" s="331"/>
      <c r="V689" s="331"/>
      <c r="W689" s="331"/>
      <c r="X689" s="331"/>
      <c r="Y689" s="369"/>
      <c r="Z689" s="366"/>
    </row>
    <row r="690">
      <c r="A690" s="331"/>
      <c r="B690" s="331"/>
      <c r="C690" s="331"/>
      <c r="D690" s="331"/>
      <c r="E690" s="331"/>
      <c r="F690" s="331"/>
      <c r="G690" s="331"/>
      <c r="H690" s="331"/>
      <c r="I690" s="331"/>
      <c r="J690" s="331"/>
      <c r="K690" s="331"/>
      <c r="L690" s="331"/>
      <c r="M690" s="331"/>
      <c r="N690" s="331"/>
      <c r="O690" s="331"/>
      <c r="P690" s="331"/>
      <c r="Q690" s="331"/>
      <c r="R690" s="331"/>
      <c r="S690" s="331"/>
      <c r="T690" s="331"/>
      <c r="U690" s="331"/>
      <c r="V690" s="331"/>
      <c r="W690" s="331"/>
      <c r="X690" s="331"/>
      <c r="Y690" s="369"/>
      <c r="Z690" s="366"/>
    </row>
    <row r="691">
      <c r="A691" s="331"/>
      <c r="B691" s="331"/>
      <c r="C691" s="331"/>
      <c r="D691" s="331"/>
      <c r="E691" s="331"/>
      <c r="F691" s="331"/>
      <c r="G691" s="331"/>
      <c r="H691" s="331"/>
      <c r="I691" s="331"/>
      <c r="J691" s="331"/>
      <c r="K691" s="331"/>
      <c r="L691" s="331"/>
      <c r="M691" s="331"/>
      <c r="N691" s="331"/>
      <c r="O691" s="331"/>
      <c r="P691" s="331"/>
      <c r="Q691" s="331"/>
      <c r="R691" s="331"/>
      <c r="S691" s="331"/>
      <c r="T691" s="331"/>
      <c r="U691" s="331"/>
      <c r="V691" s="331"/>
      <c r="W691" s="331"/>
      <c r="X691" s="331"/>
      <c r="Y691" s="369"/>
      <c r="Z691" s="366"/>
    </row>
    <row r="692">
      <c r="A692" s="331"/>
      <c r="B692" s="331"/>
      <c r="C692" s="331"/>
      <c r="D692" s="331"/>
      <c r="E692" s="331"/>
      <c r="F692" s="331"/>
      <c r="G692" s="331"/>
      <c r="H692" s="331"/>
      <c r="I692" s="331"/>
      <c r="J692" s="331"/>
      <c r="K692" s="331"/>
      <c r="L692" s="331"/>
      <c r="M692" s="331"/>
      <c r="N692" s="331"/>
      <c r="O692" s="331"/>
      <c r="P692" s="331"/>
      <c r="Q692" s="331"/>
      <c r="R692" s="331"/>
      <c r="S692" s="331"/>
      <c r="T692" s="331"/>
      <c r="U692" s="331"/>
      <c r="V692" s="331"/>
      <c r="W692" s="331"/>
      <c r="X692" s="331"/>
      <c r="Y692" s="369"/>
      <c r="Z692" s="366"/>
    </row>
    <row r="693">
      <c r="A693" s="331"/>
      <c r="B693" s="331"/>
      <c r="C693" s="331"/>
      <c r="D693" s="331"/>
      <c r="E693" s="331"/>
      <c r="F693" s="331"/>
      <c r="G693" s="331"/>
      <c r="H693" s="331"/>
      <c r="I693" s="331"/>
      <c r="J693" s="331"/>
      <c r="K693" s="331"/>
      <c r="L693" s="331"/>
      <c r="M693" s="331"/>
      <c r="N693" s="331"/>
      <c r="O693" s="331"/>
      <c r="P693" s="331"/>
      <c r="Q693" s="331"/>
      <c r="R693" s="331"/>
      <c r="S693" s="331"/>
      <c r="T693" s="331"/>
      <c r="U693" s="331"/>
      <c r="V693" s="331"/>
      <c r="W693" s="331"/>
      <c r="X693" s="331"/>
      <c r="Y693" s="369"/>
      <c r="Z693" s="366"/>
    </row>
    <row r="694">
      <c r="A694" s="331"/>
      <c r="B694" s="331"/>
      <c r="C694" s="331"/>
      <c r="D694" s="331"/>
      <c r="E694" s="331"/>
      <c r="F694" s="331"/>
      <c r="G694" s="331"/>
      <c r="H694" s="331"/>
      <c r="I694" s="331"/>
      <c r="J694" s="331"/>
      <c r="K694" s="331"/>
      <c r="L694" s="331"/>
      <c r="M694" s="331"/>
      <c r="N694" s="331"/>
      <c r="O694" s="331"/>
      <c r="P694" s="331"/>
      <c r="Q694" s="331"/>
      <c r="R694" s="331"/>
      <c r="S694" s="331"/>
      <c r="T694" s="331"/>
      <c r="U694" s="331"/>
      <c r="V694" s="331"/>
      <c r="W694" s="331"/>
      <c r="X694" s="331"/>
      <c r="Y694" s="369"/>
      <c r="Z694" s="366"/>
    </row>
    <row r="695">
      <c r="A695" s="331"/>
      <c r="B695" s="331"/>
      <c r="C695" s="331"/>
      <c r="D695" s="331"/>
      <c r="E695" s="331"/>
      <c r="F695" s="331"/>
      <c r="G695" s="331"/>
      <c r="H695" s="331"/>
      <c r="I695" s="331"/>
      <c r="J695" s="331"/>
      <c r="K695" s="331"/>
      <c r="L695" s="331"/>
      <c r="M695" s="331"/>
      <c r="N695" s="331"/>
      <c r="O695" s="331"/>
      <c r="P695" s="331"/>
      <c r="Q695" s="331"/>
      <c r="R695" s="331"/>
      <c r="S695" s="331"/>
      <c r="T695" s="331"/>
      <c r="U695" s="331"/>
      <c r="V695" s="331"/>
      <c r="W695" s="331"/>
      <c r="X695" s="331"/>
      <c r="Y695" s="369"/>
      <c r="Z695" s="366"/>
    </row>
    <row r="696">
      <c r="A696" s="331"/>
      <c r="B696" s="331"/>
      <c r="C696" s="331"/>
      <c r="D696" s="331"/>
      <c r="E696" s="331"/>
      <c r="F696" s="331"/>
      <c r="G696" s="331"/>
      <c r="H696" s="331"/>
      <c r="I696" s="331"/>
      <c r="J696" s="331"/>
      <c r="K696" s="331"/>
      <c r="L696" s="331"/>
      <c r="M696" s="331"/>
      <c r="N696" s="331"/>
      <c r="O696" s="331"/>
      <c r="P696" s="331"/>
      <c r="Q696" s="331"/>
      <c r="R696" s="331"/>
      <c r="S696" s="331"/>
      <c r="T696" s="331"/>
      <c r="U696" s="331"/>
      <c r="V696" s="331"/>
      <c r="W696" s="331"/>
      <c r="X696" s="331"/>
      <c r="Y696" s="369"/>
      <c r="Z696" s="366"/>
    </row>
    <row r="697">
      <c r="A697" s="331"/>
      <c r="B697" s="331"/>
      <c r="C697" s="331"/>
      <c r="D697" s="331"/>
      <c r="E697" s="331"/>
      <c r="F697" s="331"/>
      <c r="G697" s="331"/>
      <c r="H697" s="331"/>
      <c r="I697" s="331"/>
      <c r="J697" s="331"/>
      <c r="K697" s="331"/>
      <c r="L697" s="331"/>
      <c r="M697" s="331"/>
      <c r="N697" s="331"/>
      <c r="O697" s="331"/>
      <c r="P697" s="331"/>
      <c r="Q697" s="331"/>
      <c r="R697" s="331"/>
      <c r="S697" s="331"/>
      <c r="T697" s="331"/>
      <c r="U697" s="331"/>
      <c r="V697" s="331"/>
      <c r="W697" s="331"/>
      <c r="X697" s="331"/>
      <c r="Y697" s="369"/>
      <c r="Z697" s="366"/>
    </row>
    <row r="698">
      <c r="A698" s="331"/>
      <c r="B698" s="331"/>
      <c r="C698" s="331"/>
      <c r="D698" s="331"/>
      <c r="E698" s="331"/>
      <c r="F698" s="331"/>
      <c r="G698" s="331"/>
      <c r="H698" s="331"/>
      <c r="I698" s="331"/>
      <c r="J698" s="331"/>
      <c r="K698" s="331"/>
      <c r="L698" s="331"/>
      <c r="M698" s="331"/>
      <c r="N698" s="331"/>
      <c r="O698" s="331"/>
      <c r="P698" s="331"/>
      <c r="Q698" s="331"/>
      <c r="R698" s="331"/>
      <c r="S698" s="331"/>
      <c r="T698" s="331"/>
      <c r="U698" s="331"/>
      <c r="V698" s="331"/>
      <c r="W698" s="331"/>
      <c r="X698" s="331"/>
      <c r="Y698" s="369"/>
      <c r="Z698" s="366"/>
    </row>
    <row r="699">
      <c r="A699" s="331"/>
      <c r="B699" s="331"/>
      <c r="C699" s="331"/>
      <c r="D699" s="331"/>
      <c r="E699" s="331"/>
      <c r="F699" s="331"/>
      <c r="G699" s="331"/>
      <c r="H699" s="331"/>
      <c r="I699" s="331"/>
      <c r="J699" s="331"/>
      <c r="K699" s="331"/>
      <c r="L699" s="331"/>
      <c r="M699" s="331"/>
      <c r="N699" s="331"/>
      <c r="O699" s="331"/>
      <c r="P699" s="331"/>
      <c r="Q699" s="331"/>
      <c r="R699" s="331"/>
      <c r="S699" s="331"/>
      <c r="T699" s="331"/>
      <c r="U699" s="331"/>
      <c r="V699" s="331"/>
      <c r="W699" s="331"/>
      <c r="X699" s="331"/>
      <c r="Y699" s="369"/>
      <c r="Z699" s="366"/>
    </row>
    <row r="700">
      <c r="A700" s="331"/>
      <c r="B700" s="331"/>
      <c r="C700" s="331"/>
      <c r="D700" s="331"/>
      <c r="E700" s="331"/>
      <c r="F700" s="331"/>
      <c r="G700" s="331"/>
      <c r="H700" s="331"/>
      <c r="I700" s="331"/>
      <c r="J700" s="331"/>
      <c r="K700" s="331"/>
      <c r="L700" s="331"/>
      <c r="M700" s="331"/>
      <c r="N700" s="331"/>
      <c r="O700" s="331"/>
      <c r="P700" s="331"/>
      <c r="Q700" s="331"/>
      <c r="R700" s="331"/>
      <c r="S700" s="331"/>
      <c r="T700" s="331"/>
      <c r="U700" s="331"/>
      <c r="V700" s="331"/>
      <c r="W700" s="331"/>
      <c r="X700" s="331"/>
      <c r="Y700" s="369"/>
      <c r="Z700" s="366"/>
    </row>
    <row r="701">
      <c r="A701" s="331"/>
      <c r="B701" s="331"/>
      <c r="C701" s="331"/>
      <c r="D701" s="331"/>
      <c r="E701" s="331"/>
      <c r="F701" s="331"/>
      <c r="G701" s="331"/>
      <c r="H701" s="331"/>
      <c r="I701" s="331"/>
      <c r="J701" s="331"/>
      <c r="K701" s="331"/>
      <c r="L701" s="331"/>
      <c r="M701" s="331"/>
      <c r="N701" s="331"/>
      <c r="O701" s="331"/>
      <c r="P701" s="331"/>
      <c r="Q701" s="331"/>
      <c r="R701" s="331"/>
      <c r="S701" s="331"/>
      <c r="T701" s="331"/>
      <c r="U701" s="331"/>
      <c r="V701" s="331"/>
      <c r="W701" s="331"/>
      <c r="X701" s="331"/>
      <c r="Y701" s="369"/>
      <c r="Z701" s="366"/>
    </row>
    <row r="702">
      <c r="A702" s="331"/>
      <c r="B702" s="331"/>
      <c r="C702" s="331"/>
      <c r="D702" s="331"/>
      <c r="E702" s="331"/>
      <c r="F702" s="331"/>
      <c r="G702" s="331"/>
      <c r="H702" s="331"/>
      <c r="I702" s="331"/>
      <c r="J702" s="331"/>
      <c r="K702" s="331"/>
      <c r="L702" s="331"/>
      <c r="M702" s="331"/>
      <c r="N702" s="331"/>
      <c r="O702" s="331"/>
      <c r="P702" s="331"/>
      <c r="Q702" s="331"/>
      <c r="R702" s="331"/>
      <c r="S702" s="331"/>
      <c r="T702" s="331"/>
      <c r="U702" s="331"/>
      <c r="V702" s="331"/>
      <c r="W702" s="331"/>
      <c r="X702" s="331"/>
      <c r="Y702" s="369"/>
      <c r="Z702" s="366"/>
    </row>
    <row r="703">
      <c r="A703" s="331"/>
      <c r="B703" s="331"/>
      <c r="C703" s="331"/>
      <c r="D703" s="331"/>
      <c r="E703" s="331"/>
      <c r="F703" s="331"/>
      <c r="G703" s="331"/>
      <c r="H703" s="331"/>
      <c r="I703" s="331"/>
      <c r="J703" s="331"/>
      <c r="K703" s="331"/>
      <c r="L703" s="331"/>
      <c r="M703" s="331"/>
      <c r="N703" s="331"/>
      <c r="O703" s="331"/>
      <c r="P703" s="331"/>
      <c r="Q703" s="331"/>
      <c r="R703" s="331"/>
      <c r="S703" s="331"/>
      <c r="T703" s="331"/>
      <c r="U703" s="331"/>
      <c r="V703" s="331"/>
      <c r="W703" s="331"/>
      <c r="X703" s="331"/>
      <c r="Y703" s="369"/>
      <c r="Z703" s="366"/>
    </row>
    <row r="704">
      <c r="A704" s="331"/>
      <c r="B704" s="331"/>
      <c r="C704" s="331"/>
      <c r="D704" s="331"/>
      <c r="E704" s="331"/>
      <c r="F704" s="331"/>
      <c r="G704" s="331"/>
      <c r="H704" s="331"/>
      <c r="I704" s="331"/>
      <c r="J704" s="331"/>
      <c r="K704" s="331"/>
      <c r="L704" s="331"/>
      <c r="M704" s="331"/>
      <c r="N704" s="331"/>
      <c r="O704" s="331"/>
      <c r="P704" s="331"/>
      <c r="Q704" s="331"/>
      <c r="R704" s="331"/>
      <c r="S704" s="331"/>
      <c r="T704" s="331"/>
      <c r="U704" s="331"/>
      <c r="V704" s="331"/>
      <c r="W704" s="331"/>
      <c r="X704" s="331"/>
      <c r="Y704" s="369"/>
      <c r="Z704" s="366"/>
    </row>
    <row r="705">
      <c r="A705" s="331"/>
      <c r="B705" s="331"/>
      <c r="C705" s="331"/>
      <c r="D705" s="331"/>
      <c r="E705" s="331"/>
      <c r="F705" s="331"/>
      <c r="G705" s="331"/>
      <c r="H705" s="331"/>
      <c r="I705" s="331"/>
      <c r="J705" s="331"/>
      <c r="K705" s="331"/>
      <c r="L705" s="331"/>
      <c r="M705" s="331"/>
      <c r="N705" s="331"/>
      <c r="O705" s="331"/>
      <c r="P705" s="331"/>
      <c r="Q705" s="331"/>
      <c r="R705" s="331"/>
      <c r="S705" s="331"/>
      <c r="T705" s="331"/>
      <c r="U705" s="331"/>
      <c r="V705" s="331"/>
      <c r="W705" s="331"/>
      <c r="X705" s="331"/>
      <c r="Y705" s="369"/>
      <c r="Z705" s="366"/>
    </row>
    <row r="706">
      <c r="A706" s="331"/>
      <c r="B706" s="331"/>
      <c r="C706" s="331"/>
      <c r="D706" s="331"/>
      <c r="E706" s="331"/>
      <c r="F706" s="331"/>
      <c r="G706" s="331"/>
      <c r="H706" s="331"/>
      <c r="I706" s="331"/>
      <c r="J706" s="331"/>
      <c r="K706" s="331"/>
      <c r="L706" s="331"/>
      <c r="M706" s="331"/>
      <c r="N706" s="331"/>
      <c r="O706" s="331"/>
      <c r="P706" s="331"/>
      <c r="Q706" s="331"/>
      <c r="R706" s="331"/>
      <c r="S706" s="331"/>
      <c r="T706" s="331"/>
      <c r="U706" s="331"/>
      <c r="V706" s="331"/>
      <c r="W706" s="331"/>
      <c r="X706" s="331"/>
      <c r="Y706" s="369"/>
      <c r="Z706" s="366"/>
    </row>
    <row r="707">
      <c r="A707" s="331"/>
      <c r="B707" s="331"/>
      <c r="C707" s="331"/>
      <c r="D707" s="331"/>
      <c r="E707" s="331"/>
      <c r="F707" s="331"/>
      <c r="G707" s="331"/>
      <c r="H707" s="331"/>
      <c r="I707" s="331"/>
      <c r="J707" s="331"/>
      <c r="K707" s="331"/>
      <c r="L707" s="331"/>
      <c r="M707" s="331"/>
      <c r="N707" s="331"/>
      <c r="O707" s="331"/>
      <c r="P707" s="331"/>
      <c r="Q707" s="331"/>
      <c r="R707" s="331"/>
      <c r="S707" s="331"/>
      <c r="T707" s="331"/>
      <c r="U707" s="331"/>
      <c r="V707" s="331"/>
      <c r="W707" s="331"/>
      <c r="X707" s="331"/>
      <c r="Y707" s="369"/>
      <c r="Z707" s="366"/>
    </row>
    <row r="708">
      <c r="A708" s="331"/>
      <c r="B708" s="331"/>
      <c r="C708" s="331"/>
      <c r="D708" s="331"/>
      <c r="E708" s="331"/>
      <c r="F708" s="331"/>
      <c r="G708" s="331"/>
      <c r="H708" s="331"/>
      <c r="I708" s="331"/>
      <c r="J708" s="331"/>
      <c r="K708" s="331"/>
      <c r="L708" s="331"/>
      <c r="M708" s="331"/>
      <c r="N708" s="331"/>
      <c r="O708" s="331"/>
      <c r="P708" s="331"/>
      <c r="Q708" s="331"/>
      <c r="R708" s="331"/>
      <c r="S708" s="331"/>
      <c r="T708" s="331"/>
      <c r="U708" s="331"/>
      <c r="V708" s="331"/>
      <c r="W708" s="331"/>
      <c r="X708" s="331"/>
      <c r="Y708" s="369"/>
      <c r="Z708" s="366"/>
    </row>
    <row r="709">
      <c r="A709" s="331"/>
      <c r="B709" s="331"/>
      <c r="C709" s="331"/>
      <c r="D709" s="331"/>
      <c r="E709" s="331"/>
      <c r="F709" s="331"/>
      <c r="G709" s="331"/>
      <c r="H709" s="331"/>
      <c r="I709" s="331"/>
      <c r="J709" s="331"/>
      <c r="K709" s="331"/>
      <c r="L709" s="331"/>
      <c r="M709" s="331"/>
      <c r="N709" s="331"/>
      <c r="O709" s="331"/>
      <c r="P709" s="331"/>
      <c r="Q709" s="331"/>
      <c r="R709" s="331"/>
      <c r="S709" s="331"/>
      <c r="T709" s="331"/>
      <c r="U709" s="331"/>
      <c r="V709" s="331"/>
      <c r="W709" s="331"/>
      <c r="X709" s="331"/>
      <c r="Y709" s="369"/>
      <c r="Z709" s="366"/>
    </row>
    <row r="710">
      <c r="A710" s="331"/>
      <c r="B710" s="331"/>
      <c r="C710" s="331"/>
      <c r="D710" s="331"/>
      <c r="E710" s="331"/>
      <c r="F710" s="331"/>
      <c r="G710" s="331"/>
      <c r="H710" s="331"/>
      <c r="I710" s="331"/>
      <c r="J710" s="331"/>
      <c r="K710" s="331"/>
      <c r="L710" s="331"/>
      <c r="M710" s="331"/>
      <c r="N710" s="331"/>
      <c r="O710" s="331"/>
      <c r="P710" s="331"/>
      <c r="Q710" s="331"/>
      <c r="R710" s="331"/>
      <c r="S710" s="331"/>
      <c r="T710" s="331"/>
      <c r="U710" s="331"/>
      <c r="V710" s="331"/>
      <c r="W710" s="331"/>
      <c r="X710" s="331"/>
      <c r="Y710" s="369"/>
      <c r="Z710" s="366"/>
    </row>
    <row r="711">
      <c r="A711" s="331"/>
      <c r="B711" s="331"/>
      <c r="C711" s="331"/>
      <c r="D711" s="331"/>
      <c r="E711" s="331"/>
      <c r="F711" s="331"/>
      <c r="G711" s="331"/>
      <c r="H711" s="331"/>
      <c r="I711" s="331"/>
      <c r="J711" s="331"/>
      <c r="K711" s="331"/>
      <c r="L711" s="331"/>
      <c r="M711" s="331"/>
      <c r="N711" s="331"/>
      <c r="O711" s="331"/>
      <c r="P711" s="331"/>
      <c r="Q711" s="331"/>
      <c r="R711" s="331"/>
      <c r="S711" s="331"/>
      <c r="T711" s="331"/>
      <c r="U711" s="331"/>
      <c r="V711" s="331"/>
      <c r="W711" s="331"/>
      <c r="X711" s="331"/>
      <c r="Y711" s="369"/>
      <c r="Z711" s="366"/>
    </row>
    <row r="712">
      <c r="A712" s="331"/>
      <c r="B712" s="331"/>
      <c r="C712" s="331"/>
      <c r="D712" s="331"/>
      <c r="E712" s="331"/>
      <c r="F712" s="331"/>
      <c r="G712" s="331"/>
      <c r="H712" s="331"/>
      <c r="I712" s="331"/>
      <c r="J712" s="331"/>
      <c r="K712" s="331"/>
      <c r="L712" s="331"/>
      <c r="M712" s="331"/>
      <c r="N712" s="331"/>
      <c r="O712" s="331"/>
      <c r="P712" s="331"/>
      <c r="Q712" s="331"/>
      <c r="R712" s="331"/>
      <c r="S712" s="331"/>
      <c r="T712" s="331"/>
      <c r="U712" s="331"/>
      <c r="V712" s="331"/>
      <c r="W712" s="331"/>
      <c r="X712" s="331"/>
      <c r="Y712" s="369"/>
      <c r="Z712" s="366"/>
    </row>
    <row r="713">
      <c r="A713" s="331"/>
      <c r="B713" s="331"/>
      <c r="C713" s="331"/>
      <c r="D713" s="331"/>
      <c r="E713" s="331"/>
      <c r="F713" s="331"/>
      <c r="G713" s="331"/>
      <c r="H713" s="331"/>
      <c r="I713" s="331"/>
      <c r="J713" s="331"/>
      <c r="K713" s="331"/>
      <c r="L713" s="331"/>
      <c r="M713" s="331"/>
      <c r="N713" s="331"/>
      <c r="O713" s="331"/>
      <c r="P713" s="331"/>
      <c r="Q713" s="331"/>
      <c r="R713" s="331"/>
      <c r="S713" s="331"/>
      <c r="T713" s="331"/>
      <c r="U713" s="331"/>
      <c r="V713" s="331"/>
      <c r="W713" s="331"/>
      <c r="X713" s="331"/>
      <c r="Y713" s="369"/>
      <c r="Z713" s="366"/>
    </row>
    <row r="714">
      <c r="A714" s="331"/>
      <c r="B714" s="331"/>
      <c r="C714" s="331"/>
      <c r="D714" s="331"/>
      <c r="E714" s="331"/>
      <c r="F714" s="331"/>
      <c r="G714" s="331"/>
      <c r="H714" s="331"/>
      <c r="I714" s="331"/>
      <c r="J714" s="331"/>
      <c r="K714" s="331"/>
      <c r="L714" s="331"/>
      <c r="M714" s="331"/>
      <c r="N714" s="331"/>
      <c r="O714" s="331"/>
      <c r="P714" s="331"/>
      <c r="Q714" s="331"/>
      <c r="R714" s="331"/>
      <c r="S714" s="331"/>
      <c r="T714" s="331"/>
      <c r="U714" s="331"/>
      <c r="V714" s="331"/>
      <c r="W714" s="331"/>
      <c r="X714" s="331"/>
      <c r="Y714" s="369"/>
      <c r="Z714" s="366"/>
    </row>
    <row r="715">
      <c r="A715" s="331"/>
      <c r="B715" s="331"/>
      <c r="C715" s="331"/>
      <c r="D715" s="331"/>
      <c r="E715" s="331"/>
      <c r="F715" s="331"/>
      <c r="G715" s="331"/>
      <c r="H715" s="331"/>
      <c r="I715" s="331"/>
      <c r="J715" s="331"/>
      <c r="K715" s="331"/>
      <c r="L715" s="331"/>
      <c r="M715" s="331"/>
      <c r="N715" s="331"/>
      <c r="O715" s="331"/>
      <c r="P715" s="331"/>
      <c r="Q715" s="331"/>
      <c r="R715" s="331"/>
      <c r="S715" s="331"/>
      <c r="T715" s="331"/>
      <c r="U715" s="331"/>
      <c r="V715" s="331"/>
      <c r="W715" s="331"/>
      <c r="X715" s="331"/>
      <c r="Y715" s="369"/>
      <c r="Z715" s="366"/>
    </row>
    <row r="716">
      <c r="A716" s="331"/>
      <c r="B716" s="331"/>
      <c r="C716" s="331"/>
      <c r="D716" s="331"/>
      <c r="E716" s="331"/>
      <c r="F716" s="331"/>
      <c r="G716" s="331"/>
      <c r="H716" s="331"/>
      <c r="I716" s="331"/>
      <c r="J716" s="331"/>
      <c r="K716" s="331"/>
      <c r="L716" s="331"/>
      <c r="M716" s="331"/>
      <c r="N716" s="331"/>
      <c r="O716" s="331"/>
      <c r="P716" s="331"/>
      <c r="Q716" s="331"/>
      <c r="R716" s="331"/>
      <c r="S716" s="331"/>
      <c r="T716" s="331"/>
      <c r="U716" s="331"/>
      <c r="V716" s="331"/>
      <c r="W716" s="331"/>
      <c r="X716" s="331"/>
      <c r="Y716" s="369"/>
      <c r="Z716" s="366"/>
    </row>
    <row r="717">
      <c r="A717" s="331"/>
      <c r="B717" s="331"/>
      <c r="C717" s="331"/>
      <c r="D717" s="331"/>
      <c r="E717" s="331"/>
      <c r="F717" s="331"/>
      <c r="G717" s="331"/>
      <c r="H717" s="331"/>
      <c r="I717" s="331"/>
      <c r="J717" s="331"/>
      <c r="K717" s="331"/>
      <c r="L717" s="331"/>
      <c r="M717" s="331"/>
      <c r="N717" s="331"/>
      <c r="O717" s="331"/>
      <c r="P717" s="331"/>
      <c r="Q717" s="331"/>
      <c r="R717" s="331"/>
      <c r="S717" s="331"/>
      <c r="T717" s="331"/>
      <c r="U717" s="331"/>
      <c r="V717" s="331"/>
      <c r="W717" s="331"/>
      <c r="X717" s="331"/>
      <c r="Y717" s="369"/>
      <c r="Z717" s="366"/>
    </row>
    <row r="718">
      <c r="A718" s="331"/>
      <c r="B718" s="331"/>
      <c r="C718" s="331"/>
      <c r="D718" s="331"/>
      <c r="E718" s="331"/>
      <c r="F718" s="331"/>
      <c r="G718" s="331"/>
      <c r="H718" s="331"/>
      <c r="I718" s="331"/>
      <c r="J718" s="331"/>
      <c r="K718" s="331"/>
      <c r="L718" s="331"/>
      <c r="M718" s="331"/>
      <c r="N718" s="331"/>
      <c r="O718" s="331"/>
      <c r="P718" s="331"/>
      <c r="Q718" s="331"/>
      <c r="R718" s="331"/>
      <c r="S718" s="331"/>
      <c r="T718" s="331"/>
      <c r="U718" s="331"/>
      <c r="V718" s="331"/>
      <c r="W718" s="331"/>
      <c r="X718" s="331"/>
      <c r="Y718" s="369"/>
      <c r="Z718" s="366"/>
    </row>
    <row r="719">
      <c r="A719" s="331"/>
      <c r="B719" s="331"/>
      <c r="C719" s="331"/>
      <c r="D719" s="331"/>
      <c r="E719" s="331"/>
      <c r="F719" s="331"/>
      <c r="G719" s="331"/>
      <c r="H719" s="331"/>
      <c r="I719" s="331"/>
      <c r="J719" s="331"/>
      <c r="K719" s="331"/>
      <c r="L719" s="331"/>
      <c r="M719" s="331"/>
      <c r="N719" s="331"/>
      <c r="O719" s="331"/>
      <c r="P719" s="331"/>
      <c r="Q719" s="331"/>
      <c r="R719" s="331"/>
      <c r="S719" s="331"/>
      <c r="T719" s="331"/>
      <c r="U719" s="331"/>
      <c r="V719" s="331"/>
      <c r="W719" s="331"/>
      <c r="X719" s="331"/>
      <c r="Y719" s="369"/>
      <c r="Z719" s="366"/>
    </row>
    <row r="720">
      <c r="A720" s="331"/>
      <c r="B720" s="331"/>
      <c r="C720" s="331"/>
      <c r="D720" s="331"/>
      <c r="E720" s="331"/>
      <c r="F720" s="331"/>
      <c r="G720" s="331"/>
      <c r="H720" s="331"/>
      <c r="I720" s="331"/>
      <c r="J720" s="331"/>
      <c r="K720" s="331"/>
      <c r="L720" s="331"/>
      <c r="M720" s="331"/>
      <c r="N720" s="331"/>
      <c r="O720" s="331"/>
      <c r="P720" s="331"/>
      <c r="Q720" s="331"/>
      <c r="R720" s="331"/>
      <c r="S720" s="331"/>
      <c r="T720" s="331"/>
      <c r="U720" s="331"/>
      <c r="V720" s="331"/>
      <c r="W720" s="331"/>
      <c r="X720" s="331"/>
      <c r="Y720" s="369"/>
      <c r="Z720" s="366"/>
    </row>
    <row r="721">
      <c r="A721" s="331"/>
      <c r="B721" s="331"/>
      <c r="C721" s="331"/>
      <c r="D721" s="331"/>
      <c r="E721" s="331"/>
      <c r="F721" s="331"/>
      <c r="G721" s="331"/>
      <c r="H721" s="331"/>
      <c r="I721" s="331"/>
      <c r="J721" s="331"/>
      <c r="K721" s="331"/>
      <c r="L721" s="331"/>
      <c r="M721" s="331"/>
      <c r="N721" s="331"/>
      <c r="O721" s="331"/>
      <c r="P721" s="331"/>
      <c r="Q721" s="331"/>
      <c r="R721" s="331"/>
      <c r="S721" s="331"/>
      <c r="T721" s="331"/>
      <c r="U721" s="331"/>
      <c r="V721" s="331"/>
      <c r="W721" s="331"/>
      <c r="X721" s="331"/>
      <c r="Y721" s="369"/>
      <c r="Z721" s="366"/>
    </row>
    <row r="722">
      <c r="A722" s="331"/>
      <c r="B722" s="331"/>
      <c r="C722" s="331"/>
      <c r="D722" s="331"/>
      <c r="E722" s="331"/>
      <c r="F722" s="331"/>
      <c r="G722" s="331"/>
      <c r="H722" s="331"/>
      <c r="I722" s="331"/>
      <c r="J722" s="331"/>
      <c r="K722" s="331"/>
      <c r="L722" s="331"/>
      <c r="M722" s="331"/>
      <c r="N722" s="331"/>
      <c r="O722" s="331"/>
      <c r="P722" s="331"/>
      <c r="Q722" s="331"/>
      <c r="R722" s="331"/>
      <c r="S722" s="331"/>
      <c r="T722" s="331"/>
      <c r="U722" s="331"/>
      <c r="V722" s="331"/>
      <c r="W722" s="331"/>
      <c r="X722" s="331"/>
      <c r="Y722" s="369"/>
      <c r="Z722" s="366"/>
    </row>
    <row r="723">
      <c r="A723" s="331"/>
      <c r="B723" s="331"/>
      <c r="C723" s="331"/>
      <c r="D723" s="331"/>
      <c r="E723" s="331"/>
      <c r="F723" s="331"/>
      <c r="G723" s="331"/>
      <c r="H723" s="331"/>
      <c r="I723" s="331"/>
      <c r="J723" s="331"/>
      <c r="K723" s="331"/>
      <c r="L723" s="331"/>
      <c r="M723" s="331"/>
      <c r="N723" s="331"/>
      <c r="O723" s="331"/>
      <c r="P723" s="331"/>
      <c r="Q723" s="331"/>
      <c r="R723" s="331"/>
      <c r="S723" s="331"/>
      <c r="T723" s="331"/>
      <c r="U723" s="331"/>
      <c r="V723" s="331"/>
      <c r="W723" s="331"/>
      <c r="X723" s="331"/>
      <c r="Y723" s="369"/>
      <c r="Z723" s="366"/>
    </row>
    <row r="724">
      <c r="A724" s="331"/>
      <c r="B724" s="331"/>
      <c r="C724" s="331"/>
      <c r="D724" s="331"/>
      <c r="E724" s="331"/>
      <c r="F724" s="331"/>
      <c r="G724" s="331"/>
      <c r="H724" s="331"/>
      <c r="I724" s="331"/>
      <c r="J724" s="331"/>
      <c r="K724" s="331"/>
      <c r="L724" s="331"/>
      <c r="M724" s="331"/>
      <c r="N724" s="331"/>
      <c r="O724" s="331"/>
      <c r="P724" s="331"/>
      <c r="Q724" s="331"/>
      <c r="R724" s="331"/>
      <c r="S724" s="331"/>
      <c r="T724" s="331"/>
      <c r="U724" s="331"/>
      <c r="V724" s="331"/>
      <c r="W724" s="331"/>
      <c r="X724" s="331"/>
      <c r="Y724" s="369"/>
      <c r="Z724" s="366"/>
    </row>
    <row r="725">
      <c r="A725" s="331"/>
      <c r="B725" s="331"/>
      <c r="C725" s="331"/>
      <c r="D725" s="331"/>
      <c r="E725" s="331"/>
      <c r="F725" s="331"/>
      <c r="G725" s="331"/>
      <c r="H725" s="331"/>
      <c r="I725" s="331"/>
      <c r="J725" s="331"/>
      <c r="K725" s="331"/>
      <c r="L725" s="331"/>
      <c r="M725" s="331"/>
      <c r="N725" s="331"/>
      <c r="O725" s="331"/>
      <c r="P725" s="331"/>
      <c r="Q725" s="331"/>
      <c r="R725" s="331"/>
      <c r="S725" s="331"/>
      <c r="T725" s="331"/>
      <c r="U725" s="331"/>
      <c r="V725" s="331"/>
      <c r="W725" s="331"/>
      <c r="X725" s="331"/>
      <c r="Y725" s="369"/>
      <c r="Z725" s="366"/>
    </row>
    <row r="726">
      <c r="A726" s="331"/>
      <c r="B726" s="331"/>
      <c r="C726" s="331"/>
      <c r="D726" s="331"/>
      <c r="E726" s="331"/>
      <c r="F726" s="331"/>
      <c r="G726" s="331"/>
      <c r="H726" s="331"/>
      <c r="I726" s="331"/>
      <c r="J726" s="331"/>
      <c r="K726" s="331"/>
      <c r="L726" s="331"/>
      <c r="M726" s="331"/>
      <c r="N726" s="331"/>
      <c r="O726" s="331"/>
      <c r="P726" s="331"/>
      <c r="Q726" s="331"/>
      <c r="R726" s="331"/>
      <c r="S726" s="331"/>
      <c r="T726" s="331"/>
      <c r="U726" s="331"/>
      <c r="V726" s="331"/>
      <c r="W726" s="331"/>
      <c r="X726" s="331"/>
      <c r="Y726" s="369"/>
      <c r="Z726" s="366"/>
    </row>
    <row r="727">
      <c r="A727" s="331"/>
      <c r="B727" s="331"/>
      <c r="C727" s="331"/>
      <c r="D727" s="331"/>
      <c r="E727" s="331"/>
      <c r="F727" s="331"/>
      <c r="G727" s="331"/>
      <c r="H727" s="331"/>
      <c r="I727" s="331"/>
      <c r="J727" s="331"/>
      <c r="K727" s="331"/>
      <c r="L727" s="331"/>
      <c r="M727" s="331"/>
      <c r="N727" s="331"/>
      <c r="O727" s="331"/>
      <c r="P727" s="331"/>
      <c r="Q727" s="331"/>
      <c r="R727" s="331"/>
      <c r="S727" s="331"/>
      <c r="T727" s="331"/>
      <c r="U727" s="331"/>
      <c r="V727" s="331"/>
      <c r="W727" s="331"/>
      <c r="X727" s="331"/>
      <c r="Y727" s="369"/>
      <c r="Z727" s="366"/>
    </row>
    <row r="728">
      <c r="A728" s="331"/>
      <c r="B728" s="331"/>
      <c r="C728" s="331"/>
      <c r="D728" s="331"/>
      <c r="E728" s="331"/>
      <c r="F728" s="331"/>
      <c r="G728" s="331"/>
      <c r="H728" s="331"/>
      <c r="I728" s="331"/>
      <c r="J728" s="331"/>
      <c r="K728" s="331"/>
      <c r="L728" s="331"/>
      <c r="M728" s="331"/>
      <c r="N728" s="331"/>
      <c r="O728" s="331"/>
      <c r="P728" s="331"/>
      <c r="Q728" s="331"/>
      <c r="R728" s="331"/>
      <c r="S728" s="331"/>
      <c r="T728" s="331"/>
      <c r="U728" s="331"/>
      <c r="V728" s="331"/>
      <c r="W728" s="331"/>
      <c r="X728" s="331"/>
      <c r="Y728" s="369"/>
      <c r="Z728" s="366"/>
    </row>
    <row r="729">
      <c r="A729" s="331"/>
      <c r="B729" s="331"/>
      <c r="C729" s="331"/>
      <c r="D729" s="331"/>
      <c r="E729" s="331"/>
      <c r="F729" s="331"/>
      <c r="G729" s="331"/>
      <c r="H729" s="331"/>
      <c r="I729" s="331"/>
      <c r="J729" s="331"/>
      <c r="K729" s="331"/>
      <c r="L729" s="331"/>
      <c r="M729" s="331"/>
      <c r="N729" s="331"/>
      <c r="O729" s="331"/>
      <c r="P729" s="331"/>
      <c r="Q729" s="331"/>
      <c r="R729" s="331"/>
      <c r="S729" s="331"/>
      <c r="T729" s="331"/>
      <c r="U729" s="331"/>
      <c r="V729" s="331"/>
      <c r="W729" s="331"/>
      <c r="X729" s="331"/>
      <c r="Y729" s="369"/>
      <c r="Z729" s="366"/>
    </row>
    <row r="730">
      <c r="A730" s="331"/>
      <c r="B730" s="331"/>
      <c r="C730" s="331"/>
      <c r="D730" s="331"/>
      <c r="E730" s="331"/>
      <c r="F730" s="331"/>
      <c r="G730" s="331"/>
      <c r="H730" s="331"/>
      <c r="I730" s="331"/>
      <c r="J730" s="331"/>
      <c r="K730" s="331"/>
      <c r="L730" s="331"/>
      <c r="M730" s="331"/>
      <c r="N730" s="331"/>
      <c r="O730" s="331"/>
      <c r="P730" s="331"/>
      <c r="Q730" s="331"/>
      <c r="R730" s="331"/>
      <c r="S730" s="331"/>
      <c r="T730" s="331"/>
      <c r="U730" s="331"/>
      <c r="V730" s="331"/>
      <c r="W730" s="331"/>
      <c r="X730" s="331"/>
      <c r="Y730" s="369"/>
      <c r="Z730" s="366"/>
    </row>
    <row r="731">
      <c r="A731" s="331"/>
      <c r="B731" s="331"/>
      <c r="C731" s="331"/>
      <c r="D731" s="331"/>
      <c r="E731" s="331"/>
      <c r="F731" s="331"/>
      <c r="G731" s="331"/>
      <c r="H731" s="331"/>
      <c r="I731" s="331"/>
      <c r="J731" s="331"/>
      <c r="K731" s="331"/>
      <c r="L731" s="331"/>
      <c r="M731" s="331"/>
      <c r="N731" s="331"/>
      <c r="O731" s="331"/>
      <c r="P731" s="331"/>
      <c r="Q731" s="331"/>
      <c r="R731" s="331"/>
      <c r="S731" s="331"/>
      <c r="T731" s="331"/>
      <c r="U731" s="331"/>
      <c r="V731" s="331"/>
      <c r="W731" s="331"/>
      <c r="X731" s="331"/>
      <c r="Y731" s="369"/>
      <c r="Z731" s="366"/>
    </row>
    <row r="732">
      <c r="A732" s="331"/>
      <c r="B732" s="331"/>
      <c r="C732" s="331"/>
      <c r="D732" s="331"/>
      <c r="E732" s="331"/>
      <c r="F732" s="331"/>
      <c r="G732" s="331"/>
      <c r="H732" s="331"/>
      <c r="I732" s="331"/>
      <c r="J732" s="331"/>
      <c r="K732" s="331"/>
      <c r="L732" s="331"/>
      <c r="M732" s="331"/>
      <c r="N732" s="331"/>
      <c r="O732" s="331"/>
      <c r="P732" s="331"/>
      <c r="Q732" s="331"/>
      <c r="R732" s="331"/>
      <c r="S732" s="331"/>
      <c r="T732" s="331"/>
      <c r="U732" s="331"/>
      <c r="V732" s="331"/>
      <c r="W732" s="331"/>
      <c r="X732" s="331"/>
      <c r="Y732" s="369"/>
      <c r="Z732" s="366"/>
    </row>
    <row r="733">
      <c r="A733" s="331"/>
      <c r="B733" s="331"/>
      <c r="C733" s="331"/>
      <c r="D733" s="331"/>
      <c r="E733" s="331"/>
      <c r="F733" s="331"/>
      <c r="G733" s="331"/>
      <c r="H733" s="331"/>
      <c r="I733" s="331"/>
      <c r="J733" s="331"/>
      <c r="K733" s="331"/>
      <c r="L733" s="331"/>
      <c r="M733" s="331"/>
      <c r="N733" s="331"/>
      <c r="O733" s="331"/>
      <c r="P733" s="331"/>
      <c r="Q733" s="331"/>
      <c r="R733" s="331"/>
      <c r="S733" s="331"/>
      <c r="T733" s="331"/>
      <c r="U733" s="331"/>
      <c r="V733" s="331"/>
      <c r="W733" s="331"/>
      <c r="X733" s="331"/>
      <c r="Y733" s="369"/>
      <c r="Z733" s="366"/>
    </row>
    <row r="734">
      <c r="A734" s="331"/>
      <c r="B734" s="331"/>
      <c r="C734" s="331"/>
      <c r="D734" s="331"/>
      <c r="E734" s="331"/>
      <c r="F734" s="331"/>
      <c r="G734" s="331"/>
      <c r="H734" s="331"/>
      <c r="I734" s="331"/>
      <c r="J734" s="331"/>
      <c r="K734" s="331"/>
      <c r="L734" s="331"/>
      <c r="M734" s="331"/>
      <c r="N734" s="331"/>
      <c r="O734" s="331"/>
      <c r="P734" s="331"/>
      <c r="Q734" s="331"/>
      <c r="R734" s="331"/>
      <c r="S734" s="331"/>
      <c r="T734" s="331"/>
      <c r="U734" s="331"/>
      <c r="V734" s="331"/>
      <c r="W734" s="331"/>
      <c r="X734" s="331"/>
      <c r="Y734" s="369"/>
      <c r="Z734" s="366"/>
    </row>
    <row r="735">
      <c r="A735" s="331"/>
      <c r="B735" s="331"/>
      <c r="C735" s="331"/>
      <c r="D735" s="331"/>
      <c r="E735" s="331"/>
      <c r="F735" s="331"/>
      <c r="G735" s="331"/>
      <c r="H735" s="331"/>
      <c r="I735" s="331"/>
      <c r="J735" s="331"/>
      <c r="K735" s="331"/>
      <c r="L735" s="331"/>
      <c r="M735" s="331"/>
      <c r="N735" s="331"/>
      <c r="O735" s="331"/>
      <c r="P735" s="331"/>
      <c r="Q735" s="331"/>
      <c r="R735" s="331"/>
      <c r="S735" s="331"/>
      <c r="T735" s="331"/>
      <c r="U735" s="331"/>
      <c r="V735" s="331"/>
      <c r="W735" s="331"/>
      <c r="X735" s="331"/>
      <c r="Y735" s="369"/>
      <c r="Z735" s="366"/>
    </row>
    <row r="736">
      <c r="A736" s="331"/>
      <c r="B736" s="331"/>
      <c r="C736" s="331"/>
      <c r="D736" s="331"/>
      <c r="E736" s="331"/>
      <c r="F736" s="331"/>
      <c r="G736" s="331"/>
      <c r="H736" s="331"/>
      <c r="I736" s="331"/>
      <c r="J736" s="331"/>
      <c r="K736" s="331"/>
      <c r="L736" s="331"/>
      <c r="M736" s="331"/>
      <c r="N736" s="331"/>
      <c r="O736" s="331"/>
      <c r="P736" s="331"/>
      <c r="Q736" s="331"/>
      <c r="R736" s="331"/>
      <c r="S736" s="331"/>
      <c r="T736" s="331"/>
      <c r="U736" s="331"/>
      <c r="V736" s="331"/>
      <c r="W736" s="331"/>
      <c r="X736" s="331"/>
      <c r="Y736" s="369"/>
      <c r="Z736" s="366"/>
    </row>
    <row r="737">
      <c r="A737" s="331"/>
      <c r="B737" s="331"/>
      <c r="C737" s="331"/>
      <c r="D737" s="331"/>
      <c r="E737" s="331"/>
      <c r="F737" s="331"/>
      <c r="G737" s="331"/>
      <c r="H737" s="331"/>
      <c r="I737" s="331"/>
      <c r="J737" s="331"/>
      <c r="K737" s="331"/>
      <c r="L737" s="331"/>
      <c r="M737" s="331"/>
      <c r="N737" s="331"/>
      <c r="O737" s="331"/>
      <c r="P737" s="331"/>
      <c r="Q737" s="331"/>
      <c r="R737" s="331"/>
      <c r="S737" s="331"/>
      <c r="T737" s="331"/>
      <c r="U737" s="331"/>
      <c r="V737" s="331"/>
      <c r="W737" s="331"/>
      <c r="X737" s="331"/>
      <c r="Y737" s="369"/>
      <c r="Z737" s="366"/>
    </row>
    <row r="738">
      <c r="A738" s="331"/>
      <c r="B738" s="331"/>
      <c r="C738" s="331"/>
      <c r="D738" s="331"/>
      <c r="E738" s="331"/>
      <c r="F738" s="331"/>
      <c r="G738" s="331"/>
      <c r="H738" s="331"/>
      <c r="I738" s="331"/>
      <c r="J738" s="331"/>
      <c r="K738" s="331"/>
      <c r="L738" s="331"/>
      <c r="M738" s="331"/>
      <c r="N738" s="331"/>
      <c r="O738" s="331"/>
      <c r="P738" s="331"/>
      <c r="Q738" s="331"/>
      <c r="R738" s="331"/>
      <c r="S738" s="331"/>
      <c r="T738" s="331"/>
      <c r="U738" s="331"/>
      <c r="V738" s="331"/>
      <c r="W738" s="331"/>
      <c r="X738" s="331"/>
      <c r="Y738" s="369"/>
      <c r="Z738" s="366"/>
    </row>
    <row r="739">
      <c r="A739" s="331"/>
      <c r="B739" s="331"/>
      <c r="C739" s="331"/>
      <c r="D739" s="331"/>
      <c r="E739" s="331"/>
      <c r="F739" s="331"/>
      <c r="G739" s="331"/>
      <c r="H739" s="331"/>
      <c r="I739" s="331"/>
      <c r="J739" s="331"/>
      <c r="K739" s="331"/>
      <c r="L739" s="331"/>
      <c r="M739" s="331"/>
      <c r="N739" s="331"/>
      <c r="O739" s="331"/>
      <c r="P739" s="331"/>
      <c r="Q739" s="331"/>
      <c r="R739" s="331"/>
      <c r="S739" s="331"/>
      <c r="T739" s="331"/>
      <c r="U739" s="331"/>
      <c r="V739" s="331"/>
      <c r="W739" s="331"/>
      <c r="X739" s="331"/>
      <c r="Y739" s="369"/>
      <c r="Z739" s="366"/>
    </row>
    <row r="740">
      <c r="A740" s="331"/>
      <c r="B740" s="331"/>
      <c r="C740" s="331"/>
      <c r="D740" s="331"/>
      <c r="E740" s="331"/>
      <c r="F740" s="331"/>
      <c r="G740" s="331"/>
      <c r="H740" s="331"/>
      <c r="I740" s="331"/>
      <c r="J740" s="331"/>
      <c r="K740" s="331"/>
      <c r="L740" s="331"/>
      <c r="M740" s="331"/>
      <c r="N740" s="331"/>
      <c r="O740" s="331"/>
      <c r="P740" s="331"/>
      <c r="Q740" s="331"/>
      <c r="R740" s="331"/>
      <c r="S740" s="331"/>
      <c r="T740" s="331"/>
      <c r="U740" s="331"/>
      <c r="V740" s="331"/>
      <c r="W740" s="331"/>
      <c r="X740" s="331"/>
      <c r="Y740" s="369"/>
      <c r="Z740" s="366"/>
    </row>
    <row r="741">
      <c r="A741" s="331"/>
      <c r="B741" s="331"/>
      <c r="C741" s="331"/>
      <c r="D741" s="331"/>
      <c r="E741" s="331"/>
      <c r="F741" s="331"/>
      <c r="G741" s="331"/>
      <c r="H741" s="331"/>
      <c r="I741" s="331"/>
      <c r="J741" s="331"/>
      <c r="K741" s="331"/>
      <c r="L741" s="331"/>
      <c r="M741" s="331"/>
      <c r="N741" s="331"/>
      <c r="O741" s="331"/>
      <c r="P741" s="331"/>
      <c r="Q741" s="331"/>
      <c r="R741" s="331"/>
      <c r="S741" s="331"/>
      <c r="T741" s="331"/>
      <c r="U741" s="331"/>
      <c r="V741" s="331"/>
      <c r="W741" s="331"/>
      <c r="X741" s="331"/>
      <c r="Y741" s="369"/>
      <c r="Z741" s="366"/>
    </row>
    <row r="742">
      <c r="A742" s="331"/>
      <c r="B742" s="331"/>
      <c r="C742" s="331"/>
      <c r="D742" s="331"/>
      <c r="E742" s="331"/>
      <c r="F742" s="331"/>
      <c r="G742" s="331"/>
      <c r="H742" s="331"/>
      <c r="I742" s="331"/>
      <c r="J742" s="331"/>
      <c r="K742" s="331"/>
      <c r="L742" s="331"/>
      <c r="M742" s="331"/>
      <c r="N742" s="331"/>
      <c r="O742" s="331"/>
      <c r="P742" s="331"/>
      <c r="Q742" s="331"/>
      <c r="R742" s="331"/>
      <c r="S742" s="331"/>
      <c r="T742" s="331"/>
      <c r="U742" s="331"/>
      <c r="V742" s="331"/>
      <c r="W742" s="331"/>
      <c r="X742" s="331"/>
      <c r="Y742" s="369"/>
      <c r="Z742" s="366"/>
    </row>
    <row r="743">
      <c r="A743" s="331"/>
      <c r="B743" s="331"/>
      <c r="C743" s="331"/>
      <c r="D743" s="331"/>
      <c r="E743" s="331"/>
      <c r="F743" s="331"/>
      <c r="G743" s="331"/>
      <c r="H743" s="331"/>
      <c r="I743" s="331"/>
      <c r="J743" s="331"/>
      <c r="K743" s="331"/>
      <c r="L743" s="331"/>
      <c r="M743" s="331"/>
      <c r="N743" s="331"/>
      <c r="O743" s="331"/>
      <c r="P743" s="331"/>
      <c r="Q743" s="331"/>
      <c r="R743" s="331"/>
      <c r="S743" s="331"/>
      <c r="T743" s="331"/>
      <c r="U743" s="331"/>
      <c r="V743" s="331"/>
      <c r="W743" s="331"/>
      <c r="X743" s="331"/>
      <c r="Y743" s="369"/>
      <c r="Z743" s="366"/>
    </row>
    <row r="744">
      <c r="A744" s="331"/>
      <c r="B744" s="331"/>
      <c r="C744" s="331"/>
      <c r="D744" s="331"/>
      <c r="E744" s="331"/>
      <c r="F744" s="331"/>
      <c r="G744" s="331"/>
      <c r="H744" s="331"/>
      <c r="I744" s="331"/>
      <c r="J744" s="331"/>
      <c r="K744" s="331"/>
      <c r="L744" s="331"/>
      <c r="M744" s="331"/>
      <c r="N744" s="331"/>
      <c r="O744" s="331"/>
      <c r="P744" s="331"/>
      <c r="Q744" s="331"/>
      <c r="R744" s="331"/>
      <c r="S744" s="331"/>
      <c r="T744" s="331"/>
      <c r="U744" s="331"/>
      <c r="V744" s="331"/>
      <c r="W744" s="331"/>
      <c r="X744" s="331"/>
      <c r="Y744" s="369"/>
      <c r="Z744" s="366"/>
    </row>
    <row r="745">
      <c r="A745" s="331"/>
      <c r="B745" s="331"/>
      <c r="C745" s="331"/>
      <c r="D745" s="331"/>
      <c r="E745" s="331"/>
      <c r="F745" s="331"/>
      <c r="G745" s="331"/>
      <c r="H745" s="331"/>
      <c r="I745" s="331"/>
      <c r="J745" s="331"/>
      <c r="K745" s="331"/>
      <c r="L745" s="331"/>
      <c r="M745" s="331"/>
      <c r="N745" s="331"/>
      <c r="O745" s="331"/>
      <c r="P745" s="331"/>
      <c r="Q745" s="331"/>
      <c r="R745" s="331"/>
      <c r="S745" s="331"/>
      <c r="T745" s="331"/>
      <c r="U745" s="331"/>
      <c r="V745" s="331"/>
      <c r="W745" s="331"/>
      <c r="X745" s="331"/>
      <c r="Y745" s="369"/>
      <c r="Z745" s="366"/>
    </row>
    <row r="746">
      <c r="A746" s="331"/>
      <c r="B746" s="331"/>
      <c r="C746" s="331"/>
      <c r="D746" s="331"/>
      <c r="E746" s="331"/>
      <c r="F746" s="331"/>
      <c r="G746" s="331"/>
      <c r="H746" s="331"/>
      <c r="I746" s="331"/>
      <c r="J746" s="331"/>
      <c r="K746" s="331"/>
      <c r="L746" s="331"/>
      <c r="M746" s="331"/>
      <c r="N746" s="331"/>
      <c r="O746" s="331"/>
      <c r="P746" s="331"/>
      <c r="Q746" s="331"/>
      <c r="R746" s="331"/>
      <c r="S746" s="331"/>
      <c r="T746" s="331"/>
      <c r="U746" s="331"/>
      <c r="V746" s="331"/>
      <c r="W746" s="331"/>
      <c r="X746" s="331"/>
      <c r="Y746" s="369"/>
      <c r="Z746" s="366"/>
    </row>
    <row r="747">
      <c r="A747" s="331"/>
      <c r="B747" s="331"/>
      <c r="C747" s="331"/>
      <c r="D747" s="331"/>
      <c r="E747" s="331"/>
      <c r="F747" s="331"/>
      <c r="G747" s="331"/>
      <c r="H747" s="331"/>
      <c r="I747" s="331"/>
      <c r="J747" s="331"/>
      <c r="K747" s="331"/>
      <c r="L747" s="331"/>
      <c r="M747" s="331"/>
      <c r="N747" s="331"/>
      <c r="O747" s="331"/>
      <c r="P747" s="331"/>
      <c r="Q747" s="331"/>
      <c r="R747" s="331"/>
      <c r="S747" s="331"/>
      <c r="T747" s="331"/>
      <c r="U747" s="331"/>
      <c r="V747" s="331"/>
      <c r="W747" s="331"/>
      <c r="X747" s="331"/>
      <c r="Y747" s="369"/>
      <c r="Z747" s="366"/>
    </row>
    <row r="748">
      <c r="A748" s="331"/>
      <c r="B748" s="331"/>
      <c r="C748" s="331"/>
      <c r="D748" s="331"/>
      <c r="E748" s="331"/>
      <c r="F748" s="331"/>
      <c r="G748" s="331"/>
      <c r="H748" s="331"/>
      <c r="I748" s="331"/>
      <c r="J748" s="331"/>
      <c r="K748" s="331"/>
      <c r="L748" s="331"/>
      <c r="M748" s="331"/>
      <c r="N748" s="331"/>
      <c r="O748" s="331"/>
      <c r="P748" s="331"/>
      <c r="Q748" s="331"/>
      <c r="R748" s="331"/>
      <c r="S748" s="331"/>
      <c r="T748" s="331"/>
      <c r="U748" s="331"/>
      <c r="V748" s="331"/>
      <c r="W748" s="331"/>
      <c r="X748" s="331"/>
      <c r="Y748" s="369"/>
      <c r="Z748" s="366"/>
    </row>
    <row r="749">
      <c r="A749" s="331"/>
      <c r="B749" s="331"/>
      <c r="C749" s="331"/>
      <c r="D749" s="331"/>
      <c r="E749" s="331"/>
      <c r="F749" s="331"/>
      <c r="G749" s="331"/>
      <c r="H749" s="331"/>
      <c r="I749" s="331"/>
      <c r="J749" s="331"/>
      <c r="K749" s="331"/>
      <c r="L749" s="331"/>
      <c r="M749" s="331"/>
      <c r="N749" s="331"/>
      <c r="O749" s="331"/>
      <c r="P749" s="331"/>
      <c r="Q749" s="331"/>
      <c r="R749" s="331"/>
      <c r="S749" s="331"/>
      <c r="T749" s="331"/>
      <c r="U749" s="331"/>
      <c r="V749" s="331"/>
      <c r="W749" s="331"/>
      <c r="X749" s="331"/>
      <c r="Y749" s="369"/>
      <c r="Z749" s="366"/>
    </row>
    <row r="750">
      <c r="A750" s="331"/>
      <c r="B750" s="331"/>
      <c r="C750" s="331"/>
      <c r="D750" s="331"/>
      <c r="E750" s="331"/>
      <c r="F750" s="331"/>
      <c r="G750" s="331"/>
      <c r="H750" s="331"/>
      <c r="I750" s="331"/>
      <c r="J750" s="331"/>
      <c r="K750" s="331"/>
      <c r="L750" s="331"/>
      <c r="M750" s="331"/>
      <c r="N750" s="331"/>
      <c r="O750" s="331"/>
      <c r="P750" s="331"/>
      <c r="Q750" s="331"/>
      <c r="R750" s="331"/>
      <c r="S750" s="331"/>
      <c r="T750" s="331"/>
      <c r="U750" s="331"/>
      <c r="V750" s="331"/>
      <c r="W750" s="331"/>
      <c r="X750" s="331"/>
      <c r="Y750" s="369"/>
      <c r="Z750" s="366"/>
    </row>
    <row r="751">
      <c r="A751" s="331"/>
      <c r="B751" s="331"/>
      <c r="C751" s="331"/>
      <c r="D751" s="331"/>
      <c r="E751" s="331"/>
      <c r="F751" s="331"/>
      <c r="G751" s="331"/>
      <c r="H751" s="331"/>
      <c r="I751" s="331"/>
      <c r="J751" s="331"/>
      <c r="K751" s="331"/>
      <c r="L751" s="331"/>
      <c r="M751" s="331"/>
      <c r="N751" s="331"/>
      <c r="O751" s="331"/>
      <c r="P751" s="331"/>
      <c r="Q751" s="331"/>
      <c r="R751" s="331"/>
      <c r="S751" s="331"/>
      <c r="T751" s="331"/>
      <c r="U751" s="331"/>
      <c r="V751" s="331"/>
      <c r="W751" s="331"/>
      <c r="X751" s="331"/>
      <c r="Y751" s="369"/>
      <c r="Z751" s="366"/>
    </row>
    <row r="752">
      <c r="A752" s="331"/>
      <c r="B752" s="331"/>
      <c r="C752" s="331"/>
      <c r="D752" s="331"/>
      <c r="E752" s="331"/>
      <c r="F752" s="331"/>
      <c r="G752" s="331"/>
      <c r="H752" s="331"/>
      <c r="I752" s="331"/>
      <c r="J752" s="331"/>
      <c r="K752" s="331"/>
      <c r="L752" s="331"/>
      <c r="M752" s="331"/>
      <c r="N752" s="331"/>
      <c r="O752" s="331"/>
      <c r="P752" s="331"/>
      <c r="Q752" s="331"/>
      <c r="R752" s="331"/>
      <c r="S752" s="331"/>
      <c r="T752" s="331"/>
      <c r="U752" s="331"/>
      <c r="V752" s="331"/>
      <c r="W752" s="331"/>
      <c r="X752" s="331"/>
      <c r="Y752" s="369"/>
      <c r="Z752" s="366"/>
    </row>
    <row r="753">
      <c r="A753" s="331"/>
      <c r="B753" s="331"/>
      <c r="C753" s="331"/>
      <c r="D753" s="331"/>
      <c r="E753" s="331"/>
      <c r="F753" s="331"/>
      <c r="G753" s="331"/>
      <c r="H753" s="331"/>
      <c r="I753" s="331"/>
      <c r="J753" s="331"/>
      <c r="K753" s="331"/>
      <c r="L753" s="331"/>
      <c r="M753" s="331"/>
      <c r="N753" s="331"/>
      <c r="O753" s="331"/>
      <c r="P753" s="331"/>
      <c r="Q753" s="331"/>
      <c r="R753" s="331"/>
      <c r="S753" s="331"/>
      <c r="T753" s="331"/>
      <c r="U753" s="331"/>
      <c r="V753" s="331"/>
      <c r="W753" s="331"/>
      <c r="X753" s="331"/>
      <c r="Y753" s="369"/>
      <c r="Z753" s="366"/>
    </row>
    <row r="754">
      <c r="A754" s="331"/>
      <c r="B754" s="331"/>
      <c r="C754" s="331"/>
      <c r="D754" s="331"/>
      <c r="E754" s="331"/>
      <c r="F754" s="331"/>
      <c r="G754" s="331"/>
      <c r="H754" s="331"/>
      <c r="I754" s="331"/>
      <c r="J754" s="331"/>
      <c r="K754" s="331"/>
      <c r="L754" s="331"/>
      <c r="M754" s="331"/>
      <c r="N754" s="331"/>
      <c r="O754" s="331"/>
      <c r="P754" s="331"/>
      <c r="Q754" s="331"/>
      <c r="R754" s="331"/>
      <c r="S754" s="331"/>
      <c r="T754" s="331"/>
      <c r="U754" s="331"/>
      <c r="V754" s="331"/>
      <c r="W754" s="331"/>
      <c r="X754" s="331"/>
      <c r="Y754" s="369"/>
      <c r="Z754" s="366"/>
    </row>
    <row r="755">
      <c r="A755" s="331"/>
      <c r="B755" s="331"/>
      <c r="C755" s="331"/>
      <c r="D755" s="331"/>
      <c r="E755" s="331"/>
      <c r="F755" s="331"/>
      <c r="G755" s="331"/>
      <c r="H755" s="331"/>
      <c r="I755" s="331"/>
      <c r="J755" s="331"/>
      <c r="K755" s="331"/>
      <c r="L755" s="331"/>
      <c r="M755" s="331"/>
      <c r="N755" s="331"/>
      <c r="O755" s="331"/>
      <c r="P755" s="331"/>
      <c r="Q755" s="331"/>
      <c r="R755" s="331"/>
      <c r="S755" s="331"/>
      <c r="T755" s="331"/>
      <c r="U755" s="331"/>
      <c r="V755" s="331"/>
      <c r="W755" s="331"/>
      <c r="X755" s="331"/>
      <c r="Y755" s="369"/>
      <c r="Z755" s="366"/>
    </row>
    <row r="756">
      <c r="A756" s="331"/>
      <c r="B756" s="331"/>
      <c r="C756" s="331"/>
      <c r="D756" s="331"/>
      <c r="E756" s="331"/>
      <c r="F756" s="331"/>
      <c r="G756" s="331"/>
      <c r="H756" s="331"/>
      <c r="I756" s="331"/>
      <c r="J756" s="331"/>
      <c r="K756" s="331"/>
      <c r="L756" s="331"/>
      <c r="M756" s="331"/>
      <c r="N756" s="331"/>
      <c r="O756" s="331"/>
      <c r="P756" s="331"/>
      <c r="Q756" s="331"/>
      <c r="R756" s="331"/>
      <c r="S756" s="331"/>
      <c r="T756" s="331"/>
      <c r="U756" s="331"/>
      <c r="V756" s="331"/>
      <c r="W756" s="331"/>
      <c r="X756" s="331"/>
      <c r="Y756" s="369"/>
      <c r="Z756" s="366"/>
    </row>
    <row r="757">
      <c r="A757" s="331"/>
      <c r="B757" s="331"/>
      <c r="C757" s="331"/>
      <c r="D757" s="331"/>
      <c r="E757" s="331"/>
      <c r="F757" s="331"/>
      <c r="G757" s="331"/>
      <c r="H757" s="331"/>
      <c r="I757" s="331"/>
      <c r="J757" s="331"/>
      <c r="K757" s="331"/>
      <c r="L757" s="331"/>
      <c r="M757" s="331"/>
      <c r="N757" s="331"/>
      <c r="O757" s="331"/>
      <c r="P757" s="331"/>
      <c r="Q757" s="331"/>
      <c r="R757" s="331"/>
      <c r="S757" s="331"/>
      <c r="T757" s="331"/>
      <c r="U757" s="331"/>
      <c r="V757" s="331"/>
      <c r="W757" s="331"/>
      <c r="X757" s="331"/>
      <c r="Y757" s="369"/>
      <c r="Z757" s="366"/>
    </row>
    <row r="758">
      <c r="A758" s="331"/>
      <c r="B758" s="331"/>
      <c r="C758" s="331"/>
      <c r="D758" s="331"/>
      <c r="E758" s="331"/>
      <c r="F758" s="331"/>
      <c r="G758" s="331"/>
      <c r="H758" s="331"/>
      <c r="I758" s="331"/>
      <c r="J758" s="331"/>
      <c r="K758" s="331"/>
      <c r="L758" s="331"/>
      <c r="M758" s="331"/>
      <c r="N758" s="331"/>
      <c r="O758" s="331"/>
      <c r="P758" s="331"/>
      <c r="Q758" s="331"/>
      <c r="R758" s="331"/>
      <c r="S758" s="331"/>
      <c r="T758" s="331"/>
      <c r="U758" s="331"/>
      <c r="V758" s="331"/>
      <c r="W758" s="331"/>
      <c r="X758" s="331"/>
      <c r="Y758" s="369"/>
      <c r="Z758" s="366"/>
    </row>
    <row r="759">
      <c r="A759" s="331"/>
      <c r="B759" s="331"/>
      <c r="C759" s="331"/>
      <c r="D759" s="331"/>
      <c r="E759" s="331"/>
      <c r="F759" s="331"/>
      <c r="G759" s="331"/>
      <c r="H759" s="331"/>
      <c r="I759" s="331"/>
      <c r="J759" s="331"/>
      <c r="K759" s="331"/>
      <c r="L759" s="331"/>
      <c r="M759" s="331"/>
      <c r="N759" s="331"/>
      <c r="O759" s="331"/>
      <c r="P759" s="331"/>
      <c r="Q759" s="331"/>
      <c r="R759" s="331"/>
      <c r="S759" s="331"/>
      <c r="T759" s="331"/>
      <c r="U759" s="331"/>
      <c r="V759" s="331"/>
      <c r="W759" s="331"/>
      <c r="X759" s="331"/>
      <c r="Y759" s="369"/>
      <c r="Z759" s="366"/>
    </row>
    <row r="760">
      <c r="A760" s="331"/>
      <c r="B760" s="331"/>
      <c r="C760" s="331"/>
      <c r="D760" s="331"/>
      <c r="E760" s="331"/>
      <c r="F760" s="331"/>
      <c r="G760" s="331"/>
      <c r="H760" s="331"/>
      <c r="I760" s="331"/>
      <c r="J760" s="331"/>
      <c r="K760" s="331"/>
      <c r="L760" s="331"/>
      <c r="M760" s="331"/>
      <c r="N760" s="331"/>
      <c r="O760" s="331"/>
      <c r="P760" s="331"/>
      <c r="Q760" s="331"/>
      <c r="R760" s="331"/>
      <c r="S760" s="331"/>
      <c r="T760" s="331"/>
      <c r="U760" s="331"/>
      <c r="V760" s="331"/>
      <c r="W760" s="331"/>
      <c r="X760" s="331"/>
      <c r="Y760" s="369"/>
      <c r="Z760" s="366"/>
    </row>
    <row r="761">
      <c r="A761" s="331"/>
      <c r="B761" s="331"/>
      <c r="C761" s="331"/>
      <c r="D761" s="331"/>
      <c r="E761" s="331"/>
      <c r="F761" s="331"/>
      <c r="G761" s="331"/>
      <c r="H761" s="331"/>
      <c r="I761" s="331"/>
      <c r="J761" s="331"/>
      <c r="K761" s="331"/>
      <c r="L761" s="331"/>
      <c r="M761" s="331"/>
      <c r="N761" s="331"/>
      <c r="O761" s="331"/>
      <c r="P761" s="331"/>
      <c r="Q761" s="331"/>
      <c r="R761" s="331"/>
      <c r="S761" s="331"/>
      <c r="T761" s="331"/>
      <c r="U761" s="331"/>
      <c r="V761" s="331"/>
      <c r="W761" s="331"/>
      <c r="X761" s="331"/>
      <c r="Y761" s="369"/>
      <c r="Z761" s="366"/>
    </row>
    <row r="762">
      <c r="A762" s="331"/>
      <c r="B762" s="331"/>
      <c r="C762" s="331"/>
      <c r="D762" s="331"/>
      <c r="E762" s="331"/>
      <c r="F762" s="331"/>
      <c r="G762" s="331"/>
      <c r="H762" s="331"/>
      <c r="I762" s="331"/>
      <c r="J762" s="331"/>
      <c r="K762" s="331"/>
      <c r="L762" s="331"/>
      <c r="M762" s="331"/>
      <c r="N762" s="331"/>
      <c r="O762" s="331"/>
      <c r="P762" s="331"/>
      <c r="Q762" s="331"/>
      <c r="R762" s="331"/>
      <c r="S762" s="331"/>
      <c r="T762" s="331"/>
      <c r="U762" s="331"/>
      <c r="V762" s="331"/>
      <c r="W762" s="331"/>
      <c r="X762" s="331"/>
      <c r="Y762" s="369"/>
      <c r="Z762" s="366"/>
    </row>
    <row r="763">
      <c r="A763" s="331"/>
      <c r="B763" s="331"/>
      <c r="C763" s="331"/>
      <c r="D763" s="331"/>
      <c r="E763" s="331"/>
      <c r="F763" s="331"/>
      <c r="G763" s="331"/>
      <c r="H763" s="331"/>
      <c r="I763" s="331"/>
      <c r="J763" s="331"/>
      <c r="K763" s="331"/>
      <c r="L763" s="331"/>
      <c r="M763" s="331"/>
      <c r="N763" s="331"/>
      <c r="O763" s="331"/>
      <c r="P763" s="331"/>
      <c r="Q763" s="331"/>
      <c r="R763" s="331"/>
      <c r="S763" s="331"/>
      <c r="T763" s="331"/>
      <c r="U763" s="331"/>
      <c r="V763" s="331"/>
      <c r="W763" s="331"/>
      <c r="X763" s="331"/>
      <c r="Y763" s="369"/>
      <c r="Z763" s="366"/>
    </row>
    <row r="764">
      <c r="A764" s="331"/>
      <c r="B764" s="331"/>
      <c r="C764" s="331"/>
      <c r="D764" s="331"/>
      <c r="E764" s="331"/>
      <c r="F764" s="331"/>
      <c r="G764" s="331"/>
      <c r="H764" s="331"/>
      <c r="I764" s="331"/>
      <c r="J764" s="331"/>
      <c r="K764" s="331"/>
      <c r="L764" s="331"/>
      <c r="M764" s="331"/>
      <c r="N764" s="331"/>
      <c r="O764" s="331"/>
      <c r="P764" s="331"/>
      <c r="Q764" s="331"/>
      <c r="R764" s="331"/>
      <c r="S764" s="331"/>
      <c r="T764" s="331"/>
      <c r="U764" s="331"/>
      <c r="V764" s="331"/>
      <c r="W764" s="331"/>
      <c r="X764" s="331"/>
      <c r="Y764" s="369"/>
      <c r="Z764" s="366"/>
    </row>
    <row r="765">
      <c r="A765" s="331"/>
      <c r="B765" s="331"/>
      <c r="C765" s="331"/>
      <c r="D765" s="331"/>
      <c r="E765" s="331"/>
      <c r="F765" s="331"/>
      <c r="G765" s="331"/>
      <c r="H765" s="331"/>
      <c r="I765" s="331"/>
      <c r="J765" s="331"/>
      <c r="K765" s="331"/>
      <c r="L765" s="331"/>
      <c r="M765" s="331"/>
      <c r="N765" s="331"/>
      <c r="O765" s="331"/>
      <c r="P765" s="331"/>
      <c r="Q765" s="331"/>
      <c r="R765" s="331"/>
      <c r="S765" s="331"/>
      <c r="T765" s="331"/>
      <c r="U765" s="331"/>
      <c r="V765" s="331"/>
      <c r="W765" s="331"/>
      <c r="X765" s="331"/>
      <c r="Y765" s="369"/>
      <c r="Z765" s="366"/>
    </row>
    <row r="766">
      <c r="A766" s="331"/>
      <c r="B766" s="331"/>
      <c r="C766" s="331"/>
      <c r="D766" s="331"/>
      <c r="E766" s="331"/>
      <c r="F766" s="331"/>
      <c r="G766" s="331"/>
      <c r="H766" s="331"/>
      <c r="I766" s="331"/>
      <c r="J766" s="331"/>
      <c r="K766" s="331"/>
      <c r="L766" s="331"/>
      <c r="M766" s="331"/>
      <c r="N766" s="331"/>
      <c r="O766" s="331"/>
      <c r="P766" s="331"/>
      <c r="Q766" s="331"/>
      <c r="R766" s="331"/>
      <c r="S766" s="331"/>
      <c r="T766" s="331"/>
      <c r="U766" s="331"/>
      <c r="V766" s="331"/>
      <c r="W766" s="331"/>
      <c r="X766" s="331"/>
      <c r="Y766" s="369"/>
      <c r="Z766" s="366"/>
    </row>
    <row r="767">
      <c r="A767" s="331"/>
      <c r="B767" s="331"/>
      <c r="C767" s="331"/>
      <c r="D767" s="331"/>
      <c r="E767" s="331"/>
      <c r="F767" s="331"/>
      <c r="G767" s="331"/>
      <c r="H767" s="331"/>
      <c r="I767" s="331"/>
      <c r="J767" s="331"/>
      <c r="K767" s="331"/>
      <c r="L767" s="331"/>
      <c r="M767" s="331"/>
      <c r="N767" s="331"/>
      <c r="O767" s="331"/>
      <c r="P767" s="331"/>
      <c r="Q767" s="331"/>
      <c r="R767" s="331"/>
      <c r="S767" s="331"/>
      <c r="T767" s="331"/>
      <c r="U767" s="331"/>
      <c r="V767" s="331"/>
      <c r="W767" s="331"/>
      <c r="X767" s="331"/>
      <c r="Y767" s="369"/>
      <c r="Z767" s="366"/>
    </row>
    <row r="768">
      <c r="A768" s="331"/>
      <c r="B768" s="331"/>
      <c r="C768" s="331"/>
      <c r="D768" s="331"/>
      <c r="E768" s="331"/>
      <c r="F768" s="331"/>
      <c r="G768" s="331"/>
      <c r="H768" s="331"/>
      <c r="I768" s="331"/>
      <c r="J768" s="331"/>
      <c r="K768" s="331"/>
      <c r="L768" s="331"/>
      <c r="M768" s="331"/>
      <c r="N768" s="331"/>
      <c r="O768" s="331"/>
      <c r="P768" s="331"/>
      <c r="Q768" s="331"/>
      <c r="R768" s="331"/>
      <c r="S768" s="331"/>
      <c r="T768" s="331"/>
      <c r="U768" s="331"/>
      <c r="V768" s="331"/>
      <c r="W768" s="331"/>
      <c r="X768" s="331"/>
      <c r="Y768" s="369"/>
      <c r="Z768" s="366"/>
    </row>
    <row r="769">
      <c r="A769" s="331"/>
      <c r="B769" s="331"/>
      <c r="C769" s="331"/>
      <c r="D769" s="331"/>
      <c r="E769" s="331"/>
      <c r="F769" s="331"/>
      <c r="G769" s="331"/>
      <c r="H769" s="331"/>
      <c r="I769" s="331"/>
      <c r="J769" s="331"/>
      <c r="K769" s="331"/>
      <c r="L769" s="331"/>
      <c r="M769" s="331"/>
      <c r="N769" s="331"/>
      <c r="O769" s="331"/>
      <c r="P769" s="331"/>
      <c r="Q769" s="331"/>
      <c r="R769" s="331"/>
      <c r="S769" s="331"/>
      <c r="T769" s="331"/>
      <c r="U769" s="331"/>
      <c r="V769" s="331"/>
      <c r="W769" s="331"/>
      <c r="X769" s="331"/>
      <c r="Y769" s="369"/>
      <c r="Z769" s="366"/>
    </row>
    <row r="770">
      <c r="A770" s="331"/>
      <c r="B770" s="331"/>
      <c r="C770" s="331"/>
      <c r="D770" s="331"/>
      <c r="E770" s="331"/>
      <c r="F770" s="331"/>
      <c r="G770" s="331"/>
      <c r="H770" s="331"/>
      <c r="I770" s="331"/>
      <c r="J770" s="331"/>
      <c r="K770" s="331"/>
      <c r="L770" s="331"/>
      <c r="M770" s="331"/>
      <c r="N770" s="331"/>
      <c r="O770" s="331"/>
      <c r="P770" s="331"/>
      <c r="Q770" s="331"/>
      <c r="R770" s="331"/>
      <c r="S770" s="331"/>
      <c r="T770" s="331"/>
      <c r="U770" s="331"/>
      <c r="V770" s="331"/>
      <c r="W770" s="331"/>
      <c r="X770" s="331"/>
      <c r="Y770" s="369"/>
      <c r="Z770" s="366"/>
    </row>
    <row r="771">
      <c r="A771" s="331"/>
      <c r="B771" s="331"/>
      <c r="C771" s="331"/>
      <c r="D771" s="331"/>
      <c r="E771" s="331"/>
      <c r="F771" s="331"/>
      <c r="G771" s="331"/>
      <c r="H771" s="331"/>
      <c r="I771" s="331"/>
      <c r="J771" s="331"/>
      <c r="K771" s="331"/>
      <c r="L771" s="331"/>
      <c r="M771" s="331"/>
      <c r="N771" s="331"/>
      <c r="O771" s="331"/>
      <c r="P771" s="331"/>
      <c r="Q771" s="331"/>
      <c r="R771" s="331"/>
      <c r="S771" s="331"/>
      <c r="T771" s="331"/>
      <c r="U771" s="331"/>
      <c r="V771" s="331"/>
      <c r="W771" s="331"/>
      <c r="X771" s="331"/>
      <c r="Y771" s="369"/>
      <c r="Z771" s="366"/>
    </row>
    <row r="772">
      <c r="A772" s="331"/>
      <c r="B772" s="331"/>
      <c r="C772" s="331"/>
      <c r="D772" s="331"/>
      <c r="E772" s="331"/>
      <c r="F772" s="331"/>
      <c r="G772" s="331"/>
      <c r="H772" s="331"/>
      <c r="I772" s="331"/>
      <c r="J772" s="331"/>
      <c r="K772" s="331"/>
      <c r="L772" s="331"/>
      <c r="M772" s="331"/>
      <c r="N772" s="331"/>
      <c r="O772" s="331"/>
      <c r="P772" s="331"/>
      <c r="Q772" s="331"/>
      <c r="R772" s="331"/>
      <c r="S772" s="331"/>
      <c r="T772" s="331"/>
      <c r="U772" s="331"/>
      <c r="V772" s="331"/>
      <c r="W772" s="331"/>
      <c r="X772" s="331"/>
      <c r="Y772" s="369"/>
      <c r="Z772" s="366"/>
    </row>
    <row r="773">
      <c r="A773" s="331"/>
      <c r="B773" s="331"/>
      <c r="C773" s="331"/>
      <c r="D773" s="331"/>
      <c r="E773" s="331"/>
      <c r="F773" s="331"/>
      <c r="G773" s="331"/>
      <c r="H773" s="331"/>
      <c r="I773" s="331"/>
      <c r="J773" s="331"/>
      <c r="K773" s="331"/>
      <c r="L773" s="331"/>
      <c r="M773" s="331"/>
      <c r="N773" s="331"/>
      <c r="O773" s="331"/>
      <c r="P773" s="331"/>
      <c r="Q773" s="331"/>
      <c r="R773" s="331"/>
      <c r="S773" s="331"/>
      <c r="T773" s="331"/>
      <c r="U773" s="331"/>
      <c r="V773" s="331"/>
      <c r="W773" s="331"/>
      <c r="X773" s="331"/>
      <c r="Y773" s="369"/>
      <c r="Z773" s="366"/>
    </row>
    <row r="774">
      <c r="A774" s="331"/>
      <c r="B774" s="331"/>
      <c r="C774" s="331"/>
      <c r="D774" s="331"/>
      <c r="E774" s="331"/>
      <c r="F774" s="331"/>
      <c r="G774" s="331"/>
      <c r="H774" s="331"/>
      <c r="I774" s="331"/>
      <c r="J774" s="331"/>
      <c r="K774" s="331"/>
      <c r="L774" s="331"/>
      <c r="M774" s="331"/>
      <c r="N774" s="331"/>
      <c r="O774" s="331"/>
      <c r="P774" s="331"/>
      <c r="Q774" s="331"/>
      <c r="R774" s="331"/>
      <c r="S774" s="331"/>
      <c r="T774" s="331"/>
      <c r="U774" s="331"/>
      <c r="V774" s="331"/>
      <c r="W774" s="331"/>
      <c r="X774" s="331"/>
      <c r="Y774" s="369"/>
      <c r="Z774" s="366"/>
    </row>
    <row r="775">
      <c r="A775" s="331"/>
      <c r="B775" s="331"/>
      <c r="C775" s="331"/>
      <c r="D775" s="331"/>
      <c r="E775" s="331"/>
      <c r="F775" s="331"/>
      <c r="G775" s="331"/>
      <c r="H775" s="331"/>
      <c r="I775" s="331"/>
      <c r="J775" s="331"/>
      <c r="K775" s="331"/>
      <c r="L775" s="331"/>
      <c r="M775" s="331"/>
      <c r="N775" s="331"/>
      <c r="O775" s="331"/>
      <c r="P775" s="331"/>
      <c r="Q775" s="331"/>
      <c r="R775" s="331"/>
      <c r="S775" s="331"/>
      <c r="T775" s="331"/>
      <c r="U775" s="331"/>
      <c r="V775" s="331"/>
      <c r="W775" s="331"/>
      <c r="X775" s="331"/>
      <c r="Y775" s="369"/>
      <c r="Z775" s="366"/>
    </row>
    <row r="776">
      <c r="A776" s="331"/>
      <c r="B776" s="331"/>
      <c r="C776" s="331"/>
      <c r="D776" s="331"/>
      <c r="E776" s="331"/>
      <c r="F776" s="331"/>
      <c r="G776" s="331"/>
      <c r="H776" s="331"/>
      <c r="I776" s="331"/>
      <c r="J776" s="331"/>
      <c r="K776" s="331"/>
      <c r="L776" s="331"/>
      <c r="M776" s="331"/>
      <c r="N776" s="331"/>
      <c r="O776" s="331"/>
      <c r="P776" s="331"/>
      <c r="Q776" s="331"/>
      <c r="R776" s="331"/>
      <c r="S776" s="331"/>
      <c r="T776" s="331"/>
      <c r="U776" s="331"/>
      <c r="V776" s="331"/>
      <c r="W776" s="331"/>
      <c r="X776" s="331"/>
      <c r="Y776" s="369"/>
      <c r="Z776" s="366"/>
    </row>
    <row r="777">
      <c r="A777" s="331"/>
      <c r="B777" s="331"/>
      <c r="C777" s="331"/>
      <c r="D777" s="331"/>
      <c r="E777" s="331"/>
      <c r="F777" s="331"/>
      <c r="G777" s="331"/>
      <c r="H777" s="331"/>
      <c r="I777" s="331"/>
      <c r="J777" s="331"/>
      <c r="K777" s="331"/>
      <c r="L777" s="331"/>
      <c r="M777" s="331"/>
      <c r="N777" s="331"/>
      <c r="O777" s="331"/>
      <c r="P777" s="331"/>
      <c r="Q777" s="331"/>
      <c r="R777" s="331"/>
      <c r="S777" s="331"/>
      <c r="T777" s="331"/>
      <c r="U777" s="331"/>
      <c r="V777" s="331"/>
      <c r="W777" s="331"/>
      <c r="X777" s="331"/>
      <c r="Y777" s="369"/>
      <c r="Z777" s="366"/>
    </row>
    <row r="778">
      <c r="A778" s="331"/>
      <c r="B778" s="331"/>
      <c r="C778" s="331"/>
      <c r="D778" s="331"/>
      <c r="E778" s="331"/>
      <c r="F778" s="331"/>
      <c r="G778" s="331"/>
      <c r="H778" s="331"/>
      <c r="I778" s="331"/>
      <c r="J778" s="331"/>
      <c r="K778" s="331"/>
      <c r="L778" s="331"/>
      <c r="M778" s="331"/>
      <c r="N778" s="331"/>
      <c r="O778" s="331"/>
      <c r="P778" s="331"/>
      <c r="Q778" s="331"/>
      <c r="R778" s="331"/>
      <c r="S778" s="331"/>
      <c r="T778" s="331"/>
      <c r="U778" s="331"/>
      <c r="V778" s="331"/>
      <c r="W778" s="331"/>
      <c r="X778" s="331"/>
      <c r="Y778" s="369"/>
      <c r="Z778" s="366"/>
    </row>
    <row r="779">
      <c r="A779" s="331"/>
      <c r="B779" s="331"/>
      <c r="C779" s="331"/>
      <c r="D779" s="331"/>
      <c r="E779" s="331"/>
      <c r="F779" s="331"/>
      <c r="G779" s="331"/>
      <c r="H779" s="331"/>
      <c r="I779" s="331"/>
      <c r="J779" s="331"/>
      <c r="K779" s="331"/>
      <c r="L779" s="331"/>
      <c r="M779" s="331"/>
      <c r="N779" s="331"/>
      <c r="O779" s="331"/>
      <c r="P779" s="331"/>
      <c r="Q779" s="331"/>
      <c r="R779" s="331"/>
      <c r="S779" s="331"/>
      <c r="T779" s="331"/>
      <c r="U779" s="331"/>
      <c r="V779" s="331"/>
      <c r="W779" s="331"/>
      <c r="X779" s="331"/>
      <c r="Y779" s="369"/>
      <c r="Z779" s="366"/>
    </row>
    <row r="780">
      <c r="A780" s="331"/>
      <c r="B780" s="331"/>
      <c r="C780" s="331"/>
      <c r="D780" s="331"/>
      <c r="E780" s="331"/>
      <c r="F780" s="331"/>
      <c r="G780" s="331"/>
      <c r="H780" s="331"/>
      <c r="I780" s="331"/>
      <c r="J780" s="331"/>
      <c r="K780" s="331"/>
      <c r="L780" s="331"/>
      <c r="M780" s="331"/>
      <c r="N780" s="331"/>
      <c r="O780" s="331"/>
      <c r="P780" s="331"/>
      <c r="Q780" s="331"/>
      <c r="R780" s="331"/>
      <c r="S780" s="331"/>
      <c r="T780" s="331"/>
      <c r="U780" s="331"/>
      <c r="V780" s="331"/>
      <c r="W780" s="331"/>
      <c r="X780" s="331"/>
      <c r="Y780" s="369"/>
      <c r="Z780" s="366"/>
    </row>
    <row r="781">
      <c r="A781" s="331"/>
      <c r="B781" s="331"/>
      <c r="C781" s="331"/>
      <c r="D781" s="331"/>
      <c r="E781" s="331"/>
      <c r="F781" s="331"/>
      <c r="G781" s="331"/>
      <c r="H781" s="331"/>
      <c r="I781" s="331"/>
      <c r="J781" s="331"/>
      <c r="K781" s="331"/>
      <c r="L781" s="331"/>
      <c r="M781" s="331"/>
      <c r="N781" s="331"/>
      <c r="O781" s="331"/>
      <c r="P781" s="331"/>
      <c r="Q781" s="331"/>
      <c r="R781" s="331"/>
      <c r="S781" s="331"/>
      <c r="T781" s="331"/>
      <c r="U781" s="331"/>
      <c r="V781" s="331"/>
      <c r="W781" s="331"/>
      <c r="X781" s="331"/>
      <c r="Y781" s="369"/>
      <c r="Z781" s="366"/>
    </row>
    <row r="782">
      <c r="A782" s="331"/>
      <c r="B782" s="331"/>
      <c r="C782" s="331"/>
      <c r="D782" s="331"/>
      <c r="E782" s="331"/>
      <c r="F782" s="331"/>
      <c r="G782" s="331"/>
      <c r="H782" s="331"/>
      <c r="I782" s="331"/>
      <c r="J782" s="331"/>
      <c r="K782" s="331"/>
      <c r="L782" s="331"/>
      <c r="M782" s="331"/>
      <c r="N782" s="331"/>
      <c r="O782" s="331"/>
      <c r="P782" s="331"/>
      <c r="Q782" s="331"/>
      <c r="R782" s="331"/>
      <c r="S782" s="331"/>
      <c r="T782" s="331"/>
      <c r="U782" s="331"/>
      <c r="V782" s="331"/>
      <c r="W782" s="331"/>
      <c r="X782" s="331"/>
      <c r="Y782" s="369"/>
      <c r="Z782" s="366"/>
    </row>
    <row r="783">
      <c r="A783" s="331"/>
      <c r="B783" s="331"/>
      <c r="C783" s="331"/>
      <c r="D783" s="331"/>
      <c r="E783" s="331"/>
      <c r="F783" s="331"/>
      <c r="G783" s="331"/>
      <c r="H783" s="331"/>
      <c r="I783" s="331"/>
      <c r="J783" s="331"/>
      <c r="K783" s="331"/>
      <c r="L783" s="331"/>
      <c r="M783" s="331"/>
      <c r="N783" s="331"/>
      <c r="O783" s="331"/>
      <c r="P783" s="331"/>
      <c r="Q783" s="331"/>
      <c r="R783" s="331"/>
      <c r="S783" s="331"/>
      <c r="T783" s="331"/>
      <c r="U783" s="331"/>
      <c r="V783" s="331"/>
      <c r="W783" s="331"/>
      <c r="X783" s="331"/>
      <c r="Y783" s="369"/>
      <c r="Z783" s="366"/>
    </row>
    <row r="784">
      <c r="A784" s="331"/>
      <c r="B784" s="331"/>
      <c r="C784" s="331"/>
      <c r="D784" s="331"/>
      <c r="E784" s="331"/>
      <c r="F784" s="331"/>
      <c r="G784" s="331"/>
      <c r="H784" s="331"/>
      <c r="I784" s="331"/>
      <c r="J784" s="331"/>
      <c r="K784" s="331"/>
      <c r="L784" s="331"/>
      <c r="M784" s="331"/>
      <c r="N784" s="331"/>
      <c r="O784" s="331"/>
      <c r="P784" s="331"/>
      <c r="Q784" s="331"/>
      <c r="R784" s="331"/>
      <c r="S784" s="331"/>
      <c r="T784" s="331"/>
      <c r="U784" s="331"/>
      <c r="V784" s="331"/>
      <c r="W784" s="331"/>
      <c r="X784" s="331"/>
      <c r="Y784" s="369"/>
      <c r="Z784" s="366"/>
    </row>
    <row r="785">
      <c r="A785" s="331"/>
      <c r="B785" s="331"/>
      <c r="C785" s="331"/>
      <c r="D785" s="331"/>
      <c r="E785" s="331"/>
      <c r="F785" s="331"/>
      <c r="G785" s="331"/>
      <c r="H785" s="331"/>
      <c r="I785" s="331"/>
      <c r="J785" s="331"/>
      <c r="K785" s="331"/>
      <c r="L785" s="331"/>
      <c r="M785" s="331"/>
      <c r="N785" s="331"/>
      <c r="O785" s="331"/>
      <c r="P785" s="331"/>
      <c r="Q785" s="331"/>
      <c r="R785" s="331"/>
      <c r="S785" s="331"/>
      <c r="T785" s="331"/>
      <c r="U785" s="331"/>
      <c r="V785" s="331"/>
      <c r="W785" s="331"/>
      <c r="X785" s="331"/>
      <c r="Y785" s="369"/>
      <c r="Z785" s="366"/>
    </row>
    <row r="786">
      <c r="A786" s="331"/>
      <c r="B786" s="331"/>
      <c r="C786" s="331"/>
      <c r="D786" s="331"/>
      <c r="E786" s="331"/>
      <c r="F786" s="331"/>
      <c r="G786" s="331"/>
      <c r="H786" s="331"/>
      <c r="I786" s="331"/>
      <c r="J786" s="331"/>
      <c r="K786" s="331"/>
      <c r="L786" s="331"/>
      <c r="M786" s="331"/>
      <c r="N786" s="331"/>
      <c r="O786" s="331"/>
      <c r="P786" s="331"/>
      <c r="Q786" s="331"/>
      <c r="R786" s="331"/>
      <c r="S786" s="331"/>
      <c r="T786" s="331"/>
      <c r="U786" s="331"/>
      <c r="V786" s="331"/>
      <c r="W786" s="331"/>
      <c r="X786" s="331"/>
      <c r="Y786" s="369"/>
      <c r="Z786" s="366"/>
    </row>
    <row r="787">
      <c r="A787" s="331"/>
      <c r="B787" s="331"/>
      <c r="C787" s="331"/>
      <c r="D787" s="331"/>
      <c r="E787" s="331"/>
      <c r="F787" s="331"/>
      <c r="G787" s="331"/>
      <c r="H787" s="331"/>
      <c r="I787" s="331"/>
      <c r="J787" s="331"/>
      <c r="K787" s="331"/>
      <c r="L787" s="331"/>
      <c r="M787" s="331"/>
      <c r="N787" s="331"/>
      <c r="O787" s="331"/>
      <c r="P787" s="331"/>
      <c r="Q787" s="331"/>
      <c r="R787" s="331"/>
      <c r="S787" s="331"/>
      <c r="T787" s="331"/>
      <c r="U787" s="331"/>
      <c r="V787" s="331"/>
      <c r="W787" s="331"/>
      <c r="X787" s="331"/>
      <c r="Y787" s="369"/>
      <c r="Z787" s="366"/>
    </row>
    <row r="788">
      <c r="A788" s="331"/>
      <c r="B788" s="331"/>
      <c r="C788" s="331"/>
      <c r="D788" s="331"/>
      <c r="E788" s="331"/>
      <c r="F788" s="331"/>
      <c r="G788" s="331"/>
      <c r="H788" s="331"/>
      <c r="I788" s="331"/>
      <c r="J788" s="331"/>
      <c r="K788" s="331"/>
      <c r="L788" s="331"/>
      <c r="M788" s="331"/>
      <c r="N788" s="331"/>
      <c r="O788" s="331"/>
      <c r="P788" s="331"/>
      <c r="Q788" s="331"/>
      <c r="R788" s="331"/>
      <c r="S788" s="331"/>
      <c r="T788" s="331"/>
      <c r="U788" s="331"/>
      <c r="V788" s="331"/>
      <c r="W788" s="331"/>
      <c r="X788" s="331"/>
      <c r="Y788" s="369"/>
      <c r="Z788" s="366"/>
    </row>
    <row r="789">
      <c r="A789" s="331"/>
      <c r="B789" s="331"/>
      <c r="C789" s="331"/>
      <c r="D789" s="331"/>
      <c r="E789" s="331"/>
      <c r="F789" s="331"/>
      <c r="G789" s="331"/>
      <c r="H789" s="331"/>
      <c r="I789" s="331"/>
      <c r="J789" s="331"/>
      <c r="K789" s="331"/>
      <c r="L789" s="331"/>
      <c r="M789" s="331"/>
      <c r="N789" s="331"/>
      <c r="O789" s="331"/>
      <c r="P789" s="331"/>
      <c r="Q789" s="331"/>
      <c r="R789" s="331"/>
      <c r="S789" s="331"/>
      <c r="T789" s="331"/>
      <c r="U789" s="331"/>
      <c r="V789" s="331"/>
      <c r="W789" s="331"/>
      <c r="X789" s="331"/>
      <c r="Y789" s="369"/>
      <c r="Z789" s="366"/>
    </row>
    <row r="790">
      <c r="A790" s="331"/>
      <c r="B790" s="331"/>
      <c r="C790" s="331"/>
      <c r="D790" s="331"/>
      <c r="E790" s="331"/>
      <c r="F790" s="331"/>
      <c r="G790" s="331"/>
      <c r="H790" s="331"/>
      <c r="I790" s="331"/>
      <c r="J790" s="331"/>
      <c r="K790" s="331"/>
      <c r="L790" s="331"/>
      <c r="M790" s="331"/>
      <c r="N790" s="331"/>
      <c r="O790" s="331"/>
      <c r="P790" s="331"/>
      <c r="Q790" s="331"/>
      <c r="R790" s="331"/>
      <c r="S790" s="331"/>
      <c r="T790" s="331"/>
      <c r="U790" s="331"/>
      <c r="V790" s="331"/>
      <c r="W790" s="331"/>
      <c r="X790" s="331"/>
      <c r="Y790" s="369"/>
      <c r="Z790" s="366"/>
    </row>
    <row r="791">
      <c r="A791" s="331"/>
      <c r="B791" s="331"/>
      <c r="C791" s="331"/>
      <c r="D791" s="331"/>
      <c r="E791" s="331"/>
      <c r="F791" s="331"/>
      <c r="G791" s="331"/>
      <c r="H791" s="331"/>
      <c r="I791" s="331"/>
      <c r="J791" s="331"/>
      <c r="K791" s="331"/>
      <c r="L791" s="331"/>
      <c r="M791" s="331"/>
      <c r="N791" s="331"/>
      <c r="O791" s="331"/>
      <c r="P791" s="331"/>
      <c r="Q791" s="331"/>
      <c r="R791" s="331"/>
      <c r="S791" s="331"/>
      <c r="T791" s="331"/>
      <c r="U791" s="331"/>
      <c r="V791" s="331"/>
      <c r="W791" s="331"/>
      <c r="X791" s="331"/>
      <c r="Y791" s="369"/>
      <c r="Z791" s="366"/>
    </row>
    <row r="792">
      <c r="A792" s="331"/>
      <c r="B792" s="331"/>
      <c r="C792" s="331"/>
      <c r="D792" s="331"/>
      <c r="E792" s="331"/>
      <c r="F792" s="331"/>
      <c r="G792" s="331"/>
      <c r="H792" s="331"/>
      <c r="I792" s="331"/>
      <c r="J792" s="331"/>
      <c r="K792" s="331"/>
      <c r="L792" s="331"/>
      <c r="M792" s="331"/>
      <c r="N792" s="331"/>
      <c r="O792" s="331"/>
      <c r="P792" s="331"/>
      <c r="Q792" s="331"/>
      <c r="R792" s="331"/>
      <c r="S792" s="331"/>
      <c r="T792" s="331"/>
      <c r="U792" s="331"/>
      <c r="V792" s="331"/>
      <c r="W792" s="331"/>
      <c r="X792" s="331"/>
      <c r="Y792" s="369"/>
      <c r="Z792" s="366"/>
    </row>
    <row r="793">
      <c r="A793" s="331"/>
      <c r="B793" s="331"/>
      <c r="C793" s="331"/>
      <c r="D793" s="331"/>
      <c r="E793" s="331"/>
      <c r="F793" s="331"/>
      <c r="G793" s="331"/>
      <c r="H793" s="331"/>
      <c r="I793" s="331"/>
      <c r="J793" s="331"/>
      <c r="K793" s="331"/>
      <c r="L793" s="331"/>
      <c r="M793" s="331"/>
      <c r="N793" s="331"/>
      <c r="O793" s="331"/>
      <c r="P793" s="331"/>
      <c r="Q793" s="331"/>
      <c r="R793" s="331"/>
      <c r="S793" s="331"/>
      <c r="T793" s="331"/>
      <c r="U793" s="331"/>
      <c r="V793" s="331"/>
      <c r="W793" s="331"/>
      <c r="X793" s="331"/>
      <c r="Y793" s="369"/>
      <c r="Z793" s="366"/>
    </row>
    <row r="794">
      <c r="A794" s="331"/>
      <c r="B794" s="331"/>
      <c r="C794" s="331"/>
      <c r="D794" s="331"/>
      <c r="E794" s="331"/>
      <c r="F794" s="331"/>
      <c r="G794" s="331"/>
      <c r="H794" s="331"/>
      <c r="I794" s="331"/>
      <c r="J794" s="331"/>
      <c r="K794" s="331"/>
      <c r="L794" s="331"/>
      <c r="M794" s="331"/>
      <c r="N794" s="331"/>
      <c r="O794" s="331"/>
      <c r="P794" s="331"/>
      <c r="Q794" s="331"/>
      <c r="R794" s="331"/>
      <c r="S794" s="331"/>
      <c r="T794" s="331"/>
      <c r="U794" s="331"/>
      <c r="V794" s="331"/>
      <c r="W794" s="331"/>
      <c r="X794" s="331"/>
      <c r="Y794" s="369"/>
      <c r="Z794" s="366"/>
    </row>
    <row r="795">
      <c r="A795" s="331"/>
      <c r="B795" s="331"/>
      <c r="C795" s="331"/>
      <c r="D795" s="331"/>
      <c r="E795" s="331"/>
      <c r="F795" s="331"/>
      <c r="G795" s="331"/>
      <c r="H795" s="331"/>
      <c r="I795" s="331"/>
      <c r="J795" s="331"/>
      <c r="K795" s="331"/>
      <c r="L795" s="331"/>
      <c r="M795" s="331"/>
      <c r="N795" s="331"/>
      <c r="O795" s="331"/>
      <c r="P795" s="331"/>
      <c r="Q795" s="331"/>
      <c r="R795" s="331"/>
      <c r="S795" s="331"/>
      <c r="T795" s="331"/>
      <c r="U795" s="331"/>
      <c r="V795" s="331"/>
      <c r="W795" s="331"/>
      <c r="X795" s="331"/>
      <c r="Y795" s="369"/>
      <c r="Z795" s="366"/>
    </row>
    <row r="796">
      <c r="A796" s="331"/>
      <c r="B796" s="331"/>
      <c r="C796" s="331"/>
      <c r="D796" s="331"/>
      <c r="E796" s="331"/>
      <c r="F796" s="331"/>
      <c r="G796" s="331"/>
      <c r="H796" s="331"/>
      <c r="I796" s="331"/>
      <c r="J796" s="331"/>
      <c r="K796" s="331"/>
      <c r="L796" s="331"/>
      <c r="M796" s="331"/>
      <c r="N796" s="331"/>
      <c r="O796" s="331"/>
      <c r="P796" s="331"/>
      <c r="Q796" s="331"/>
      <c r="R796" s="331"/>
      <c r="S796" s="331"/>
      <c r="T796" s="331"/>
      <c r="U796" s="331"/>
      <c r="V796" s="331"/>
      <c r="W796" s="331"/>
      <c r="X796" s="331"/>
      <c r="Y796" s="369"/>
      <c r="Z796" s="366"/>
    </row>
    <row r="797">
      <c r="A797" s="331"/>
      <c r="B797" s="331"/>
      <c r="C797" s="331"/>
      <c r="D797" s="331"/>
      <c r="E797" s="331"/>
      <c r="F797" s="331"/>
      <c r="G797" s="331"/>
      <c r="H797" s="331"/>
      <c r="I797" s="331"/>
      <c r="J797" s="331"/>
      <c r="K797" s="331"/>
      <c r="L797" s="331"/>
      <c r="M797" s="331"/>
      <c r="N797" s="331"/>
      <c r="O797" s="331"/>
      <c r="P797" s="331"/>
      <c r="Q797" s="331"/>
      <c r="R797" s="331"/>
      <c r="S797" s="331"/>
      <c r="T797" s="331"/>
      <c r="U797" s="331"/>
      <c r="V797" s="331"/>
      <c r="W797" s="331"/>
      <c r="X797" s="331"/>
      <c r="Y797" s="369"/>
      <c r="Z797" s="366"/>
    </row>
    <row r="798">
      <c r="A798" s="331"/>
      <c r="B798" s="331"/>
      <c r="C798" s="331"/>
      <c r="D798" s="331"/>
      <c r="E798" s="331"/>
      <c r="F798" s="331"/>
      <c r="G798" s="331"/>
      <c r="H798" s="331"/>
      <c r="I798" s="331"/>
      <c r="J798" s="331"/>
      <c r="K798" s="331"/>
      <c r="L798" s="331"/>
      <c r="M798" s="331"/>
      <c r="N798" s="331"/>
      <c r="O798" s="331"/>
      <c r="P798" s="331"/>
      <c r="Q798" s="331"/>
      <c r="R798" s="331"/>
      <c r="S798" s="331"/>
      <c r="T798" s="331"/>
      <c r="U798" s="331"/>
      <c r="V798" s="331"/>
      <c r="W798" s="331"/>
      <c r="X798" s="331"/>
      <c r="Y798" s="369"/>
      <c r="Z798" s="366"/>
    </row>
    <row r="799">
      <c r="A799" s="331"/>
      <c r="B799" s="331"/>
      <c r="C799" s="331"/>
      <c r="D799" s="331"/>
      <c r="E799" s="331"/>
      <c r="F799" s="331"/>
      <c r="G799" s="331"/>
      <c r="H799" s="331"/>
      <c r="I799" s="331"/>
      <c r="J799" s="331"/>
      <c r="K799" s="331"/>
      <c r="L799" s="331"/>
      <c r="M799" s="331"/>
      <c r="N799" s="331"/>
      <c r="O799" s="331"/>
      <c r="P799" s="331"/>
      <c r="Q799" s="331"/>
      <c r="R799" s="331"/>
      <c r="S799" s="331"/>
      <c r="T799" s="331"/>
      <c r="U799" s="331"/>
      <c r="V799" s="331"/>
      <c r="W799" s="331"/>
      <c r="X799" s="331"/>
      <c r="Y799" s="369"/>
      <c r="Z799" s="366"/>
    </row>
    <row r="800">
      <c r="A800" s="331"/>
      <c r="B800" s="331"/>
      <c r="C800" s="331"/>
      <c r="D800" s="331"/>
      <c r="E800" s="331"/>
      <c r="F800" s="331"/>
      <c r="G800" s="331"/>
      <c r="H800" s="331"/>
      <c r="I800" s="331"/>
      <c r="J800" s="331"/>
      <c r="K800" s="331"/>
      <c r="L800" s="331"/>
      <c r="M800" s="331"/>
      <c r="N800" s="331"/>
      <c r="O800" s="331"/>
      <c r="P800" s="331"/>
      <c r="Q800" s="331"/>
      <c r="R800" s="331"/>
      <c r="S800" s="331"/>
      <c r="T800" s="331"/>
      <c r="U800" s="331"/>
      <c r="V800" s="331"/>
      <c r="W800" s="331"/>
      <c r="X800" s="331"/>
      <c r="Y800" s="369"/>
      <c r="Z800" s="366"/>
    </row>
    <row r="801">
      <c r="A801" s="331"/>
      <c r="B801" s="331"/>
      <c r="C801" s="331"/>
      <c r="D801" s="331"/>
      <c r="E801" s="331"/>
      <c r="F801" s="331"/>
      <c r="G801" s="331"/>
      <c r="H801" s="331"/>
      <c r="I801" s="331"/>
      <c r="J801" s="331"/>
      <c r="K801" s="331"/>
      <c r="L801" s="331"/>
      <c r="M801" s="331"/>
      <c r="N801" s="331"/>
      <c r="O801" s="331"/>
      <c r="P801" s="331"/>
      <c r="Q801" s="331"/>
      <c r="R801" s="331"/>
      <c r="S801" s="331"/>
      <c r="T801" s="331"/>
      <c r="U801" s="331"/>
      <c r="V801" s="331"/>
      <c r="W801" s="331"/>
      <c r="X801" s="331"/>
      <c r="Y801" s="369"/>
      <c r="Z801" s="366"/>
    </row>
    <row r="802">
      <c r="A802" s="331"/>
      <c r="B802" s="331"/>
      <c r="C802" s="331"/>
      <c r="D802" s="331"/>
      <c r="E802" s="331"/>
      <c r="F802" s="331"/>
      <c r="G802" s="331"/>
      <c r="H802" s="331"/>
      <c r="I802" s="331"/>
      <c r="J802" s="331"/>
      <c r="K802" s="331"/>
      <c r="L802" s="331"/>
      <c r="M802" s="331"/>
      <c r="N802" s="331"/>
      <c r="O802" s="331"/>
      <c r="P802" s="331"/>
      <c r="Q802" s="331"/>
      <c r="R802" s="331"/>
      <c r="S802" s="331"/>
      <c r="T802" s="331"/>
      <c r="U802" s="331"/>
      <c r="V802" s="331"/>
      <c r="W802" s="331"/>
      <c r="X802" s="331"/>
      <c r="Y802" s="369"/>
      <c r="Z802" s="366"/>
    </row>
    <row r="803">
      <c r="A803" s="331"/>
      <c r="B803" s="331"/>
      <c r="C803" s="331"/>
      <c r="D803" s="331"/>
      <c r="E803" s="331"/>
      <c r="F803" s="331"/>
      <c r="G803" s="331"/>
      <c r="H803" s="331"/>
      <c r="I803" s="331"/>
      <c r="J803" s="331"/>
      <c r="K803" s="331"/>
      <c r="L803" s="331"/>
      <c r="M803" s="331"/>
      <c r="N803" s="331"/>
      <c r="O803" s="331"/>
      <c r="P803" s="331"/>
      <c r="Q803" s="331"/>
      <c r="R803" s="331"/>
      <c r="S803" s="331"/>
      <c r="T803" s="331"/>
      <c r="U803" s="331"/>
      <c r="V803" s="331"/>
      <c r="W803" s="331"/>
      <c r="X803" s="331"/>
      <c r="Y803" s="369"/>
      <c r="Z803" s="366"/>
    </row>
    <row r="804">
      <c r="A804" s="331"/>
      <c r="B804" s="331"/>
      <c r="C804" s="331"/>
      <c r="D804" s="331"/>
      <c r="E804" s="331"/>
      <c r="F804" s="331"/>
      <c r="G804" s="331"/>
      <c r="H804" s="331"/>
      <c r="I804" s="331"/>
      <c r="J804" s="331"/>
      <c r="K804" s="331"/>
      <c r="L804" s="331"/>
      <c r="M804" s="331"/>
      <c r="N804" s="331"/>
      <c r="O804" s="331"/>
      <c r="P804" s="331"/>
      <c r="Q804" s="331"/>
      <c r="R804" s="331"/>
      <c r="S804" s="331"/>
      <c r="T804" s="331"/>
      <c r="U804" s="331"/>
      <c r="V804" s="331"/>
      <c r="W804" s="331"/>
      <c r="X804" s="331"/>
      <c r="Y804" s="369"/>
      <c r="Z804" s="366"/>
    </row>
    <row r="805">
      <c r="A805" s="331"/>
      <c r="B805" s="331"/>
      <c r="C805" s="331"/>
      <c r="D805" s="331"/>
      <c r="E805" s="331"/>
      <c r="F805" s="331"/>
      <c r="G805" s="331"/>
      <c r="H805" s="331"/>
      <c r="I805" s="331"/>
      <c r="J805" s="331"/>
      <c r="K805" s="331"/>
      <c r="L805" s="331"/>
      <c r="M805" s="331"/>
      <c r="N805" s="331"/>
      <c r="O805" s="331"/>
      <c r="P805" s="331"/>
      <c r="Q805" s="331"/>
      <c r="R805" s="331"/>
      <c r="S805" s="331"/>
      <c r="T805" s="331"/>
      <c r="U805" s="331"/>
      <c r="V805" s="331"/>
      <c r="W805" s="331"/>
      <c r="X805" s="331"/>
      <c r="Y805" s="369"/>
      <c r="Z805" s="366"/>
    </row>
    <row r="806">
      <c r="A806" s="331"/>
      <c r="B806" s="331"/>
      <c r="C806" s="331"/>
      <c r="D806" s="331"/>
      <c r="E806" s="331"/>
      <c r="F806" s="331"/>
      <c r="G806" s="331"/>
      <c r="H806" s="331"/>
      <c r="I806" s="331"/>
      <c r="J806" s="331"/>
      <c r="K806" s="331"/>
      <c r="L806" s="331"/>
      <c r="M806" s="331"/>
      <c r="N806" s="331"/>
      <c r="O806" s="331"/>
      <c r="P806" s="331"/>
      <c r="Q806" s="331"/>
      <c r="R806" s="331"/>
      <c r="S806" s="331"/>
      <c r="T806" s="331"/>
      <c r="U806" s="331"/>
      <c r="V806" s="331"/>
      <c r="W806" s="331"/>
      <c r="X806" s="331"/>
      <c r="Y806" s="369"/>
      <c r="Z806" s="366"/>
    </row>
    <row r="807">
      <c r="A807" s="331"/>
      <c r="B807" s="331"/>
      <c r="C807" s="331"/>
      <c r="D807" s="331"/>
      <c r="E807" s="331"/>
      <c r="F807" s="331"/>
      <c r="G807" s="331"/>
      <c r="H807" s="331"/>
      <c r="I807" s="331"/>
      <c r="J807" s="331"/>
      <c r="K807" s="331"/>
      <c r="L807" s="331"/>
      <c r="M807" s="331"/>
      <c r="N807" s="331"/>
      <c r="O807" s="331"/>
      <c r="P807" s="331"/>
      <c r="Q807" s="331"/>
      <c r="R807" s="331"/>
      <c r="S807" s="331"/>
      <c r="T807" s="331"/>
      <c r="U807" s="331"/>
      <c r="V807" s="331"/>
      <c r="W807" s="331"/>
      <c r="X807" s="331"/>
      <c r="Y807" s="369"/>
      <c r="Z807" s="366"/>
    </row>
    <row r="808">
      <c r="A808" s="331"/>
      <c r="B808" s="331"/>
      <c r="C808" s="331"/>
      <c r="D808" s="331"/>
      <c r="E808" s="331"/>
      <c r="F808" s="331"/>
      <c r="G808" s="331"/>
      <c r="H808" s="331"/>
      <c r="I808" s="331"/>
      <c r="J808" s="331"/>
      <c r="K808" s="331"/>
      <c r="L808" s="331"/>
      <c r="M808" s="331"/>
      <c r="N808" s="331"/>
      <c r="O808" s="331"/>
      <c r="P808" s="331"/>
      <c r="Q808" s="331"/>
      <c r="R808" s="331"/>
      <c r="S808" s="331"/>
      <c r="T808" s="331"/>
      <c r="U808" s="331"/>
      <c r="V808" s="331"/>
      <c r="W808" s="331"/>
      <c r="X808" s="331"/>
      <c r="Y808" s="369"/>
      <c r="Z808" s="366"/>
    </row>
    <row r="809">
      <c r="A809" s="331"/>
      <c r="B809" s="331"/>
      <c r="C809" s="331"/>
      <c r="D809" s="331"/>
      <c r="E809" s="331"/>
      <c r="F809" s="331"/>
      <c r="G809" s="331"/>
      <c r="H809" s="331"/>
      <c r="I809" s="331"/>
      <c r="J809" s="331"/>
      <c r="K809" s="331"/>
      <c r="L809" s="331"/>
      <c r="M809" s="331"/>
      <c r="N809" s="331"/>
      <c r="O809" s="331"/>
      <c r="P809" s="331"/>
      <c r="Q809" s="331"/>
      <c r="R809" s="331"/>
      <c r="S809" s="331"/>
      <c r="T809" s="331"/>
      <c r="U809" s="331"/>
      <c r="V809" s="331"/>
      <c r="W809" s="331"/>
      <c r="X809" s="331"/>
      <c r="Y809" s="369"/>
      <c r="Z809" s="366"/>
    </row>
    <row r="810">
      <c r="A810" s="331"/>
      <c r="B810" s="331"/>
      <c r="C810" s="331"/>
      <c r="D810" s="331"/>
      <c r="E810" s="331"/>
      <c r="F810" s="331"/>
      <c r="G810" s="331"/>
      <c r="H810" s="331"/>
      <c r="I810" s="331"/>
      <c r="J810" s="331"/>
      <c r="K810" s="331"/>
      <c r="L810" s="331"/>
      <c r="M810" s="331"/>
      <c r="N810" s="331"/>
      <c r="O810" s="331"/>
      <c r="P810" s="331"/>
      <c r="Q810" s="331"/>
      <c r="R810" s="331"/>
      <c r="S810" s="331"/>
      <c r="T810" s="331"/>
      <c r="U810" s="331"/>
      <c r="V810" s="331"/>
      <c r="W810" s="331"/>
      <c r="X810" s="331"/>
      <c r="Y810" s="369"/>
      <c r="Z810" s="366"/>
    </row>
    <row r="811">
      <c r="A811" s="331"/>
      <c r="B811" s="331"/>
      <c r="C811" s="331"/>
      <c r="D811" s="331"/>
      <c r="E811" s="331"/>
      <c r="F811" s="331"/>
      <c r="G811" s="331"/>
      <c r="H811" s="331"/>
      <c r="I811" s="331"/>
      <c r="J811" s="331"/>
      <c r="K811" s="331"/>
      <c r="L811" s="331"/>
      <c r="M811" s="331"/>
      <c r="N811" s="331"/>
      <c r="O811" s="331"/>
      <c r="P811" s="331"/>
      <c r="Q811" s="331"/>
      <c r="R811" s="331"/>
      <c r="S811" s="331"/>
      <c r="T811" s="331"/>
      <c r="U811" s="331"/>
      <c r="V811" s="331"/>
      <c r="W811" s="331"/>
      <c r="X811" s="331"/>
      <c r="Y811" s="369"/>
      <c r="Z811" s="366"/>
    </row>
    <row r="812">
      <c r="A812" s="331"/>
      <c r="B812" s="331"/>
      <c r="C812" s="331"/>
      <c r="D812" s="331"/>
      <c r="E812" s="331"/>
      <c r="F812" s="331"/>
      <c r="G812" s="331"/>
      <c r="H812" s="331"/>
      <c r="I812" s="331"/>
      <c r="J812" s="331"/>
      <c r="K812" s="331"/>
      <c r="L812" s="331"/>
      <c r="M812" s="331"/>
      <c r="N812" s="331"/>
      <c r="O812" s="331"/>
      <c r="P812" s="331"/>
      <c r="Q812" s="331"/>
      <c r="R812" s="331"/>
      <c r="S812" s="331"/>
      <c r="T812" s="331"/>
      <c r="U812" s="331"/>
      <c r="V812" s="331"/>
      <c r="W812" s="331"/>
      <c r="X812" s="331"/>
      <c r="Y812" s="369"/>
      <c r="Z812" s="366"/>
    </row>
    <row r="813">
      <c r="A813" s="331"/>
      <c r="B813" s="331"/>
      <c r="C813" s="331"/>
      <c r="D813" s="331"/>
      <c r="E813" s="331"/>
      <c r="F813" s="331"/>
      <c r="G813" s="331"/>
      <c r="H813" s="331"/>
      <c r="I813" s="331"/>
      <c r="J813" s="331"/>
      <c r="K813" s="331"/>
      <c r="L813" s="331"/>
      <c r="M813" s="331"/>
      <c r="N813" s="331"/>
      <c r="O813" s="331"/>
      <c r="P813" s="331"/>
      <c r="Q813" s="331"/>
      <c r="R813" s="331"/>
      <c r="S813" s="331"/>
      <c r="T813" s="331"/>
      <c r="U813" s="331"/>
      <c r="V813" s="331"/>
      <c r="W813" s="331"/>
      <c r="X813" s="331"/>
      <c r="Y813" s="369"/>
      <c r="Z813" s="366"/>
    </row>
    <row r="814">
      <c r="A814" s="331"/>
      <c r="B814" s="331"/>
      <c r="C814" s="331"/>
      <c r="D814" s="331"/>
      <c r="E814" s="331"/>
      <c r="F814" s="331"/>
      <c r="G814" s="331"/>
      <c r="H814" s="331"/>
      <c r="I814" s="331"/>
      <c r="J814" s="331"/>
      <c r="K814" s="331"/>
      <c r="L814" s="331"/>
      <c r="M814" s="331"/>
      <c r="N814" s="331"/>
      <c r="O814" s="331"/>
      <c r="P814" s="331"/>
      <c r="Q814" s="331"/>
      <c r="R814" s="331"/>
      <c r="S814" s="331"/>
      <c r="T814" s="331"/>
      <c r="U814" s="331"/>
      <c r="V814" s="331"/>
      <c r="W814" s="331"/>
      <c r="X814" s="331"/>
      <c r="Y814" s="369"/>
      <c r="Z814" s="366"/>
    </row>
    <row r="815">
      <c r="A815" s="331"/>
      <c r="B815" s="331"/>
      <c r="C815" s="331"/>
      <c r="D815" s="331"/>
      <c r="E815" s="331"/>
      <c r="F815" s="331"/>
      <c r="G815" s="331"/>
      <c r="H815" s="331"/>
      <c r="I815" s="331"/>
      <c r="J815" s="331"/>
      <c r="K815" s="331"/>
      <c r="L815" s="331"/>
      <c r="M815" s="331"/>
      <c r="N815" s="331"/>
      <c r="O815" s="331"/>
      <c r="P815" s="331"/>
      <c r="Q815" s="331"/>
      <c r="R815" s="331"/>
      <c r="S815" s="331"/>
      <c r="T815" s="331"/>
      <c r="U815" s="331"/>
      <c r="V815" s="331"/>
      <c r="W815" s="331"/>
      <c r="X815" s="331"/>
      <c r="Y815" s="369"/>
      <c r="Z815" s="366"/>
    </row>
    <row r="816">
      <c r="A816" s="331"/>
      <c r="B816" s="331"/>
      <c r="C816" s="331"/>
      <c r="D816" s="331"/>
      <c r="E816" s="331"/>
      <c r="F816" s="331"/>
      <c r="G816" s="331"/>
      <c r="H816" s="331"/>
      <c r="I816" s="331"/>
      <c r="J816" s="331"/>
      <c r="K816" s="331"/>
      <c r="L816" s="331"/>
      <c r="M816" s="331"/>
      <c r="N816" s="331"/>
      <c r="O816" s="331"/>
      <c r="P816" s="331"/>
      <c r="Q816" s="331"/>
      <c r="R816" s="331"/>
      <c r="S816" s="331"/>
      <c r="T816" s="331"/>
      <c r="U816" s="331"/>
      <c r="V816" s="331"/>
      <c r="W816" s="331"/>
      <c r="X816" s="331"/>
      <c r="Y816" s="369"/>
      <c r="Z816" s="366"/>
    </row>
    <row r="817">
      <c r="A817" s="331"/>
      <c r="B817" s="331"/>
      <c r="C817" s="331"/>
      <c r="D817" s="331"/>
      <c r="E817" s="331"/>
      <c r="F817" s="331"/>
      <c r="G817" s="331"/>
      <c r="H817" s="331"/>
      <c r="I817" s="331"/>
      <c r="J817" s="331"/>
      <c r="K817" s="331"/>
      <c r="L817" s="331"/>
      <c r="M817" s="331"/>
      <c r="N817" s="331"/>
      <c r="O817" s="331"/>
      <c r="P817" s="331"/>
      <c r="Q817" s="331"/>
      <c r="R817" s="331"/>
      <c r="S817" s="331"/>
      <c r="T817" s="331"/>
      <c r="U817" s="331"/>
      <c r="V817" s="331"/>
      <c r="W817" s="331"/>
      <c r="X817" s="331"/>
      <c r="Y817" s="369"/>
      <c r="Z817" s="366"/>
    </row>
    <row r="818">
      <c r="A818" s="331"/>
      <c r="B818" s="331"/>
      <c r="C818" s="331"/>
      <c r="D818" s="331"/>
      <c r="E818" s="331"/>
      <c r="F818" s="331"/>
      <c r="G818" s="331"/>
      <c r="H818" s="331"/>
      <c r="I818" s="331"/>
      <c r="J818" s="331"/>
      <c r="K818" s="331"/>
      <c r="L818" s="331"/>
      <c r="M818" s="331"/>
      <c r="N818" s="331"/>
      <c r="O818" s="331"/>
      <c r="P818" s="331"/>
      <c r="Q818" s="331"/>
      <c r="R818" s="331"/>
      <c r="S818" s="331"/>
      <c r="T818" s="331"/>
      <c r="U818" s="331"/>
      <c r="V818" s="331"/>
      <c r="W818" s="331"/>
      <c r="X818" s="331"/>
      <c r="Y818" s="369"/>
      <c r="Z818" s="366"/>
    </row>
    <row r="819">
      <c r="A819" s="331"/>
      <c r="B819" s="331"/>
      <c r="C819" s="331"/>
      <c r="D819" s="331"/>
      <c r="E819" s="331"/>
      <c r="F819" s="331"/>
      <c r="G819" s="331"/>
      <c r="H819" s="331"/>
      <c r="I819" s="331"/>
      <c r="J819" s="331"/>
      <c r="K819" s="331"/>
      <c r="L819" s="331"/>
      <c r="M819" s="331"/>
      <c r="N819" s="331"/>
      <c r="O819" s="331"/>
      <c r="P819" s="331"/>
      <c r="Q819" s="331"/>
      <c r="R819" s="331"/>
      <c r="S819" s="331"/>
      <c r="T819" s="331"/>
      <c r="U819" s="331"/>
      <c r="V819" s="331"/>
      <c r="W819" s="331"/>
      <c r="X819" s="331"/>
      <c r="Y819" s="369"/>
      <c r="Z819" s="366"/>
    </row>
    <row r="820">
      <c r="A820" s="331"/>
      <c r="B820" s="331"/>
      <c r="C820" s="331"/>
      <c r="D820" s="331"/>
      <c r="E820" s="331"/>
      <c r="F820" s="331"/>
      <c r="G820" s="331"/>
      <c r="H820" s="331"/>
      <c r="I820" s="331"/>
      <c r="J820" s="331"/>
      <c r="K820" s="331"/>
      <c r="L820" s="331"/>
      <c r="M820" s="331"/>
      <c r="N820" s="331"/>
      <c r="O820" s="331"/>
      <c r="P820" s="331"/>
      <c r="Q820" s="331"/>
      <c r="R820" s="331"/>
      <c r="S820" s="331"/>
      <c r="T820" s="331"/>
      <c r="U820" s="331"/>
      <c r="V820" s="331"/>
      <c r="W820" s="331"/>
      <c r="X820" s="331"/>
      <c r="Y820" s="369"/>
      <c r="Z820" s="366"/>
    </row>
    <row r="821">
      <c r="A821" s="331"/>
      <c r="B821" s="331"/>
      <c r="C821" s="331"/>
      <c r="D821" s="331"/>
      <c r="E821" s="331"/>
      <c r="F821" s="331"/>
      <c r="G821" s="331"/>
      <c r="H821" s="331"/>
      <c r="I821" s="331"/>
      <c r="J821" s="331"/>
      <c r="K821" s="331"/>
      <c r="L821" s="331"/>
      <c r="M821" s="331"/>
      <c r="N821" s="331"/>
      <c r="O821" s="331"/>
      <c r="P821" s="331"/>
      <c r="Q821" s="331"/>
      <c r="R821" s="331"/>
      <c r="S821" s="331"/>
      <c r="T821" s="331"/>
      <c r="U821" s="331"/>
      <c r="V821" s="331"/>
      <c r="W821" s="331"/>
      <c r="X821" s="331"/>
      <c r="Y821" s="369"/>
      <c r="Z821" s="366"/>
    </row>
    <row r="822">
      <c r="A822" s="331"/>
      <c r="B822" s="331"/>
      <c r="C822" s="331"/>
      <c r="D822" s="331"/>
      <c r="E822" s="331"/>
      <c r="F822" s="331"/>
      <c r="G822" s="331"/>
      <c r="H822" s="331"/>
      <c r="I822" s="331"/>
      <c r="J822" s="331"/>
      <c r="K822" s="331"/>
      <c r="L822" s="331"/>
      <c r="M822" s="331"/>
      <c r="N822" s="331"/>
      <c r="O822" s="331"/>
      <c r="P822" s="331"/>
      <c r="Q822" s="331"/>
      <c r="R822" s="331"/>
      <c r="S822" s="331"/>
      <c r="T822" s="331"/>
      <c r="U822" s="331"/>
      <c r="V822" s="331"/>
      <c r="W822" s="331"/>
      <c r="X822" s="331"/>
      <c r="Y822" s="369"/>
      <c r="Z822" s="366"/>
    </row>
    <row r="823">
      <c r="A823" s="331"/>
      <c r="B823" s="331"/>
      <c r="C823" s="331"/>
      <c r="D823" s="331"/>
      <c r="E823" s="331"/>
      <c r="F823" s="331"/>
      <c r="G823" s="331"/>
      <c r="H823" s="331"/>
      <c r="I823" s="331"/>
      <c r="J823" s="331"/>
      <c r="K823" s="331"/>
      <c r="L823" s="331"/>
      <c r="M823" s="331"/>
      <c r="N823" s="331"/>
      <c r="O823" s="331"/>
      <c r="P823" s="331"/>
      <c r="Q823" s="331"/>
      <c r="R823" s="331"/>
      <c r="S823" s="331"/>
      <c r="T823" s="331"/>
      <c r="U823" s="331"/>
      <c r="V823" s="331"/>
      <c r="W823" s="331"/>
      <c r="X823" s="331"/>
      <c r="Y823" s="369"/>
      <c r="Z823" s="366"/>
    </row>
    <row r="824">
      <c r="A824" s="331"/>
      <c r="B824" s="331"/>
      <c r="C824" s="331"/>
      <c r="D824" s="331"/>
      <c r="E824" s="331"/>
      <c r="F824" s="331"/>
      <c r="G824" s="331"/>
      <c r="H824" s="331"/>
      <c r="I824" s="331"/>
      <c r="J824" s="331"/>
      <c r="K824" s="331"/>
      <c r="L824" s="331"/>
      <c r="M824" s="331"/>
      <c r="N824" s="331"/>
      <c r="O824" s="331"/>
      <c r="P824" s="331"/>
      <c r="Q824" s="331"/>
      <c r="R824" s="331"/>
      <c r="S824" s="331"/>
      <c r="T824" s="331"/>
      <c r="U824" s="331"/>
      <c r="V824" s="331"/>
      <c r="W824" s="331"/>
      <c r="X824" s="331"/>
      <c r="Y824" s="369"/>
      <c r="Z824" s="366"/>
    </row>
    <row r="825">
      <c r="A825" s="331"/>
      <c r="B825" s="331"/>
      <c r="C825" s="331"/>
      <c r="D825" s="331"/>
      <c r="E825" s="331"/>
      <c r="F825" s="331"/>
      <c r="G825" s="331"/>
      <c r="H825" s="331"/>
      <c r="I825" s="331"/>
      <c r="J825" s="331"/>
      <c r="K825" s="331"/>
      <c r="L825" s="331"/>
      <c r="M825" s="331"/>
      <c r="N825" s="331"/>
      <c r="O825" s="331"/>
      <c r="P825" s="331"/>
      <c r="Q825" s="331"/>
      <c r="R825" s="331"/>
      <c r="S825" s="331"/>
      <c r="T825" s="331"/>
      <c r="U825" s="331"/>
      <c r="V825" s="331"/>
      <c r="W825" s="331"/>
      <c r="X825" s="331"/>
      <c r="Y825" s="369"/>
      <c r="Z825" s="366"/>
    </row>
    <row r="826">
      <c r="A826" s="331"/>
      <c r="B826" s="331"/>
      <c r="C826" s="331"/>
      <c r="D826" s="331"/>
      <c r="E826" s="331"/>
      <c r="F826" s="331"/>
      <c r="G826" s="331"/>
      <c r="H826" s="331"/>
      <c r="I826" s="331"/>
      <c r="J826" s="331"/>
      <c r="K826" s="331"/>
      <c r="L826" s="331"/>
      <c r="M826" s="331"/>
      <c r="N826" s="331"/>
      <c r="O826" s="331"/>
      <c r="P826" s="331"/>
      <c r="Q826" s="331"/>
      <c r="R826" s="331"/>
      <c r="S826" s="331"/>
      <c r="T826" s="331"/>
      <c r="U826" s="331"/>
      <c r="V826" s="331"/>
      <c r="W826" s="331"/>
      <c r="X826" s="331"/>
      <c r="Y826" s="369"/>
      <c r="Z826" s="366"/>
    </row>
    <row r="827">
      <c r="A827" s="331"/>
      <c r="B827" s="331"/>
      <c r="C827" s="331"/>
      <c r="D827" s="331"/>
      <c r="E827" s="331"/>
      <c r="F827" s="331"/>
      <c r="G827" s="331"/>
      <c r="H827" s="331"/>
      <c r="I827" s="331"/>
      <c r="J827" s="331"/>
      <c r="K827" s="331"/>
      <c r="L827" s="331"/>
      <c r="M827" s="331"/>
      <c r="N827" s="331"/>
      <c r="O827" s="331"/>
      <c r="P827" s="331"/>
      <c r="Q827" s="331"/>
      <c r="R827" s="331"/>
      <c r="S827" s="331"/>
      <c r="T827" s="331"/>
      <c r="U827" s="331"/>
      <c r="V827" s="331"/>
      <c r="W827" s="331"/>
      <c r="X827" s="331"/>
      <c r="Y827" s="369"/>
      <c r="Z827" s="366"/>
    </row>
    <row r="828">
      <c r="A828" s="331"/>
      <c r="B828" s="331"/>
      <c r="C828" s="331"/>
      <c r="D828" s="331"/>
      <c r="E828" s="331"/>
      <c r="F828" s="331"/>
      <c r="G828" s="331"/>
      <c r="H828" s="331"/>
      <c r="I828" s="331"/>
      <c r="J828" s="331"/>
      <c r="K828" s="331"/>
      <c r="L828" s="331"/>
      <c r="M828" s="331"/>
      <c r="N828" s="331"/>
      <c r="O828" s="331"/>
      <c r="P828" s="331"/>
      <c r="Q828" s="331"/>
      <c r="R828" s="331"/>
      <c r="S828" s="331"/>
      <c r="T828" s="331"/>
      <c r="U828" s="331"/>
      <c r="V828" s="331"/>
      <c r="W828" s="331"/>
      <c r="X828" s="331"/>
      <c r="Y828" s="369"/>
      <c r="Z828" s="366"/>
    </row>
    <row r="829">
      <c r="A829" s="331"/>
      <c r="B829" s="331"/>
      <c r="C829" s="331"/>
      <c r="D829" s="331"/>
      <c r="E829" s="331"/>
      <c r="F829" s="331"/>
      <c r="G829" s="331"/>
      <c r="H829" s="331"/>
      <c r="I829" s="331"/>
      <c r="J829" s="331"/>
      <c r="K829" s="331"/>
      <c r="L829" s="331"/>
      <c r="M829" s="331"/>
      <c r="N829" s="331"/>
      <c r="O829" s="331"/>
      <c r="P829" s="331"/>
      <c r="Q829" s="331"/>
      <c r="R829" s="331"/>
      <c r="S829" s="331"/>
      <c r="T829" s="331"/>
      <c r="U829" s="331"/>
      <c r="V829" s="331"/>
      <c r="W829" s="331"/>
      <c r="X829" s="331"/>
      <c r="Y829" s="369"/>
      <c r="Z829" s="366"/>
    </row>
    <row r="830">
      <c r="A830" s="331"/>
      <c r="B830" s="331"/>
      <c r="C830" s="331"/>
      <c r="D830" s="331"/>
      <c r="E830" s="331"/>
      <c r="F830" s="331"/>
      <c r="G830" s="331"/>
      <c r="H830" s="331"/>
      <c r="I830" s="331"/>
      <c r="J830" s="331"/>
      <c r="K830" s="331"/>
      <c r="L830" s="331"/>
      <c r="M830" s="331"/>
      <c r="N830" s="331"/>
      <c r="O830" s="331"/>
      <c r="P830" s="331"/>
      <c r="Q830" s="331"/>
      <c r="R830" s="331"/>
      <c r="S830" s="331"/>
      <c r="T830" s="331"/>
      <c r="U830" s="331"/>
      <c r="V830" s="331"/>
      <c r="W830" s="331"/>
      <c r="X830" s="331"/>
      <c r="Y830" s="369"/>
      <c r="Z830" s="366"/>
    </row>
    <row r="831">
      <c r="A831" s="331"/>
      <c r="B831" s="331"/>
      <c r="C831" s="331"/>
      <c r="D831" s="331"/>
      <c r="E831" s="331"/>
      <c r="F831" s="331"/>
      <c r="G831" s="331"/>
      <c r="H831" s="331"/>
      <c r="I831" s="331"/>
      <c r="J831" s="331"/>
      <c r="K831" s="331"/>
      <c r="L831" s="331"/>
      <c r="M831" s="331"/>
      <c r="N831" s="331"/>
      <c r="O831" s="331"/>
      <c r="P831" s="331"/>
      <c r="Q831" s="331"/>
      <c r="R831" s="331"/>
      <c r="S831" s="331"/>
      <c r="T831" s="331"/>
      <c r="U831" s="331"/>
      <c r="V831" s="331"/>
      <c r="W831" s="331"/>
      <c r="X831" s="331"/>
      <c r="Y831" s="369"/>
      <c r="Z831" s="366"/>
    </row>
    <row r="832">
      <c r="A832" s="331"/>
      <c r="B832" s="331"/>
      <c r="C832" s="331"/>
      <c r="D832" s="331"/>
      <c r="E832" s="331"/>
      <c r="F832" s="331"/>
      <c r="G832" s="331"/>
      <c r="H832" s="331"/>
      <c r="I832" s="331"/>
      <c r="J832" s="331"/>
      <c r="K832" s="331"/>
      <c r="L832" s="331"/>
      <c r="M832" s="331"/>
      <c r="N832" s="331"/>
      <c r="O832" s="331"/>
      <c r="P832" s="331"/>
      <c r="Q832" s="331"/>
      <c r="R832" s="331"/>
      <c r="S832" s="331"/>
      <c r="T832" s="331"/>
      <c r="U832" s="331"/>
      <c r="V832" s="331"/>
      <c r="W832" s="331"/>
      <c r="X832" s="331"/>
      <c r="Y832" s="369"/>
      <c r="Z832" s="366"/>
    </row>
    <row r="833">
      <c r="A833" s="331"/>
      <c r="B833" s="331"/>
      <c r="C833" s="331"/>
      <c r="D833" s="331"/>
      <c r="E833" s="331"/>
      <c r="F833" s="331"/>
      <c r="G833" s="331"/>
      <c r="H833" s="331"/>
      <c r="I833" s="331"/>
      <c r="J833" s="331"/>
      <c r="K833" s="331"/>
      <c r="L833" s="331"/>
      <c r="M833" s="331"/>
      <c r="N833" s="331"/>
      <c r="O833" s="331"/>
      <c r="P833" s="331"/>
      <c r="Q833" s="331"/>
      <c r="R833" s="331"/>
      <c r="S833" s="331"/>
      <c r="T833" s="331"/>
      <c r="U833" s="331"/>
      <c r="V833" s="331"/>
      <c r="W833" s="331"/>
      <c r="X833" s="331"/>
      <c r="Y833" s="369"/>
      <c r="Z833" s="366"/>
    </row>
    <row r="834">
      <c r="A834" s="331"/>
      <c r="B834" s="331"/>
      <c r="C834" s="331"/>
      <c r="D834" s="331"/>
      <c r="E834" s="331"/>
      <c r="F834" s="331"/>
      <c r="G834" s="331"/>
      <c r="H834" s="331"/>
      <c r="I834" s="331"/>
      <c r="J834" s="331"/>
      <c r="K834" s="331"/>
      <c r="L834" s="331"/>
      <c r="M834" s="331"/>
      <c r="N834" s="331"/>
      <c r="O834" s="331"/>
      <c r="P834" s="331"/>
      <c r="Q834" s="331"/>
      <c r="R834" s="331"/>
      <c r="S834" s="331"/>
      <c r="T834" s="331"/>
      <c r="U834" s="331"/>
      <c r="V834" s="331"/>
      <c r="W834" s="331"/>
      <c r="X834" s="331"/>
      <c r="Y834" s="369"/>
      <c r="Z834" s="366"/>
    </row>
    <row r="835">
      <c r="A835" s="331"/>
      <c r="B835" s="331"/>
      <c r="C835" s="331"/>
      <c r="D835" s="331"/>
      <c r="E835" s="331"/>
      <c r="F835" s="331"/>
      <c r="G835" s="331"/>
      <c r="H835" s="331"/>
      <c r="I835" s="331"/>
      <c r="J835" s="331"/>
      <c r="K835" s="331"/>
      <c r="L835" s="331"/>
      <c r="M835" s="331"/>
      <c r="N835" s="331"/>
      <c r="O835" s="331"/>
      <c r="P835" s="331"/>
      <c r="Q835" s="331"/>
      <c r="R835" s="331"/>
      <c r="S835" s="331"/>
      <c r="T835" s="331"/>
      <c r="U835" s="331"/>
      <c r="V835" s="331"/>
      <c r="W835" s="331"/>
      <c r="X835" s="331"/>
      <c r="Y835" s="369"/>
      <c r="Z835" s="366"/>
    </row>
    <row r="836">
      <c r="A836" s="331"/>
      <c r="B836" s="331"/>
      <c r="C836" s="331"/>
      <c r="D836" s="331"/>
      <c r="E836" s="331"/>
      <c r="F836" s="331"/>
      <c r="G836" s="331"/>
      <c r="H836" s="331"/>
      <c r="I836" s="331"/>
      <c r="J836" s="331"/>
      <c r="K836" s="331"/>
      <c r="L836" s="331"/>
      <c r="M836" s="331"/>
      <c r="N836" s="331"/>
      <c r="O836" s="331"/>
      <c r="P836" s="331"/>
      <c r="Q836" s="331"/>
      <c r="R836" s="331"/>
      <c r="S836" s="331"/>
      <c r="T836" s="331"/>
      <c r="U836" s="331"/>
      <c r="V836" s="331"/>
      <c r="W836" s="331"/>
      <c r="X836" s="331"/>
      <c r="Y836" s="369"/>
      <c r="Z836" s="366"/>
    </row>
    <row r="837">
      <c r="A837" s="331"/>
      <c r="B837" s="331"/>
      <c r="C837" s="331"/>
      <c r="D837" s="331"/>
      <c r="E837" s="331"/>
      <c r="F837" s="331"/>
      <c r="G837" s="331"/>
      <c r="H837" s="331"/>
      <c r="I837" s="331"/>
      <c r="J837" s="331"/>
      <c r="K837" s="331"/>
      <c r="L837" s="331"/>
      <c r="M837" s="331"/>
      <c r="N837" s="331"/>
      <c r="O837" s="331"/>
      <c r="P837" s="331"/>
      <c r="Q837" s="331"/>
      <c r="R837" s="331"/>
      <c r="S837" s="331"/>
      <c r="T837" s="331"/>
      <c r="U837" s="331"/>
      <c r="V837" s="331"/>
      <c r="W837" s="331"/>
      <c r="X837" s="331"/>
      <c r="Y837" s="369"/>
      <c r="Z837" s="366"/>
    </row>
    <row r="838">
      <c r="A838" s="331"/>
      <c r="B838" s="331"/>
      <c r="C838" s="331"/>
      <c r="D838" s="331"/>
      <c r="E838" s="331"/>
      <c r="F838" s="331"/>
      <c r="G838" s="331"/>
      <c r="H838" s="331"/>
      <c r="I838" s="331"/>
      <c r="J838" s="331"/>
      <c r="K838" s="331"/>
      <c r="L838" s="331"/>
      <c r="M838" s="331"/>
      <c r="N838" s="331"/>
      <c r="O838" s="331"/>
      <c r="P838" s="331"/>
      <c r="Q838" s="331"/>
      <c r="R838" s="331"/>
      <c r="S838" s="331"/>
      <c r="T838" s="331"/>
      <c r="U838" s="331"/>
      <c r="V838" s="331"/>
      <c r="W838" s="331"/>
      <c r="X838" s="331"/>
      <c r="Y838" s="369"/>
      <c r="Z838" s="366"/>
    </row>
    <row r="839">
      <c r="A839" s="331"/>
      <c r="B839" s="331"/>
      <c r="C839" s="331"/>
      <c r="D839" s="331"/>
      <c r="E839" s="331"/>
      <c r="F839" s="331"/>
      <c r="G839" s="331"/>
      <c r="H839" s="331"/>
      <c r="I839" s="331"/>
      <c r="J839" s="331"/>
      <c r="K839" s="331"/>
      <c r="L839" s="331"/>
      <c r="M839" s="331"/>
      <c r="N839" s="331"/>
      <c r="O839" s="331"/>
      <c r="P839" s="331"/>
      <c r="Q839" s="331"/>
      <c r="R839" s="331"/>
      <c r="S839" s="331"/>
      <c r="T839" s="331"/>
      <c r="U839" s="331"/>
      <c r="V839" s="331"/>
      <c r="W839" s="331"/>
      <c r="X839" s="331"/>
      <c r="Y839" s="369"/>
      <c r="Z839" s="366"/>
    </row>
    <row r="840">
      <c r="A840" s="331"/>
      <c r="B840" s="331"/>
      <c r="C840" s="331"/>
      <c r="D840" s="331"/>
      <c r="E840" s="331"/>
      <c r="F840" s="331"/>
      <c r="G840" s="331"/>
      <c r="H840" s="331"/>
      <c r="I840" s="331"/>
      <c r="J840" s="331"/>
      <c r="K840" s="331"/>
      <c r="L840" s="331"/>
      <c r="M840" s="331"/>
      <c r="N840" s="331"/>
      <c r="O840" s="331"/>
      <c r="P840" s="331"/>
      <c r="Q840" s="331"/>
      <c r="R840" s="331"/>
      <c r="S840" s="331"/>
      <c r="T840" s="331"/>
      <c r="U840" s="331"/>
      <c r="V840" s="331"/>
      <c r="W840" s="331"/>
      <c r="X840" s="331"/>
      <c r="Y840" s="369"/>
      <c r="Z840" s="366"/>
    </row>
    <row r="841">
      <c r="A841" s="331"/>
      <c r="B841" s="331"/>
      <c r="C841" s="331"/>
      <c r="D841" s="331"/>
      <c r="E841" s="331"/>
      <c r="F841" s="331"/>
      <c r="G841" s="331"/>
      <c r="H841" s="331"/>
      <c r="I841" s="331"/>
      <c r="J841" s="331"/>
      <c r="K841" s="331"/>
      <c r="L841" s="331"/>
      <c r="M841" s="331"/>
      <c r="N841" s="331"/>
      <c r="O841" s="331"/>
      <c r="P841" s="331"/>
      <c r="Q841" s="331"/>
      <c r="R841" s="331"/>
      <c r="S841" s="331"/>
      <c r="T841" s="331"/>
      <c r="U841" s="331"/>
      <c r="V841" s="331"/>
      <c r="W841" s="331"/>
      <c r="X841" s="331"/>
      <c r="Y841" s="369"/>
      <c r="Z841" s="366"/>
    </row>
    <row r="842">
      <c r="A842" s="331"/>
      <c r="B842" s="331"/>
      <c r="C842" s="331"/>
      <c r="D842" s="331"/>
      <c r="E842" s="331"/>
      <c r="F842" s="331"/>
      <c r="G842" s="331"/>
      <c r="H842" s="331"/>
      <c r="I842" s="331"/>
      <c r="J842" s="331"/>
      <c r="K842" s="331"/>
      <c r="L842" s="331"/>
      <c r="M842" s="331"/>
      <c r="N842" s="331"/>
      <c r="O842" s="331"/>
      <c r="P842" s="331"/>
      <c r="Q842" s="331"/>
      <c r="R842" s="331"/>
      <c r="S842" s="331"/>
      <c r="T842" s="331"/>
      <c r="U842" s="331"/>
      <c r="V842" s="331"/>
      <c r="W842" s="331"/>
      <c r="X842" s="331"/>
      <c r="Y842" s="369"/>
      <c r="Z842" s="366"/>
    </row>
    <row r="843">
      <c r="A843" s="331"/>
      <c r="B843" s="331"/>
      <c r="C843" s="331"/>
      <c r="D843" s="331"/>
      <c r="E843" s="331"/>
      <c r="F843" s="331"/>
      <c r="G843" s="331"/>
      <c r="H843" s="331"/>
      <c r="I843" s="331"/>
      <c r="J843" s="331"/>
      <c r="K843" s="331"/>
      <c r="L843" s="331"/>
      <c r="M843" s="331"/>
      <c r="N843" s="331"/>
      <c r="O843" s="331"/>
      <c r="P843" s="331"/>
      <c r="Q843" s="331"/>
      <c r="R843" s="331"/>
      <c r="S843" s="331"/>
      <c r="T843" s="331"/>
      <c r="U843" s="331"/>
      <c r="V843" s="331"/>
      <c r="W843" s="331"/>
      <c r="X843" s="331"/>
      <c r="Y843" s="369"/>
      <c r="Z843" s="366"/>
    </row>
    <row r="844">
      <c r="A844" s="331"/>
      <c r="B844" s="331"/>
      <c r="C844" s="331"/>
      <c r="D844" s="331"/>
      <c r="E844" s="331"/>
      <c r="F844" s="331"/>
      <c r="G844" s="331"/>
      <c r="H844" s="331"/>
      <c r="I844" s="331"/>
      <c r="J844" s="331"/>
      <c r="K844" s="331"/>
      <c r="L844" s="331"/>
      <c r="M844" s="331"/>
      <c r="N844" s="331"/>
      <c r="O844" s="331"/>
      <c r="P844" s="331"/>
      <c r="Q844" s="331"/>
      <c r="R844" s="331"/>
      <c r="S844" s="331"/>
      <c r="T844" s="331"/>
      <c r="U844" s="331"/>
      <c r="V844" s="331"/>
      <c r="W844" s="331"/>
      <c r="X844" s="331"/>
      <c r="Y844" s="369"/>
      <c r="Z844" s="366"/>
    </row>
    <row r="845">
      <c r="A845" s="331"/>
      <c r="B845" s="331"/>
      <c r="C845" s="331"/>
      <c r="D845" s="331"/>
      <c r="E845" s="331"/>
      <c r="F845" s="331"/>
      <c r="G845" s="331"/>
      <c r="H845" s="331"/>
      <c r="I845" s="331"/>
      <c r="J845" s="331"/>
      <c r="K845" s="331"/>
      <c r="L845" s="331"/>
      <c r="M845" s="331"/>
      <c r="N845" s="331"/>
      <c r="O845" s="331"/>
      <c r="P845" s="331"/>
      <c r="Q845" s="331"/>
      <c r="R845" s="331"/>
      <c r="S845" s="331"/>
      <c r="T845" s="331"/>
      <c r="U845" s="331"/>
      <c r="V845" s="331"/>
      <c r="W845" s="331"/>
      <c r="X845" s="331"/>
      <c r="Y845" s="369"/>
      <c r="Z845" s="366"/>
    </row>
    <row r="846">
      <c r="A846" s="331"/>
      <c r="B846" s="331"/>
      <c r="C846" s="331"/>
      <c r="D846" s="331"/>
      <c r="E846" s="331"/>
      <c r="F846" s="331"/>
      <c r="G846" s="331"/>
      <c r="H846" s="331"/>
      <c r="I846" s="331"/>
      <c r="J846" s="331"/>
      <c r="K846" s="331"/>
      <c r="L846" s="331"/>
      <c r="M846" s="331"/>
      <c r="N846" s="331"/>
      <c r="O846" s="331"/>
      <c r="P846" s="331"/>
      <c r="Q846" s="331"/>
      <c r="R846" s="331"/>
      <c r="S846" s="331"/>
      <c r="T846" s="331"/>
      <c r="U846" s="331"/>
      <c r="V846" s="331"/>
      <c r="W846" s="331"/>
      <c r="X846" s="331"/>
      <c r="Y846" s="369"/>
      <c r="Z846" s="366"/>
    </row>
    <row r="847">
      <c r="A847" s="331"/>
      <c r="B847" s="331"/>
      <c r="C847" s="331"/>
      <c r="D847" s="331"/>
      <c r="E847" s="331"/>
      <c r="F847" s="331"/>
      <c r="G847" s="331"/>
      <c r="H847" s="331"/>
      <c r="I847" s="331"/>
      <c r="J847" s="331"/>
      <c r="K847" s="331"/>
      <c r="L847" s="331"/>
      <c r="M847" s="331"/>
      <c r="N847" s="331"/>
      <c r="O847" s="331"/>
      <c r="P847" s="331"/>
      <c r="Q847" s="331"/>
      <c r="R847" s="331"/>
      <c r="S847" s="331"/>
      <c r="T847" s="331"/>
      <c r="U847" s="331"/>
      <c r="V847" s="331"/>
      <c r="W847" s="331"/>
      <c r="X847" s="331"/>
      <c r="Y847" s="369"/>
      <c r="Z847" s="366"/>
    </row>
    <row r="848">
      <c r="A848" s="331"/>
      <c r="B848" s="331"/>
      <c r="C848" s="331"/>
      <c r="D848" s="331"/>
      <c r="E848" s="331"/>
      <c r="F848" s="331"/>
      <c r="G848" s="331"/>
      <c r="H848" s="331"/>
      <c r="I848" s="331"/>
      <c r="J848" s="331"/>
      <c r="K848" s="331"/>
      <c r="L848" s="331"/>
      <c r="M848" s="331"/>
      <c r="N848" s="331"/>
      <c r="O848" s="331"/>
      <c r="P848" s="331"/>
      <c r="Q848" s="331"/>
      <c r="R848" s="331"/>
      <c r="S848" s="331"/>
      <c r="T848" s="331"/>
      <c r="U848" s="331"/>
      <c r="V848" s="331"/>
      <c r="W848" s="331"/>
      <c r="X848" s="331"/>
      <c r="Y848" s="369"/>
      <c r="Z848" s="366"/>
    </row>
    <row r="849">
      <c r="A849" s="331"/>
      <c r="B849" s="331"/>
      <c r="C849" s="331"/>
      <c r="D849" s="331"/>
      <c r="E849" s="331"/>
      <c r="F849" s="331"/>
      <c r="G849" s="331"/>
      <c r="H849" s="331"/>
      <c r="I849" s="331"/>
      <c r="J849" s="331"/>
      <c r="K849" s="331"/>
      <c r="L849" s="331"/>
      <c r="M849" s="331"/>
      <c r="N849" s="331"/>
      <c r="O849" s="331"/>
      <c r="P849" s="331"/>
      <c r="Q849" s="331"/>
      <c r="R849" s="331"/>
      <c r="S849" s="331"/>
      <c r="T849" s="331"/>
      <c r="U849" s="331"/>
      <c r="V849" s="331"/>
      <c r="W849" s="331"/>
      <c r="X849" s="331"/>
      <c r="Y849" s="369"/>
      <c r="Z849" s="366"/>
    </row>
    <row r="850">
      <c r="A850" s="331"/>
      <c r="B850" s="331"/>
      <c r="C850" s="331"/>
      <c r="D850" s="331"/>
      <c r="E850" s="331"/>
      <c r="F850" s="331"/>
      <c r="G850" s="331"/>
      <c r="H850" s="331"/>
      <c r="I850" s="331"/>
      <c r="J850" s="331"/>
      <c r="K850" s="331"/>
      <c r="L850" s="331"/>
      <c r="M850" s="331"/>
      <c r="N850" s="331"/>
      <c r="O850" s="331"/>
      <c r="P850" s="331"/>
      <c r="Q850" s="331"/>
      <c r="R850" s="331"/>
      <c r="S850" s="331"/>
      <c r="T850" s="331"/>
      <c r="U850" s="331"/>
      <c r="V850" s="331"/>
      <c r="W850" s="331"/>
      <c r="X850" s="331"/>
      <c r="Y850" s="369"/>
      <c r="Z850" s="366"/>
    </row>
    <row r="851">
      <c r="A851" s="331"/>
      <c r="B851" s="331"/>
      <c r="C851" s="331"/>
      <c r="D851" s="331"/>
      <c r="E851" s="331"/>
      <c r="F851" s="331"/>
      <c r="G851" s="331"/>
      <c r="H851" s="331"/>
      <c r="I851" s="331"/>
      <c r="J851" s="331"/>
      <c r="K851" s="331"/>
      <c r="L851" s="331"/>
      <c r="M851" s="331"/>
      <c r="N851" s="331"/>
      <c r="O851" s="331"/>
      <c r="P851" s="331"/>
      <c r="Q851" s="331"/>
      <c r="R851" s="331"/>
      <c r="S851" s="331"/>
      <c r="T851" s="331"/>
      <c r="U851" s="331"/>
      <c r="V851" s="331"/>
      <c r="W851" s="331"/>
      <c r="X851" s="331"/>
      <c r="Y851" s="369"/>
      <c r="Z851" s="366"/>
    </row>
    <row r="852">
      <c r="A852" s="331"/>
      <c r="B852" s="331"/>
      <c r="C852" s="331"/>
      <c r="D852" s="331"/>
      <c r="E852" s="331"/>
      <c r="F852" s="331"/>
      <c r="G852" s="331"/>
      <c r="H852" s="331"/>
      <c r="I852" s="331"/>
      <c r="J852" s="331"/>
      <c r="K852" s="331"/>
      <c r="L852" s="331"/>
      <c r="M852" s="331"/>
      <c r="N852" s="331"/>
      <c r="O852" s="331"/>
      <c r="P852" s="331"/>
      <c r="Q852" s="331"/>
      <c r="R852" s="331"/>
      <c r="S852" s="331"/>
      <c r="T852" s="331"/>
      <c r="U852" s="331"/>
      <c r="V852" s="331"/>
      <c r="W852" s="331"/>
      <c r="X852" s="331"/>
      <c r="Y852" s="369"/>
      <c r="Z852" s="366"/>
    </row>
    <row r="853">
      <c r="A853" s="331"/>
      <c r="B853" s="331"/>
      <c r="C853" s="331"/>
      <c r="D853" s="331"/>
      <c r="E853" s="331"/>
      <c r="F853" s="331"/>
      <c r="G853" s="331"/>
      <c r="H853" s="331"/>
      <c r="I853" s="331"/>
      <c r="J853" s="331"/>
      <c r="K853" s="331"/>
      <c r="L853" s="331"/>
      <c r="M853" s="331"/>
      <c r="N853" s="331"/>
      <c r="O853" s="331"/>
      <c r="P853" s="331"/>
      <c r="Q853" s="331"/>
      <c r="R853" s="331"/>
      <c r="S853" s="331"/>
      <c r="T853" s="331"/>
      <c r="U853" s="331"/>
      <c r="V853" s="331"/>
      <c r="W853" s="331"/>
      <c r="X853" s="331"/>
      <c r="Y853" s="369"/>
      <c r="Z853" s="366"/>
    </row>
    <row r="854">
      <c r="A854" s="331"/>
      <c r="B854" s="331"/>
      <c r="C854" s="331"/>
      <c r="D854" s="331"/>
      <c r="E854" s="331"/>
      <c r="F854" s="331"/>
      <c r="G854" s="331"/>
      <c r="H854" s="331"/>
      <c r="I854" s="331"/>
      <c r="J854" s="331"/>
      <c r="K854" s="331"/>
      <c r="L854" s="331"/>
      <c r="M854" s="331"/>
      <c r="N854" s="331"/>
      <c r="O854" s="331"/>
      <c r="P854" s="331"/>
      <c r="Q854" s="331"/>
      <c r="R854" s="331"/>
      <c r="S854" s="331"/>
      <c r="T854" s="331"/>
      <c r="U854" s="331"/>
      <c r="V854" s="331"/>
      <c r="W854" s="331"/>
      <c r="X854" s="331"/>
      <c r="Y854" s="369"/>
      <c r="Z854" s="366"/>
    </row>
    <row r="855">
      <c r="A855" s="331"/>
      <c r="B855" s="331"/>
      <c r="C855" s="331"/>
      <c r="D855" s="331"/>
      <c r="E855" s="331"/>
      <c r="F855" s="331"/>
      <c r="G855" s="331"/>
      <c r="H855" s="331"/>
      <c r="I855" s="331"/>
      <c r="J855" s="331"/>
      <c r="K855" s="331"/>
      <c r="L855" s="331"/>
      <c r="M855" s="331"/>
      <c r="N855" s="331"/>
      <c r="O855" s="331"/>
      <c r="P855" s="331"/>
      <c r="Q855" s="331"/>
      <c r="R855" s="331"/>
      <c r="S855" s="331"/>
      <c r="T855" s="331"/>
      <c r="U855" s="331"/>
      <c r="V855" s="331"/>
      <c r="W855" s="331"/>
      <c r="X855" s="331"/>
      <c r="Y855" s="369"/>
      <c r="Z855" s="366"/>
    </row>
    <row r="856">
      <c r="A856" s="331"/>
      <c r="B856" s="331"/>
      <c r="C856" s="331"/>
      <c r="D856" s="331"/>
      <c r="E856" s="331"/>
      <c r="F856" s="331"/>
      <c r="G856" s="331"/>
      <c r="H856" s="331"/>
      <c r="I856" s="331"/>
      <c r="J856" s="331"/>
      <c r="K856" s="331"/>
      <c r="L856" s="331"/>
      <c r="M856" s="331"/>
      <c r="N856" s="331"/>
      <c r="O856" s="331"/>
      <c r="P856" s="331"/>
      <c r="Q856" s="331"/>
      <c r="R856" s="331"/>
      <c r="S856" s="331"/>
      <c r="T856" s="331"/>
      <c r="U856" s="331"/>
      <c r="V856" s="331"/>
      <c r="W856" s="331"/>
      <c r="X856" s="331"/>
      <c r="Y856" s="369"/>
      <c r="Z856" s="366"/>
    </row>
    <row r="857">
      <c r="A857" s="331"/>
      <c r="B857" s="331"/>
      <c r="C857" s="331"/>
      <c r="D857" s="331"/>
      <c r="E857" s="331"/>
      <c r="F857" s="331"/>
      <c r="G857" s="331"/>
      <c r="H857" s="331"/>
      <c r="I857" s="331"/>
      <c r="J857" s="331"/>
      <c r="K857" s="331"/>
      <c r="L857" s="331"/>
      <c r="M857" s="331"/>
      <c r="N857" s="331"/>
      <c r="O857" s="331"/>
      <c r="P857" s="331"/>
      <c r="Q857" s="331"/>
      <c r="R857" s="331"/>
      <c r="S857" s="331"/>
      <c r="T857" s="331"/>
      <c r="U857" s="331"/>
      <c r="V857" s="331"/>
      <c r="W857" s="331"/>
      <c r="X857" s="331"/>
      <c r="Y857" s="369"/>
      <c r="Z857" s="366"/>
    </row>
    <row r="858">
      <c r="A858" s="331"/>
      <c r="B858" s="331"/>
      <c r="C858" s="331"/>
      <c r="D858" s="331"/>
      <c r="E858" s="331"/>
      <c r="F858" s="331"/>
      <c r="G858" s="331"/>
      <c r="H858" s="331"/>
      <c r="I858" s="331"/>
      <c r="J858" s="331"/>
      <c r="K858" s="331"/>
      <c r="L858" s="331"/>
      <c r="M858" s="331"/>
      <c r="N858" s="331"/>
      <c r="O858" s="331"/>
      <c r="P858" s="331"/>
      <c r="Q858" s="331"/>
      <c r="R858" s="331"/>
      <c r="S858" s="331"/>
      <c r="T858" s="331"/>
      <c r="U858" s="331"/>
      <c r="V858" s="331"/>
      <c r="W858" s="331"/>
      <c r="X858" s="331"/>
      <c r="Y858" s="369"/>
      <c r="Z858" s="366"/>
    </row>
    <row r="859">
      <c r="A859" s="331"/>
      <c r="B859" s="331"/>
      <c r="C859" s="331"/>
      <c r="D859" s="331"/>
      <c r="E859" s="331"/>
      <c r="F859" s="331"/>
      <c r="G859" s="331"/>
      <c r="H859" s="331"/>
      <c r="I859" s="331"/>
      <c r="J859" s="331"/>
      <c r="K859" s="331"/>
      <c r="L859" s="331"/>
      <c r="M859" s="331"/>
      <c r="N859" s="331"/>
      <c r="O859" s="331"/>
      <c r="P859" s="331"/>
      <c r="Q859" s="331"/>
      <c r="R859" s="331"/>
      <c r="S859" s="331"/>
      <c r="T859" s="331"/>
      <c r="U859" s="331"/>
      <c r="V859" s="331"/>
      <c r="W859" s="331"/>
      <c r="X859" s="331"/>
      <c r="Y859" s="369"/>
      <c r="Z859" s="366"/>
    </row>
    <row r="860">
      <c r="A860" s="331"/>
      <c r="B860" s="331"/>
      <c r="C860" s="331"/>
      <c r="D860" s="331"/>
      <c r="E860" s="331"/>
      <c r="F860" s="331"/>
      <c r="G860" s="331"/>
      <c r="H860" s="331"/>
      <c r="I860" s="331"/>
      <c r="J860" s="331"/>
      <c r="K860" s="331"/>
      <c r="L860" s="331"/>
      <c r="M860" s="331"/>
      <c r="N860" s="331"/>
      <c r="O860" s="331"/>
      <c r="P860" s="331"/>
      <c r="Q860" s="331"/>
      <c r="R860" s="331"/>
      <c r="S860" s="331"/>
      <c r="T860" s="331"/>
      <c r="U860" s="331"/>
      <c r="V860" s="331"/>
      <c r="W860" s="331"/>
      <c r="X860" s="331"/>
      <c r="Y860" s="369"/>
      <c r="Z860" s="366"/>
    </row>
    <row r="861">
      <c r="A861" s="331"/>
      <c r="B861" s="331"/>
      <c r="C861" s="331"/>
      <c r="D861" s="331"/>
      <c r="E861" s="331"/>
      <c r="F861" s="331"/>
      <c r="G861" s="331"/>
      <c r="H861" s="331"/>
      <c r="I861" s="331"/>
      <c r="J861" s="331"/>
      <c r="K861" s="331"/>
      <c r="L861" s="331"/>
      <c r="M861" s="331"/>
      <c r="N861" s="331"/>
      <c r="O861" s="331"/>
      <c r="P861" s="331"/>
      <c r="Q861" s="331"/>
      <c r="R861" s="331"/>
      <c r="S861" s="331"/>
      <c r="T861" s="331"/>
      <c r="U861" s="331"/>
      <c r="V861" s="331"/>
      <c r="W861" s="331"/>
      <c r="X861" s="331"/>
      <c r="Y861" s="369"/>
      <c r="Z861" s="366"/>
    </row>
    <row r="862">
      <c r="A862" s="331"/>
      <c r="B862" s="331"/>
      <c r="C862" s="331"/>
      <c r="D862" s="331"/>
      <c r="E862" s="331"/>
      <c r="F862" s="331"/>
      <c r="G862" s="331"/>
      <c r="H862" s="331"/>
      <c r="I862" s="331"/>
      <c r="J862" s="331"/>
      <c r="K862" s="331"/>
      <c r="L862" s="331"/>
      <c r="M862" s="331"/>
      <c r="N862" s="331"/>
      <c r="O862" s="331"/>
      <c r="P862" s="331"/>
      <c r="Q862" s="331"/>
      <c r="R862" s="331"/>
      <c r="S862" s="331"/>
      <c r="T862" s="331"/>
      <c r="U862" s="331"/>
      <c r="V862" s="331"/>
      <c r="W862" s="331"/>
      <c r="X862" s="331"/>
      <c r="Y862" s="369"/>
      <c r="Z862" s="366"/>
    </row>
    <row r="863">
      <c r="A863" s="331"/>
      <c r="B863" s="331"/>
      <c r="C863" s="331"/>
      <c r="D863" s="331"/>
      <c r="E863" s="331"/>
      <c r="F863" s="331"/>
      <c r="G863" s="331"/>
      <c r="H863" s="331"/>
      <c r="I863" s="331"/>
      <c r="J863" s="331"/>
      <c r="K863" s="331"/>
      <c r="L863" s="331"/>
      <c r="M863" s="331"/>
      <c r="N863" s="331"/>
      <c r="O863" s="331"/>
      <c r="P863" s="331"/>
      <c r="Q863" s="331"/>
      <c r="R863" s="331"/>
      <c r="S863" s="331"/>
      <c r="T863" s="331"/>
      <c r="U863" s="331"/>
      <c r="V863" s="331"/>
      <c r="W863" s="331"/>
      <c r="X863" s="331"/>
      <c r="Y863" s="369"/>
      <c r="Z863" s="366"/>
    </row>
    <row r="864">
      <c r="A864" s="331"/>
      <c r="B864" s="331"/>
      <c r="C864" s="331"/>
      <c r="D864" s="331"/>
      <c r="E864" s="331"/>
      <c r="F864" s="331"/>
      <c r="G864" s="331"/>
      <c r="H864" s="331"/>
      <c r="I864" s="331"/>
      <c r="J864" s="331"/>
      <c r="K864" s="331"/>
      <c r="L864" s="331"/>
      <c r="M864" s="331"/>
      <c r="N864" s="331"/>
      <c r="O864" s="331"/>
      <c r="P864" s="331"/>
      <c r="Q864" s="331"/>
      <c r="R864" s="331"/>
      <c r="S864" s="331"/>
      <c r="T864" s="331"/>
      <c r="U864" s="331"/>
      <c r="V864" s="331"/>
      <c r="W864" s="331"/>
      <c r="X864" s="331"/>
      <c r="Y864" s="369"/>
      <c r="Z864" s="366"/>
    </row>
    <row r="865">
      <c r="A865" s="331"/>
      <c r="B865" s="331"/>
      <c r="C865" s="331"/>
      <c r="D865" s="331"/>
      <c r="E865" s="331"/>
      <c r="F865" s="331"/>
      <c r="G865" s="331"/>
      <c r="H865" s="331"/>
      <c r="I865" s="331"/>
      <c r="J865" s="331"/>
      <c r="K865" s="331"/>
      <c r="L865" s="331"/>
      <c r="M865" s="331"/>
      <c r="N865" s="331"/>
      <c r="O865" s="331"/>
      <c r="P865" s="331"/>
      <c r="Q865" s="331"/>
      <c r="R865" s="331"/>
      <c r="S865" s="331"/>
      <c r="T865" s="331"/>
      <c r="U865" s="331"/>
      <c r="V865" s="331"/>
      <c r="W865" s="331"/>
      <c r="X865" s="331"/>
      <c r="Y865" s="369"/>
      <c r="Z865" s="366"/>
    </row>
    <row r="866">
      <c r="A866" s="331"/>
      <c r="B866" s="331"/>
      <c r="C866" s="331"/>
      <c r="D866" s="331"/>
      <c r="E866" s="331"/>
      <c r="F866" s="331"/>
      <c r="G866" s="331"/>
      <c r="H866" s="331"/>
      <c r="I866" s="331"/>
      <c r="J866" s="331"/>
      <c r="K866" s="331"/>
      <c r="L866" s="331"/>
      <c r="M866" s="331"/>
      <c r="N866" s="331"/>
      <c r="O866" s="331"/>
      <c r="P866" s="331"/>
      <c r="Q866" s="331"/>
      <c r="R866" s="331"/>
      <c r="S866" s="331"/>
      <c r="T866" s="331"/>
      <c r="U866" s="331"/>
      <c r="V866" s="331"/>
      <c r="W866" s="331"/>
      <c r="X866" s="331"/>
      <c r="Y866" s="369"/>
      <c r="Z866" s="366"/>
    </row>
    <row r="867">
      <c r="A867" s="331"/>
      <c r="B867" s="331"/>
      <c r="C867" s="331"/>
      <c r="D867" s="331"/>
      <c r="E867" s="331"/>
      <c r="F867" s="331"/>
      <c r="G867" s="331"/>
      <c r="H867" s="331"/>
      <c r="I867" s="331"/>
      <c r="J867" s="331"/>
      <c r="K867" s="331"/>
      <c r="L867" s="331"/>
      <c r="M867" s="331"/>
      <c r="N867" s="331"/>
      <c r="O867" s="331"/>
      <c r="P867" s="331"/>
      <c r="Q867" s="331"/>
      <c r="R867" s="331"/>
      <c r="S867" s="331"/>
      <c r="T867" s="331"/>
      <c r="U867" s="331"/>
      <c r="V867" s="331"/>
      <c r="W867" s="331"/>
      <c r="X867" s="331"/>
      <c r="Y867" s="369"/>
      <c r="Z867" s="366"/>
    </row>
    <row r="868">
      <c r="A868" s="331"/>
      <c r="B868" s="331"/>
      <c r="C868" s="331"/>
      <c r="D868" s="331"/>
      <c r="E868" s="331"/>
      <c r="F868" s="331"/>
      <c r="G868" s="331"/>
      <c r="H868" s="331"/>
      <c r="I868" s="331"/>
      <c r="J868" s="331"/>
      <c r="K868" s="331"/>
      <c r="L868" s="331"/>
      <c r="M868" s="331"/>
      <c r="N868" s="331"/>
      <c r="O868" s="331"/>
      <c r="P868" s="331"/>
      <c r="Q868" s="331"/>
      <c r="R868" s="331"/>
      <c r="S868" s="331"/>
      <c r="T868" s="331"/>
      <c r="U868" s="331"/>
      <c r="V868" s="331"/>
      <c r="W868" s="331"/>
      <c r="X868" s="331"/>
      <c r="Y868" s="369"/>
      <c r="Z868" s="366"/>
    </row>
    <row r="869">
      <c r="A869" s="331"/>
      <c r="B869" s="331"/>
      <c r="C869" s="331"/>
      <c r="D869" s="331"/>
      <c r="E869" s="331"/>
      <c r="F869" s="331"/>
      <c r="G869" s="331"/>
      <c r="H869" s="331"/>
      <c r="I869" s="331"/>
      <c r="J869" s="331"/>
      <c r="K869" s="331"/>
      <c r="L869" s="331"/>
      <c r="M869" s="331"/>
      <c r="N869" s="331"/>
      <c r="O869" s="331"/>
      <c r="P869" s="331"/>
      <c r="Q869" s="331"/>
      <c r="R869" s="331"/>
      <c r="S869" s="331"/>
      <c r="T869" s="331"/>
      <c r="U869" s="331"/>
      <c r="V869" s="331"/>
      <c r="W869" s="331"/>
      <c r="X869" s="331"/>
      <c r="Y869" s="369"/>
      <c r="Z869" s="366"/>
    </row>
    <row r="870">
      <c r="A870" s="331"/>
      <c r="B870" s="331"/>
      <c r="C870" s="331"/>
      <c r="D870" s="331"/>
      <c r="E870" s="331"/>
      <c r="F870" s="331"/>
      <c r="G870" s="331"/>
      <c r="H870" s="331"/>
      <c r="I870" s="331"/>
      <c r="J870" s="331"/>
      <c r="K870" s="331"/>
      <c r="L870" s="331"/>
      <c r="M870" s="331"/>
      <c r="N870" s="331"/>
      <c r="O870" s="331"/>
      <c r="P870" s="331"/>
      <c r="Q870" s="331"/>
      <c r="R870" s="331"/>
      <c r="S870" s="331"/>
      <c r="T870" s="331"/>
      <c r="U870" s="331"/>
      <c r="V870" s="331"/>
      <c r="W870" s="331"/>
      <c r="X870" s="331"/>
      <c r="Y870" s="369"/>
      <c r="Z870" s="366"/>
    </row>
    <row r="871">
      <c r="A871" s="331"/>
      <c r="B871" s="331"/>
      <c r="C871" s="331"/>
      <c r="D871" s="331"/>
      <c r="E871" s="331"/>
      <c r="F871" s="331"/>
      <c r="G871" s="331"/>
      <c r="H871" s="331"/>
      <c r="I871" s="331"/>
      <c r="J871" s="331"/>
      <c r="K871" s="331"/>
      <c r="L871" s="331"/>
      <c r="M871" s="331"/>
      <c r="N871" s="331"/>
      <c r="O871" s="331"/>
      <c r="P871" s="331"/>
      <c r="Q871" s="331"/>
      <c r="R871" s="331"/>
      <c r="S871" s="331"/>
      <c r="T871" s="331"/>
      <c r="U871" s="331"/>
      <c r="V871" s="331"/>
      <c r="W871" s="331"/>
      <c r="X871" s="331"/>
      <c r="Y871" s="369"/>
      <c r="Z871" s="366"/>
    </row>
    <row r="872">
      <c r="A872" s="331"/>
      <c r="B872" s="331"/>
      <c r="C872" s="331"/>
      <c r="D872" s="331"/>
      <c r="E872" s="331"/>
      <c r="F872" s="331"/>
      <c r="G872" s="331"/>
      <c r="H872" s="331"/>
      <c r="I872" s="331"/>
      <c r="J872" s="331"/>
      <c r="K872" s="331"/>
      <c r="L872" s="331"/>
      <c r="M872" s="331"/>
      <c r="N872" s="331"/>
      <c r="O872" s="331"/>
      <c r="P872" s="331"/>
      <c r="Q872" s="331"/>
      <c r="R872" s="331"/>
      <c r="S872" s="331"/>
      <c r="T872" s="331"/>
      <c r="U872" s="331"/>
      <c r="V872" s="331"/>
      <c r="W872" s="331"/>
      <c r="X872" s="331"/>
      <c r="Y872" s="369"/>
      <c r="Z872" s="366"/>
    </row>
    <row r="873">
      <c r="A873" s="331"/>
      <c r="B873" s="331"/>
      <c r="C873" s="331"/>
      <c r="D873" s="331"/>
      <c r="E873" s="331"/>
      <c r="F873" s="331"/>
      <c r="G873" s="331"/>
      <c r="H873" s="331"/>
      <c r="I873" s="331"/>
      <c r="J873" s="331"/>
      <c r="K873" s="331"/>
      <c r="L873" s="331"/>
      <c r="M873" s="331"/>
      <c r="N873" s="331"/>
      <c r="O873" s="331"/>
      <c r="P873" s="331"/>
      <c r="Q873" s="331"/>
      <c r="R873" s="331"/>
      <c r="S873" s="331"/>
      <c r="T873" s="331"/>
      <c r="U873" s="331"/>
      <c r="V873" s="331"/>
      <c r="W873" s="331"/>
      <c r="X873" s="331"/>
      <c r="Y873" s="369"/>
      <c r="Z873" s="366"/>
    </row>
    <row r="874">
      <c r="A874" s="331"/>
      <c r="B874" s="331"/>
      <c r="C874" s="331"/>
      <c r="D874" s="331"/>
      <c r="E874" s="331"/>
      <c r="F874" s="331"/>
      <c r="G874" s="331"/>
      <c r="H874" s="331"/>
      <c r="I874" s="331"/>
      <c r="J874" s="331"/>
      <c r="K874" s="331"/>
      <c r="L874" s="331"/>
      <c r="M874" s="331"/>
      <c r="N874" s="331"/>
      <c r="O874" s="331"/>
      <c r="P874" s="331"/>
      <c r="Q874" s="331"/>
      <c r="R874" s="331"/>
      <c r="S874" s="331"/>
      <c r="T874" s="331"/>
      <c r="U874" s="331"/>
      <c r="V874" s="331"/>
      <c r="W874" s="331"/>
      <c r="X874" s="331"/>
      <c r="Y874" s="369"/>
      <c r="Z874" s="366"/>
    </row>
    <row r="875">
      <c r="A875" s="331"/>
      <c r="B875" s="331"/>
      <c r="C875" s="331"/>
      <c r="D875" s="331"/>
      <c r="E875" s="331"/>
      <c r="F875" s="331"/>
      <c r="G875" s="331"/>
      <c r="H875" s="331"/>
      <c r="I875" s="331"/>
      <c r="J875" s="331"/>
      <c r="K875" s="331"/>
      <c r="L875" s="331"/>
      <c r="M875" s="331"/>
      <c r="N875" s="331"/>
      <c r="O875" s="331"/>
      <c r="P875" s="331"/>
      <c r="Q875" s="331"/>
      <c r="R875" s="331"/>
      <c r="S875" s="331"/>
      <c r="T875" s="331"/>
      <c r="U875" s="331"/>
      <c r="V875" s="331"/>
      <c r="W875" s="331"/>
      <c r="X875" s="331"/>
      <c r="Y875" s="369"/>
      <c r="Z875" s="366"/>
    </row>
    <row r="876">
      <c r="A876" s="331"/>
      <c r="B876" s="331"/>
      <c r="C876" s="331"/>
      <c r="D876" s="331"/>
      <c r="E876" s="331"/>
      <c r="F876" s="331"/>
      <c r="G876" s="331"/>
      <c r="H876" s="331"/>
      <c r="I876" s="331"/>
      <c r="J876" s="331"/>
      <c r="K876" s="331"/>
      <c r="L876" s="331"/>
      <c r="M876" s="331"/>
      <c r="N876" s="331"/>
      <c r="O876" s="331"/>
      <c r="P876" s="331"/>
      <c r="Q876" s="331"/>
      <c r="R876" s="331"/>
      <c r="S876" s="331"/>
      <c r="T876" s="331"/>
      <c r="U876" s="331"/>
      <c r="V876" s="331"/>
      <c r="W876" s="331"/>
      <c r="X876" s="331"/>
      <c r="Y876" s="369"/>
      <c r="Z876" s="366"/>
    </row>
    <row r="877">
      <c r="A877" s="331"/>
      <c r="B877" s="331"/>
      <c r="C877" s="331"/>
      <c r="D877" s="331"/>
      <c r="E877" s="331"/>
      <c r="F877" s="331"/>
      <c r="G877" s="331"/>
      <c r="H877" s="331"/>
      <c r="I877" s="331"/>
      <c r="J877" s="331"/>
      <c r="K877" s="331"/>
      <c r="L877" s="331"/>
      <c r="M877" s="331"/>
      <c r="N877" s="331"/>
      <c r="O877" s="331"/>
      <c r="P877" s="331"/>
      <c r="Q877" s="331"/>
      <c r="R877" s="331"/>
      <c r="S877" s="331"/>
      <c r="T877" s="331"/>
      <c r="U877" s="331"/>
      <c r="V877" s="331"/>
      <c r="W877" s="331"/>
      <c r="X877" s="331"/>
      <c r="Y877" s="369"/>
      <c r="Z877" s="366"/>
    </row>
    <row r="878">
      <c r="A878" s="331"/>
      <c r="B878" s="331"/>
      <c r="C878" s="331"/>
      <c r="D878" s="331"/>
      <c r="E878" s="331"/>
      <c r="F878" s="331"/>
      <c r="G878" s="331"/>
      <c r="H878" s="331"/>
      <c r="I878" s="331"/>
      <c r="J878" s="331"/>
      <c r="K878" s="331"/>
      <c r="L878" s="331"/>
      <c r="M878" s="331"/>
      <c r="N878" s="331"/>
      <c r="O878" s="331"/>
      <c r="P878" s="331"/>
      <c r="Q878" s="331"/>
      <c r="R878" s="331"/>
      <c r="S878" s="331"/>
      <c r="T878" s="331"/>
      <c r="U878" s="331"/>
      <c r="V878" s="331"/>
      <c r="W878" s="331"/>
      <c r="X878" s="331"/>
      <c r="Y878" s="369"/>
      <c r="Z878" s="366"/>
    </row>
    <row r="879">
      <c r="A879" s="331"/>
      <c r="B879" s="331"/>
      <c r="C879" s="331"/>
      <c r="D879" s="331"/>
      <c r="E879" s="331"/>
      <c r="F879" s="331"/>
      <c r="G879" s="331"/>
      <c r="H879" s="331"/>
      <c r="I879" s="331"/>
      <c r="J879" s="331"/>
      <c r="K879" s="331"/>
      <c r="L879" s="331"/>
      <c r="M879" s="331"/>
      <c r="N879" s="331"/>
      <c r="O879" s="331"/>
      <c r="P879" s="331"/>
      <c r="Q879" s="331"/>
      <c r="R879" s="331"/>
      <c r="S879" s="331"/>
      <c r="T879" s="331"/>
      <c r="U879" s="331"/>
      <c r="V879" s="331"/>
      <c r="W879" s="331"/>
      <c r="X879" s="331"/>
      <c r="Y879" s="369"/>
      <c r="Z879" s="366"/>
    </row>
    <row r="880">
      <c r="A880" s="331"/>
      <c r="B880" s="331"/>
      <c r="C880" s="331"/>
      <c r="D880" s="331"/>
      <c r="E880" s="331"/>
      <c r="F880" s="331"/>
      <c r="G880" s="331"/>
      <c r="H880" s="331"/>
      <c r="I880" s="331"/>
      <c r="J880" s="331"/>
      <c r="K880" s="331"/>
      <c r="L880" s="331"/>
      <c r="M880" s="331"/>
      <c r="N880" s="331"/>
      <c r="O880" s="331"/>
      <c r="P880" s="331"/>
      <c r="Q880" s="331"/>
      <c r="R880" s="331"/>
      <c r="S880" s="331"/>
      <c r="T880" s="331"/>
      <c r="U880" s="331"/>
      <c r="V880" s="331"/>
      <c r="W880" s="331"/>
      <c r="X880" s="331"/>
      <c r="Y880" s="369"/>
      <c r="Z880" s="366"/>
    </row>
    <row r="881">
      <c r="A881" s="331"/>
      <c r="B881" s="331"/>
      <c r="C881" s="331"/>
      <c r="D881" s="331"/>
      <c r="E881" s="331"/>
      <c r="F881" s="331"/>
      <c r="G881" s="331"/>
      <c r="H881" s="331"/>
      <c r="I881" s="331"/>
      <c r="J881" s="331"/>
      <c r="K881" s="331"/>
      <c r="L881" s="331"/>
      <c r="M881" s="331"/>
      <c r="N881" s="331"/>
      <c r="O881" s="331"/>
      <c r="P881" s="331"/>
      <c r="Q881" s="331"/>
      <c r="R881" s="331"/>
      <c r="S881" s="331"/>
      <c r="T881" s="331"/>
      <c r="U881" s="331"/>
      <c r="V881" s="331"/>
      <c r="W881" s="331"/>
      <c r="X881" s="331"/>
      <c r="Y881" s="369"/>
      <c r="Z881" s="366"/>
    </row>
    <row r="882">
      <c r="A882" s="331"/>
      <c r="B882" s="331"/>
      <c r="C882" s="331"/>
      <c r="D882" s="331"/>
      <c r="E882" s="331"/>
      <c r="F882" s="331"/>
      <c r="G882" s="331"/>
      <c r="H882" s="331"/>
      <c r="I882" s="331"/>
      <c r="J882" s="331"/>
      <c r="K882" s="331"/>
      <c r="L882" s="331"/>
      <c r="M882" s="331"/>
      <c r="N882" s="331"/>
      <c r="O882" s="331"/>
      <c r="P882" s="331"/>
      <c r="Q882" s="331"/>
      <c r="R882" s="331"/>
      <c r="S882" s="331"/>
      <c r="T882" s="331"/>
      <c r="U882" s="331"/>
      <c r="V882" s="331"/>
      <c r="W882" s="331"/>
      <c r="X882" s="331"/>
      <c r="Y882" s="369"/>
      <c r="Z882" s="366"/>
    </row>
    <row r="883">
      <c r="A883" s="331"/>
      <c r="B883" s="331"/>
      <c r="C883" s="331"/>
      <c r="D883" s="331"/>
      <c r="E883" s="331"/>
      <c r="F883" s="331"/>
      <c r="G883" s="331"/>
      <c r="H883" s="331"/>
      <c r="I883" s="331"/>
      <c r="J883" s="331"/>
      <c r="K883" s="331"/>
      <c r="L883" s="331"/>
      <c r="M883" s="331"/>
      <c r="N883" s="331"/>
      <c r="O883" s="331"/>
      <c r="P883" s="331"/>
      <c r="Q883" s="331"/>
      <c r="R883" s="331"/>
      <c r="S883" s="331"/>
      <c r="T883" s="331"/>
      <c r="U883" s="331"/>
      <c r="V883" s="331"/>
      <c r="W883" s="331"/>
      <c r="X883" s="331"/>
      <c r="Y883" s="369"/>
      <c r="Z883" s="366"/>
    </row>
    <row r="884">
      <c r="A884" s="331"/>
      <c r="B884" s="331"/>
      <c r="C884" s="331"/>
      <c r="D884" s="331"/>
      <c r="E884" s="331"/>
      <c r="F884" s="331"/>
      <c r="G884" s="331"/>
      <c r="H884" s="331"/>
      <c r="I884" s="331"/>
      <c r="J884" s="331"/>
      <c r="K884" s="331"/>
      <c r="L884" s="331"/>
      <c r="M884" s="331"/>
      <c r="N884" s="331"/>
      <c r="O884" s="331"/>
      <c r="P884" s="331"/>
      <c r="Q884" s="331"/>
      <c r="R884" s="331"/>
      <c r="S884" s="331"/>
      <c r="T884" s="331"/>
      <c r="U884" s="331"/>
      <c r="V884" s="331"/>
      <c r="W884" s="331"/>
      <c r="X884" s="331"/>
      <c r="Y884" s="369"/>
      <c r="Z884" s="366"/>
    </row>
    <row r="885">
      <c r="A885" s="331"/>
      <c r="B885" s="331"/>
      <c r="C885" s="331"/>
      <c r="D885" s="331"/>
      <c r="E885" s="331"/>
      <c r="F885" s="331"/>
      <c r="G885" s="331"/>
      <c r="H885" s="331"/>
      <c r="I885" s="331"/>
      <c r="J885" s="331"/>
      <c r="K885" s="331"/>
      <c r="L885" s="331"/>
      <c r="M885" s="331"/>
      <c r="N885" s="331"/>
      <c r="O885" s="331"/>
      <c r="P885" s="331"/>
      <c r="Q885" s="331"/>
      <c r="R885" s="331"/>
      <c r="S885" s="331"/>
      <c r="T885" s="331"/>
      <c r="U885" s="331"/>
      <c r="V885" s="331"/>
      <c r="W885" s="331"/>
      <c r="X885" s="331"/>
      <c r="Y885" s="369"/>
      <c r="Z885" s="366"/>
    </row>
    <row r="886">
      <c r="A886" s="331"/>
      <c r="B886" s="331"/>
      <c r="C886" s="331"/>
      <c r="D886" s="331"/>
      <c r="E886" s="331"/>
      <c r="F886" s="331"/>
      <c r="G886" s="331"/>
      <c r="H886" s="331"/>
      <c r="I886" s="331"/>
      <c r="J886" s="331"/>
      <c r="K886" s="331"/>
      <c r="L886" s="331"/>
      <c r="M886" s="331"/>
      <c r="N886" s="331"/>
      <c r="O886" s="331"/>
      <c r="P886" s="331"/>
      <c r="Q886" s="331"/>
      <c r="R886" s="331"/>
      <c r="S886" s="331"/>
      <c r="T886" s="331"/>
      <c r="U886" s="331"/>
      <c r="V886" s="331"/>
      <c r="W886" s="331"/>
      <c r="X886" s="331"/>
      <c r="Y886" s="369"/>
      <c r="Z886" s="366"/>
    </row>
    <row r="887">
      <c r="A887" s="331"/>
      <c r="B887" s="331"/>
      <c r="C887" s="331"/>
      <c r="D887" s="331"/>
      <c r="E887" s="331"/>
      <c r="F887" s="331"/>
      <c r="G887" s="331"/>
      <c r="H887" s="331"/>
      <c r="I887" s="331"/>
      <c r="J887" s="331"/>
      <c r="K887" s="331"/>
      <c r="L887" s="331"/>
      <c r="M887" s="331"/>
      <c r="N887" s="331"/>
      <c r="O887" s="331"/>
      <c r="P887" s="331"/>
      <c r="Q887" s="331"/>
      <c r="R887" s="331"/>
      <c r="S887" s="331"/>
      <c r="T887" s="331"/>
      <c r="U887" s="331"/>
      <c r="V887" s="331"/>
      <c r="W887" s="331"/>
      <c r="X887" s="331"/>
      <c r="Y887" s="369"/>
      <c r="Z887" s="366"/>
    </row>
    <row r="888">
      <c r="A888" s="331"/>
      <c r="B888" s="331"/>
      <c r="C888" s="331"/>
      <c r="D888" s="331"/>
      <c r="E888" s="331"/>
      <c r="F888" s="331"/>
      <c r="G888" s="331"/>
      <c r="H888" s="331"/>
      <c r="I888" s="331"/>
      <c r="J888" s="331"/>
      <c r="K888" s="331"/>
      <c r="L888" s="331"/>
      <c r="M888" s="331"/>
      <c r="N888" s="331"/>
      <c r="O888" s="331"/>
      <c r="P888" s="331"/>
      <c r="Q888" s="331"/>
      <c r="R888" s="331"/>
      <c r="S888" s="331"/>
      <c r="T888" s="331"/>
      <c r="U888" s="331"/>
      <c r="V888" s="331"/>
      <c r="W888" s="331"/>
      <c r="X888" s="331"/>
      <c r="Y888" s="369"/>
      <c r="Z888" s="366"/>
    </row>
    <row r="889">
      <c r="A889" s="331"/>
      <c r="B889" s="331"/>
      <c r="C889" s="331"/>
      <c r="D889" s="331"/>
      <c r="E889" s="331"/>
      <c r="F889" s="331"/>
      <c r="G889" s="331"/>
      <c r="H889" s="331"/>
      <c r="I889" s="331"/>
      <c r="J889" s="331"/>
      <c r="K889" s="331"/>
      <c r="L889" s="331"/>
      <c r="M889" s="331"/>
      <c r="N889" s="331"/>
      <c r="O889" s="331"/>
      <c r="P889" s="331"/>
      <c r="Q889" s="331"/>
      <c r="R889" s="331"/>
      <c r="S889" s="331"/>
      <c r="T889" s="331"/>
      <c r="U889" s="331"/>
      <c r="V889" s="331"/>
      <c r="W889" s="331"/>
      <c r="X889" s="331"/>
      <c r="Y889" s="369"/>
      <c r="Z889" s="366"/>
    </row>
    <row r="890">
      <c r="A890" s="331"/>
      <c r="B890" s="331"/>
      <c r="C890" s="331"/>
      <c r="D890" s="331"/>
      <c r="E890" s="331"/>
      <c r="F890" s="331"/>
      <c r="G890" s="331"/>
      <c r="H890" s="331"/>
      <c r="I890" s="331"/>
      <c r="J890" s="331"/>
      <c r="K890" s="331"/>
      <c r="L890" s="331"/>
      <c r="M890" s="331"/>
      <c r="N890" s="331"/>
      <c r="O890" s="331"/>
      <c r="P890" s="331"/>
      <c r="Q890" s="331"/>
      <c r="R890" s="331"/>
      <c r="S890" s="331"/>
      <c r="T890" s="331"/>
      <c r="U890" s="331"/>
      <c r="V890" s="331"/>
      <c r="W890" s="331"/>
      <c r="X890" s="331"/>
      <c r="Y890" s="369"/>
      <c r="Z890" s="366"/>
    </row>
    <row r="891">
      <c r="A891" s="331"/>
      <c r="B891" s="331"/>
      <c r="C891" s="331"/>
      <c r="D891" s="331"/>
      <c r="E891" s="331"/>
      <c r="F891" s="331"/>
      <c r="G891" s="331"/>
      <c r="H891" s="331"/>
      <c r="I891" s="331"/>
      <c r="J891" s="331"/>
      <c r="K891" s="331"/>
      <c r="L891" s="331"/>
      <c r="M891" s="331"/>
      <c r="N891" s="331"/>
      <c r="O891" s="331"/>
      <c r="P891" s="331"/>
      <c r="Q891" s="331"/>
      <c r="R891" s="331"/>
      <c r="S891" s="331"/>
      <c r="T891" s="331"/>
      <c r="U891" s="331"/>
      <c r="V891" s="331"/>
      <c r="W891" s="331"/>
      <c r="X891" s="331"/>
      <c r="Y891" s="369"/>
      <c r="Z891" s="366"/>
    </row>
    <row r="892">
      <c r="A892" s="331"/>
      <c r="B892" s="331"/>
      <c r="C892" s="331"/>
      <c r="D892" s="331"/>
      <c r="E892" s="331"/>
      <c r="F892" s="331"/>
      <c r="G892" s="331"/>
      <c r="H892" s="331"/>
      <c r="I892" s="331"/>
      <c r="J892" s="331"/>
      <c r="K892" s="331"/>
      <c r="L892" s="331"/>
      <c r="M892" s="331"/>
      <c r="N892" s="331"/>
      <c r="O892" s="331"/>
      <c r="P892" s="331"/>
      <c r="Q892" s="331"/>
      <c r="R892" s="331"/>
      <c r="S892" s="331"/>
      <c r="T892" s="331"/>
      <c r="U892" s="331"/>
      <c r="V892" s="331"/>
      <c r="W892" s="331"/>
      <c r="X892" s="331"/>
      <c r="Y892" s="369"/>
      <c r="Z892" s="366"/>
    </row>
    <row r="893">
      <c r="A893" s="331"/>
      <c r="B893" s="331"/>
      <c r="C893" s="331"/>
      <c r="D893" s="331"/>
      <c r="E893" s="331"/>
      <c r="F893" s="331"/>
      <c r="G893" s="331"/>
      <c r="H893" s="331"/>
      <c r="I893" s="331"/>
      <c r="J893" s="331"/>
      <c r="K893" s="331"/>
      <c r="L893" s="331"/>
      <c r="M893" s="331"/>
      <c r="N893" s="331"/>
      <c r="O893" s="331"/>
      <c r="P893" s="331"/>
      <c r="Q893" s="331"/>
      <c r="R893" s="331"/>
      <c r="S893" s="331"/>
      <c r="T893" s="331"/>
      <c r="U893" s="331"/>
      <c r="V893" s="331"/>
      <c r="W893" s="331"/>
      <c r="X893" s="331"/>
      <c r="Y893" s="369"/>
      <c r="Z893" s="366"/>
    </row>
    <row r="894">
      <c r="A894" s="331"/>
      <c r="B894" s="331"/>
      <c r="C894" s="331"/>
      <c r="D894" s="331"/>
      <c r="E894" s="331"/>
      <c r="F894" s="331"/>
      <c r="G894" s="331"/>
      <c r="H894" s="331"/>
      <c r="I894" s="331"/>
      <c r="J894" s="331"/>
      <c r="K894" s="331"/>
      <c r="L894" s="331"/>
      <c r="M894" s="331"/>
      <c r="N894" s="331"/>
      <c r="O894" s="331"/>
      <c r="P894" s="331"/>
      <c r="Q894" s="331"/>
      <c r="R894" s="331"/>
      <c r="S894" s="331"/>
      <c r="T894" s="331"/>
      <c r="U894" s="331"/>
      <c r="V894" s="331"/>
      <c r="W894" s="331"/>
      <c r="X894" s="331"/>
      <c r="Y894" s="369"/>
      <c r="Z894" s="366"/>
    </row>
    <row r="895">
      <c r="A895" s="331"/>
      <c r="B895" s="331"/>
      <c r="C895" s="331"/>
      <c r="D895" s="331"/>
      <c r="E895" s="331"/>
      <c r="F895" s="331"/>
      <c r="G895" s="331"/>
      <c r="H895" s="331"/>
      <c r="I895" s="331"/>
      <c r="J895" s="331"/>
      <c r="K895" s="331"/>
      <c r="L895" s="331"/>
      <c r="M895" s="331"/>
      <c r="N895" s="331"/>
      <c r="O895" s="331"/>
      <c r="P895" s="331"/>
      <c r="Q895" s="331"/>
      <c r="R895" s="331"/>
      <c r="S895" s="331"/>
      <c r="T895" s="331"/>
      <c r="U895" s="331"/>
      <c r="V895" s="331"/>
      <c r="W895" s="331"/>
      <c r="X895" s="331"/>
      <c r="Y895" s="369"/>
      <c r="Z895" s="366"/>
    </row>
    <row r="896">
      <c r="A896" s="331"/>
      <c r="B896" s="331"/>
      <c r="C896" s="331"/>
      <c r="D896" s="331"/>
      <c r="E896" s="331"/>
      <c r="F896" s="331"/>
      <c r="G896" s="331"/>
      <c r="H896" s="331"/>
      <c r="I896" s="331"/>
      <c r="J896" s="331"/>
      <c r="K896" s="331"/>
      <c r="L896" s="331"/>
      <c r="M896" s="331"/>
      <c r="N896" s="331"/>
      <c r="O896" s="331"/>
      <c r="P896" s="331"/>
      <c r="Q896" s="331"/>
      <c r="R896" s="331"/>
      <c r="S896" s="331"/>
      <c r="T896" s="331"/>
      <c r="U896" s="331"/>
      <c r="V896" s="331"/>
      <c r="W896" s="331"/>
      <c r="X896" s="331"/>
      <c r="Y896" s="369"/>
      <c r="Z896" s="366"/>
    </row>
    <row r="897">
      <c r="A897" s="331"/>
      <c r="B897" s="331"/>
      <c r="C897" s="331"/>
      <c r="D897" s="331"/>
      <c r="E897" s="331"/>
      <c r="F897" s="331"/>
      <c r="G897" s="331"/>
      <c r="H897" s="331"/>
      <c r="I897" s="331"/>
      <c r="J897" s="331"/>
      <c r="K897" s="331"/>
      <c r="L897" s="331"/>
      <c r="M897" s="331"/>
      <c r="N897" s="331"/>
      <c r="O897" s="331"/>
      <c r="P897" s="331"/>
      <c r="Q897" s="331"/>
      <c r="R897" s="331"/>
      <c r="S897" s="331"/>
      <c r="T897" s="331"/>
      <c r="U897" s="331"/>
      <c r="V897" s="331"/>
      <c r="W897" s="331"/>
      <c r="X897" s="331"/>
      <c r="Y897" s="369"/>
      <c r="Z897" s="366"/>
    </row>
    <row r="898">
      <c r="A898" s="331"/>
      <c r="B898" s="331"/>
      <c r="C898" s="331"/>
      <c r="D898" s="331"/>
      <c r="E898" s="331"/>
      <c r="F898" s="331"/>
      <c r="G898" s="331"/>
      <c r="H898" s="331"/>
      <c r="I898" s="331"/>
      <c r="J898" s="331"/>
      <c r="K898" s="331"/>
      <c r="L898" s="331"/>
      <c r="M898" s="331"/>
      <c r="N898" s="331"/>
      <c r="O898" s="331"/>
      <c r="P898" s="331"/>
      <c r="Q898" s="331"/>
      <c r="R898" s="331"/>
      <c r="S898" s="331"/>
      <c r="T898" s="331"/>
      <c r="U898" s="331"/>
      <c r="V898" s="331"/>
      <c r="W898" s="331"/>
      <c r="X898" s="331"/>
      <c r="Y898" s="369"/>
      <c r="Z898" s="366"/>
    </row>
    <row r="899">
      <c r="A899" s="331"/>
      <c r="B899" s="331"/>
      <c r="C899" s="331"/>
      <c r="D899" s="331"/>
      <c r="E899" s="331"/>
      <c r="F899" s="331"/>
      <c r="G899" s="331"/>
      <c r="H899" s="331"/>
      <c r="I899" s="331"/>
      <c r="J899" s="331"/>
      <c r="K899" s="331"/>
      <c r="L899" s="331"/>
      <c r="M899" s="331"/>
      <c r="N899" s="331"/>
      <c r="O899" s="331"/>
      <c r="P899" s="331"/>
      <c r="Q899" s="331"/>
      <c r="R899" s="331"/>
      <c r="S899" s="331"/>
      <c r="T899" s="331"/>
      <c r="U899" s="331"/>
      <c r="V899" s="331"/>
      <c r="W899" s="331"/>
      <c r="X899" s="331"/>
      <c r="Y899" s="369"/>
      <c r="Z899" s="366"/>
    </row>
    <row r="900">
      <c r="A900" s="331"/>
      <c r="B900" s="331"/>
      <c r="C900" s="331"/>
      <c r="D900" s="331"/>
      <c r="E900" s="331"/>
      <c r="F900" s="331"/>
      <c r="G900" s="331"/>
      <c r="H900" s="331"/>
      <c r="I900" s="331"/>
      <c r="J900" s="331"/>
      <c r="K900" s="331"/>
      <c r="L900" s="331"/>
      <c r="M900" s="331"/>
      <c r="N900" s="331"/>
      <c r="O900" s="331"/>
      <c r="P900" s="331"/>
      <c r="Q900" s="331"/>
      <c r="R900" s="331"/>
      <c r="S900" s="331"/>
      <c r="T900" s="331"/>
      <c r="U900" s="331"/>
      <c r="V900" s="331"/>
      <c r="W900" s="331"/>
      <c r="X900" s="331"/>
      <c r="Y900" s="369"/>
      <c r="Z900" s="366"/>
    </row>
    <row r="901">
      <c r="A901" s="331"/>
      <c r="B901" s="331"/>
      <c r="C901" s="331"/>
      <c r="D901" s="331"/>
      <c r="E901" s="331"/>
      <c r="F901" s="331"/>
      <c r="G901" s="331"/>
      <c r="H901" s="331"/>
      <c r="I901" s="331"/>
      <c r="J901" s="331"/>
      <c r="K901" s="331"/>
      <c r="L901" s="331"/>
      <c r="M901" s="331"/>
      <c r="N901" s="331"/>
      <c r="O901" s="331"/>
      <c r="P901" s="331"/>
      <c r="Q901" s="331"/>
      <c r="R901" s="331"/>
      <c r="S901" s="331"/>
      <c r="T901" s="331"/>
      <c r="U901" s="331"/>
      <c r="V901" s="331"/>
      <c r="W901" s="331"/>
      <c r="X901" s="331"/>
      <c r="Y901" s="369"/>
      <c r="Z901" s="366"/>
    </row>
    <row r="902">
      <c r="A902" s="331"/>
      <c r="B902" s="331"/>
      <c r="C902" s="331"/>
      <c r="D902" s="331"/>
      <c r="E902" s="331"/>
      <c r="F902" s="331"/>
      <c r="G902" s="331"/>
      <c r="H902" s="331"/>
      <c r="I902" s="331"/>
      <c r="J902" s="331"/>
      <c r="K902" s="331"/>
      <c r="L902" s="331"/>
      <c r="M902" s="331"/>
      <c r="N902" s="331"/>
      <c r="O902" s="331"/>
      <c r="P902" s="331"/>
      <c r="Q902" s="331"/>
      <c r="R902" s="331"/>
      <c r="S902" s="331"/>
      <c r="T902" s="331"/>
      <c r="U902" s="331"/>
      <c r="V902" s="331"/>
      <c r="W902" s="331"/>
      <c r="X902" s="331"/>
      <c r="Y902" s="369"/>
      <c r="Z902" s="366"/>
    </row>
    <row r="903">
      <c r="A903" s="331"/>
      <c r="B903" s="331"/>
      <c r="C903" s="331"/>
      <c r="D903" s="331"/>
      <c r="E903" s="331"/>
      <c r="F903" s="331"/>
      <c r="G903" s="331"/>
      <c r="H903" s="331"/>
      <c r="I903" s="331"/>
      <c r="J903" s="331"/>
      <c r="K903" s="331"/>
      <c r="L903" s="331"/>
      <c r="M903" s="331"/>
      <c r="N903" s="331"/>
      <c r="O903" s="331"/>
      <c r="P903" s="331"/>
      <c r="Q903" s="331"/>
      <c r="R903" s="331"/>
      <c r="S903" s="331"/>
      <c r="T903" s="331"/>
      <c r="U903" s="331"/>
      <c r="V903" s="331"/>
      <c r="W903" s="331"/>
      <c r="X903" s="331"/>
      <c r="Y903" s="369"/>
      <c r="Z903" s="366"/>
    </row>
    <row r="904">
      <c r="A904" s="331"/>
      <c r="B904" s="331"/>
      <c r="C904" s="331"/>
      <c r="D904" s="331"/>
      <c r="E904" s="331"/>
      <c r="F904" s="331"/>
      <c r="G904" s="331"/>
      <c r="H904" s="331"/>
      <c r="I904" s="331"/>
      <c r="J904" s="331"/>
      <c r="K904" s="331"/>
      <c r="L904" s="331"/>
      <c r="M904" s="331"/>
      <c r="N904" s="331"/>
      <c r="O904" s="331"/>
      <c r="P904" s="331"/>
      <c r="Q904" s="331"/>
      <c r="R904" s="331"/>
      <c r="S904" s="331"/>
      <c r="T904" s="331"/>
      <c r="U904" s="331"/>
      <c r="V904" s="331"/>
      <c r="W904" s="331"/>
      <c r="X904" s="331"/>
      <c r="Y904" s="369"/>
      <c r="Z904" s="366"/>
    </row>
    <row r="905">
      <c r="A905" s="331"/>
      <c r="B905" s="331"/>
      <c r="C905" s="331"/>
      <c r="D905" s="331"/>
      <c r="E905" s="331"/>
      <c r="F905" s="331"/>
      <c r="G905" s="331"/>
      <c r="H905" s="331"/>
      <c r="I905" s="331"/>
      <c r="J905" s="331"/>
      <c r="K905" s="331"/>
      <c r="L905" s="331"/>
      <c r="M905" s="331"/>
      <c r="N905" s="331"/>
      <c r="O905" s="331"/>
      <c r="P905" s="331"/>
      <c r="Q905" s="331"/>
      <c r="R905" s="331"/>
      <c r="S905" s="331"/>
      <c r="T905" s="331"/>
      <c r="U905" s="331"/>
      <c r="V905" s="331"/>
      <c r="W905" s="331"/>
      <c r="X905" s="331"/>
      <c r="Y905" s="369"/>
      <c r="Z905" s="366"/>
    </row>
    <row r="906">
      <c r="A906" s="331"/>
      <c r="B906" s="331"/>
      <c r="C906" s="331"/>
      <c r="D906" s="331"/>
      <c r="E906" s="331"/>
      <c r="F906" s="331"/>
      <c r="G906" s="331"/>
      <c r="H906" s="331"/>
      <c r="I906" s="331"/>
      <c r="J906" s="331"/>
      <c r="K906" s="331"/>
      <c r="L906" s="331"/>
      <c r="M906" s="331"/>
      <c r="N906" s="331"/>
      <c r="O906" s="331"/>
      <c r="P906" s="331"/>
      <c r="Q906" s="331"/>
      <c r="R906" s="331"/>
      <c r="S906" s="331"/>
      <c r="T906" s="331"/>
      <c r="U906" s="331"/>
      <c r="V906" s="331"/>
      <c r="W906" s="331"/>
      <c r="X906" s="331"/>
      <c r="Y906" s="369"/>
      <c r="Z906" s="366"/>
    </row>
    <row r="907">
      <c r="A907" s="331"/>
      <c r="B907" s="331"/>
      <c r="C907" s="331"/>
      <c r="D907" s="331"/>
      <c r="E907" s="331"/>
      <c r="F907" s="331"/>
      <c r="G907" s="331"/>
      <c r="H907" s="331"/>
      <c r="I907" s="331"/>
      <c r="J907" s="331"/>
      <c r="K907" s="331"/>
      <c r="L907" s="331"/>
      <c r="M907" s="331"/>
      <c r="N907" s="331"/>
      <c r="O907" s="331"/>
      <c r="P907" s="331"/>
      <c r="Q907" s="331"/>
      <c r="R907" s="331"/>
      <c r="S907" s="331"/>
      <c r="T907" s="331"/>
      <c r="U907" s="331"/>
      <c r="V907" s="331"/>
      <c r="W907" s="331"/>
      <c r="X907" s="331"/>
      <c r="Y907" s="369"/>
      <c r="Z907" s="366"/>
    </row>
    <row r="908">
      <c r="A908" s="331"/>
      <c r="B908" s="331"/>
      <c r="C908" s="331"/>
      <c r="D908" s="331"/>
      <c r="E908" s="331"/>
      <c r="F908" s="331"/>
      <c r="G908" s="331"/>
      <c r="H908" s="331"/>
      <c r="I908" s="331"/>
      <c r="J908" s="331"/>
      <c r="K908" s="331"/>
      <c r="L908" s="331"/>
      <c r="M908" s="331"/>
      <c r="N908" s="331"/>
      <c r="O908" s="331"/>
      <c r="P908" s="331"/>
      <c r="Q908" s="331"/>
      <c r="R908" s="331"/>
      <c r="S908" s="331"/>
      <c r="T908" s="331"/>
      <c r="U908" s="331"/>
      <c r="V908" s="331"/>
      <c r="W908" s="331"/>
      <c r="X908" s="331"/>
      <c r="Y908" s="369"/>
      <c r="Z908" s="366"/>
    </row>
    <row r="909">
      <c r="A909" s="331"/>
      <c r="B909" s="331"/>
      <c r="C909" s="331"/>
      <c r="D909" s="331"/>
      <c r="E909" s="331"/>
      <c r="F909" s="331"/>
      <c r="G909" s="331"/>
      <c r="H909" s="331"/>
      <c r="I909" s="331"/>
      <c r="J909" s="331"/>
      <c r="K909" s="331"/>
      <c r="L909" s="331"/>
      <c r="M909" s="331"/>
      <c r="N909" s="331"/>
      <c r="O909" s="331"/>
      <c r="P909" s="331"/>
      <c r="Q909" s="331"/>
      <c r="R909" s="331"/>
      <c r="S909" s="331"/>
      <c r="T909" s="331"/>
      <c r="U909" s="331"/>
      <c r="V909" s="331"/>
      <c r="W909" s="331"/>
      <c r="X909" s="331"/>
      <c r="Y909" s="369"/>
      <c r="Z909" s="366"/>
    </row>
    <row r="910">
      <c r="A910" s="331"/>
      <c r="B910" s="331"/>
      <c r="C910" s="331"/>
      <c r="D910" s="331"/>
      <c r="E910" s="331"/>
      <c r="F910" s="331"/>
      <c r="G910" s="331"/>
      <c r="H910" s="331"/>
      <c r="I910" s="331"/>
      <c r="J910" s="331"/>
      <c r="K910" s="331"/>
      <c r="L910" s="331"/>
      <c r="M910" s="331"/>
      <c r="N910" s="331"/>
      <c r="O910" s="331"/>
      <c r="P910" s="331"/>
      <c r="Q910" s="331"/>
      <c r="R910" s="331"/>
      <c r="S910" s="331"/>
      <c r="T910" s="331"/>
      <c r="U910" s="331"/>
      <c r="V910" s="331"/>
      <c r="W910" s="331"/>
      <c r="X910" s="331"/>
      <c r="Y910" s="369"/>
      <c r="Z910" s="366"/>
    </row>
    <row r="911">
      <c r="A911" s="331"/>
      <c r="B911" s="331"/>
      <c r="C911" s="331"/>
      <c r="D911" s="331"/>
      <c r="E911" s="331"/>
      <c r="F911" s="331"/>
      <c r="G911" s="331"/>
      <c r="H911" s="331"/>
      <c r="I911" s="331"/>
      <c r="J911" s="331"/>
      <c r="K911" s="331"/>
      <c r="L911" s="331"/>
      <c r="M911" s="331"/>
      <c r="N911" s="331"/>
      <c r="O911" s="331"/>
      <c r="P911" s="331"/>
      <c r="Q911" s="331"/>
      <c r="R911" s="331"/>
      <c r="S911" s="331"/>
      <c r="T911" s="331"/>
      <c r="U911" s="331"/>
      <c r="V911" s="331"/>
      <c r="W911" s="331"/>
      <c r="X911" s="331"/>
      <c r="Y911" s="369"/>
      <c r="Z911" s="366"/>
    </row>
    <row r="912">
      <c r="A912" s="331"/>
      <c r="B912" s="331"/>
      <c r="C912" s="331"/>
      <c r="D912" s="331"/>
      <c r="E912" s="331"/>
      <c r="F912" s="331"/>
      <c r="G912" s="331"/>
      <c r="H912" s="331"/>
      <c r="I912" s="331"/>
      <c r="J912" s="331"/>
      <c r="K912" s="331"/>
      <c r="L912" s="331"/>
      <c r="M912" s="331"/>
      <c r="N912" s="331"/>
      <c r="O912" s="331"/>
      <c r="P912" s="331"/>
      <c r="Q912" s="331"/>
      <c r="R912" s="331"/>
      <c r="S912" s="331"/>
      <c r="T912" s="331"/>
      <c r="U912" s="331"/>
      <c r="V912" s="331"/>
      <c r="W912" s="331"/>
      <c r="X912" s="331"/>
      <c r="Y912" s="369"/>
      <c r="Z912" s="366"/>
    </row>
    <row r="913">
      <c r="A913" s="331"/>
      <c r="B913" s="331"/>
      <c r="C913" s="331"/>
      <c r="D913" s="331"/>
      <c r="E913" s="331"/>
      <c r="F913" s="331"/>
      <c r="G913" s="331"/>
      <c r="H913" s="331"/>
      <c r="I913" s="331"/>
      <c r="J913" s="331"/>
      <c r="K913" s="331"/>
      <c r="L913" s="331"/>
      <c r="M913" s="331"/>
      <c r="N913" s="331"/>
      <c r="O913" s="331"/>
      <c r="P913" s="331"/>
      <c r="Q913" s="331"/>
      <c r="R913" s="331"/>
      <c r="S913" s="331"/>
      <c r="T913" s="331"/>
      <c r="U913" s="331"/>
      <c r="V913" s="331"/>
      <c r="W913" s="331"/>
      <c r="X913" s="331"/>
      <c r="Y913" s="369"/>
      <c r="Z913" s="366"/>
    </row>
    <row r="914">
      <c r="A914" s="331"/>
      <c r="B914" s="331"/>
      <c r="C914" s="331"/>
      <c r="D914" s="331"/>
      <c r="E914" s="331"/>
      <c r="F914" s="331"/>
      <c r="G914" s="331"/>
      <c r="H914" s="331"/>
      <c r="I914" s="331"/>
      <c r="J914" s="331"/>
      <c r="K914" s="331"/>
      <c r="L914" s="331"/>
      <c r="M914" s="331"/>
      <c r="N914" s="331"/>
      <c r="O914" s="331"/>
      <c r="P914" s="331"/>
      <c r="Q914" s="331"/>
      <c r="R914" s="331"/>
      <c r="S914" s="331"/>
      <c r="T914" s="331"/>
      <c r="U914" s="331"/>
      <c r="V914" s="331"/>
      <c r="W914" s="331"/>
      <c r="X914" s="331"/>
      <c r="Y914" s="369"/>
      <c r="Z914" s="366"/>
    </row>
    <row r="915">
      <c r="A915" s="331"/>
      <c r="B915" s="331"/>
      <c r="C915" s="331"/>
      <c r="D915" s="331"/>
      <c r="E915" s="331"/>
      <c r="F915" s="331"/>
      <c r="G915" s="331"/>
      <c r="H915" s="331"/>
      <c r="I915" s="331"/>
      <c r="J915" s="331"/>
      <c r="K915" s="331"/>
      <c r="L915" s="331"/>
      <c r="M915" s="331"/>
      <c r="N915" s="331"/>
      <c r="O915" s="331"/>
      <c r="P915" s="331"/>
      <c r="Q915" s="331"/>
      <c r="R915" s="331"/>
      <c r="S915" s="331"/>
      <c r="T915" s="331"/>
      <c r="U915" s="331"/>
      <c r="V915" s="331"/>
      <c r="W915" s="331"/>
      <c r="X915" s="331"/>
      <c r="Y915" s="369"/>
      <c r="Z915" s="366"/>
    </row>
    <row r="916">
      <c r="A916" s="331"/>
      <c r="B916" s="331"/>
      <c r="C916" s="331"/>
      <c r="D916" s="331"/>
      <c r="E916" s="331"/>
      <c r="F916" s="331"/>
      <c r="G916" s="331"/>
      <c r="H916" s="331"/>
      <c r="I916" s="331"/>
      <c r="J916" s="331"/>
      <c r="K916" s="331"/>
      <c r="L916" s="331"/>
      <c r="M916" s="331"/>
      <c r="N916" s="331"/>
      <c r="O916" s="331"/>
      <c r="P916" s="331"/>
      <c r="Q916" s="331"/>
      <c r="R916" s="331"/>
      <c r="S916" s="331"/>
      <c r="T916" s="331"/>
      <c r="U916" s="331"/>
      <c r="V916" s="331"/>
      <c r="W916" s="331"/>
      <c r="X916" s="331"/>
      <c r="Y916" s="369"/>
      <c r="Z916" s="366"/>
    </row>
    <row r="917">
      <c r="A917" s="331"/>
      <c r="B917" s="331"/>
      <c r="C917" s="331"/>
      <c r="D917" s="331"/>
      <c r="E917" s="331"/>
      <c r="F917" s="331"/>
      <c r="G917" s="331"/>
      <c r="H917" s="331"/>
      <c r="I917" s="331"/>
      <c r="J917" s="331"/>
      <c r="K917" s="331"/>
      <c r="L917" s="331"/>
      <c r="M917" s="331"/>
      <c r="N917" s="331"/>
      <c r="O917" s="331"/>
      <c r="P917" s="331"/>
      <c r="Q917" s="331"/>
      <c r="R917" s="331"/>
      <c r="S917" s="331"/>
      <c r="T917" s="331"/>
      <c r="U917" s="331"/>
      <c r="V917" s="331"/>
      <c r="W917" s="331"/>
      <c r="X917" s="331"/>
      <c r="Y917" s="369"/>
      <c r="Z917" s="366"/>
    </row>
    <row r="918">
      <c r="A918" s="331"/>
      <c r="B918" s="331"/>
      <c r="C918" s="331"/>
      <c r="D918" s="331"/>
      <c r="E918" s="331"/>
      <c r="F918" s="331"/>
      <c r="G918" s="331"/>
      <c r="H918" s="331"/>
      <c r="I918" s="331"/>
      <c r="J918" s="331"/>
      <c r="K918" s="331"/>
      <c r="L918" s="331"/>
      <c r="M918" s="331"/>
      <c r="N918" s="331"/>
      <c r="O918" s="331"/>
      <c r="P918" s="331"/>
      <c r="Q918" s="331"/>
      <c r="R918" s="331"/>
      <c r="S918" s="331"/>
      <c r="T918" s="331"/>
      <c r="U918" s="331"/>
      <c r="V918" s="331"/>
      <c r="W918" s="331"/>
      <c r="X918" s="331"/>
      <c r="Y918" s="369"/>
      <c r="Z918" s="366"/>
    </row>
    <row r="919">
      <c r="A919" s="331"/>
      <c r="B919" s="331"/>
      <c r="C919" s="331"/>
      <c r="D919" s="331"/>
      <c r="E919" s="331"/>
      <c r="F919" s="331"/>
      <c r="G919" s="331"/>
      <c r="H919" s="331"/>
      <c r="I919" s="331"/>
      <c r="J919" s="331"/>
      <c r="K919" s="331"/>
      <c r="L919" s="331"/>
      <c r="M919" s="331"/>
      <c r="N919" s="331"/>
      <c r="O919" s="331"/>
      <c r="P919" s="331"/>
      <c r="Q919" s="331"/>
      <c r="R919" s="331"/>
      <c r="S919" s="331"/>
      <c r="T919" s="331"/>
      <c r="U919" s="331"/>
      <c r="V919" s="331"/>
      <c r="W919" s="331"/>
      <c r="X919" s="331"/>
      <c r="Y919" s="369"/>
      <c r="Z919" s="366"/>
    </row>
    <row r="920">
      <c r="A920" s="331"/>
      <c r="B920" s="331"/>
      <c r="C920" s="331"/>
      <c r="D920" s="331"/>
      <c r="E920" s="331"/>
      <c r="F920" s="331"/>
      <c r="G920" s="331"/>
      <c r="H920" s="331"/>
      <c r="I920" s="331"/>
      <c r="J920" s="331"/>
      <c r="K920" s="331"/>
      <c r="L920" s="331"/>
      <c r="M920" s="331"/>
      <c r="N920" s="331"/>
      <c r="O920" s="331"/>
      <c r="P920" s="331"/>
      <c r="Q920" s="331"/>
      <c r="R920" s="331"/>
      <c r="S920" s="331"/>
      <c r="T920" s="331"/>
      <c r="U920" s="331"/>
      <c r="V920" s="331"/>
      <c r="W920" s="331"/>
      <c r="X920" s="331"/>
      <c r="Y920" s="369"/>
      <c r="Z920" s="366"/>
    </row>
    <row r="921">
      <c r="A921" s="331"/>
      <c r="B921" s="331"/>
      <c r="C921" s="331"/>
      <c r="D921" s="331"/>
      <c r="E921" s="331"/>
      <c r="F921" s="331"/>
      <c r="G921" s="331"/>
      <c r="H921" s="331"/>
      <c r="I921" s="331"/>
      <c r="J921" s="331"/>
      <c r="K921" s="331"/>
      <c r="L921" s="331"/>
      <c r="M921" s="331"/>
      <c r="N921" s="331"/>
      <c r="O921" s="331"/>
      <c r="P921" s="331"/>
      <c r="Q921" s="331"/>
      <c r="R921" s="331"/>
      <c r="S921" s="331"/>
      <c r="T921" s="331"/>
      <c r="U921" s="331"/>
      <c r="V921" s="331"/>
      <c r="W921" s="331"/>
      <c r="X921" s="331"/>
      <c r="Y921" s="369"/>
      <c r="Z921" s="366"/>
    </row>
    <row r="922">
      <c r="A922" s="331"/>
      <c r="B922" s="331"/>
      <c r="C922" s="331"/>
      <c r="D922" s="331"/>
      <c r="E922" s="331"/>
      <c r="F922" s="331"/>
      <c r="G922" s="331"/>
      <c r="H922" s="331"/>
      <c r="I922" s="331"/>
      <c r="J922" s="331"/>
      <c r="K922" s="331"/>
      <c r="L922" s="331"/>
      <c r="M922" s="331"/>
      <c r="N922" s="331"/>
      <c r="O922" s="331"/>
      <c r="P922" s="331"/>
      <c r="Q922" s="331"/>
      <c r="R922" s="331"/>
      <c r="S922" s="331"/>
      <c r="T922" s="331"/>
      <c r="U922" s="331"/>
      <c r="V922" s="331"/>
      <c r="W922" s="331"/>
      <c r="X922" s="331"/>
      <c r="Y922" s="369"/>
      <c r="Z922" s="366"/>
    </row>
    <row r="923">
      <c r="A923" s="331"/>
      <c r="B923" s="331"/>
      <c r="C923" s="331"/>
      <c r="D923" s="331"/>
      <c r="E923" s="331"/>
      <c r="F923" s="331"/>
      <c r="G923" s="331"/>
      <c r="H923" s="331"/>
      <c r="I923" s="331"/>
      <c r="J923" s="331"/>
      <c r="K923" s="331"/>
      <c r="L923" s="331"/>
      <c r="M923" s="331"/>
      <c r="N923" s="331"/>
      <c r="O923" s="331"/>
      <c r="P923" s="331"/>
      <c r="Q923" s="331"/>
      <c r="R923" s="331"/>
      <c r="S923" s="331"/>
      <c r="T923" s="331"/>
      <c r="U923" s="331"/>
      <c r="V923" s="331"/>
      <c r="W923" s="331"/>
      <c r="X923" s="331"/>
      <c r="Y923" s="369"/>
      <c r="Z923" s="366"/>
    </row>
    <row r="924">
      <c r="A924" s="331"/>
      <c r="B924" s="331"/>
      <c r="C924" s="331"/>
      <c r="D924" s="331"/>
      <c r="E924" s="331"/>
      <c r="F924" s="331"/>
      <c r="G924" s="331"/>
      <c r="H924" s="331"/>
      <c r="I924" s="331"/>
      <c r="J924" s="331"/>
      <c r="K924" s="331"/>
      <c r="L924" s="331"/>
      <c r="M924" s="331"/>
      <c r="N924" s="331"/>
      <c r="O924" s="331"/>
      <c r="P924" s="331"/>
      <c r="Q924" s="331"/>
      <c r="R924" s="331"/>
      <c r="S924" s="331"/>
      <c r="T924" s="331"/>
      <c r="U924" s="331"/>
      <c r="V924" s="331"/>
      <c r="W924" s="331"/>
      <c r="X924" s="331"/>
      <c r="Y924" s="369"/>
      <c r="Z924" s="366"/>
    </row>
    <row r="925">
      <c r="A925" s="331"/>
      <c r="B925" s="331"/>
      <c r="C925" s="331"/>
      <c r="D925" s="331"/>
      <c r="E925" s="331"/>
      <c r="F925" s="331"/>
      <c r="G925" s="331"/>
      <c r="H925" s="331"/>
      <c r="I925" s="331"/>
      <c r="J925" s="331"/>
      <c r="K925" s="331"/>
      <c r="L925" s="331"/>
      <c r="M925" s="331"/>
      <c r="N925" s="331"/>
      <c r="O925" s="331"/>
      <c r="P925" s="331"/>
      <c r="Q925" s="331"/>
      <c r="R925" s="331"/>
      <c r="S925" s="331"/>
      <c r="T925" s="331"/>
      <c r="U925" s="331"/>
      <c r="V925" s="331"/>
      <c r="W925" s="331"/>
      <c r="X925" s="331"/>
      <c r="Y925" s="369"/>
      <c r="Z925" s="366"/>
    </row>
    <row r="926">
      <c r="A926" s="331"/>
      <c r="B926" s="331"/>
      <c r="C926" s="331"/>
      <c r="D926" s="331"/>
      <c r="E926" s="331"/>
      <c r="F926" s="331"/>
      <c r="G926" s="331"/>
      <c r="H926" s="331"/>
      <c r="I926" s="331"/>
      <c r="J926" s="331"/>
      <c r="K926" s="331"/>
      <c r="L926" s="331"/>
      <c r="M926" s="331"/>
      <c r="N926" s="331"/>
      <c r="O926" s="331"/>
      <c r="P926" s="331"/>
      <c r="Q926" s="331"/>
      <c r="R926" s="331"/>
      <c r="S926" s="331"/>
      <c r="T926" s="331"/>
      <c r="U926" s="331"/>
      <c r="V926" s="331"/>
      <c r="W926" s="331"/>
      <c r="X926" s="331"/>
      <c r="Y926" s="369"/>
      <c r="Z926" s="366"/>
    </row>
    <row r="927">
      <c r="A927" s="331"/>
      <c r="B927" s="331"/>
      <c r="C927" s="331"/>
      <c r="D927" s="331"/>
      <c r="E927" s="331"/>
      <c r="F927" s="331"/>
      <c r="G927" s="331"/>
      <c r="H927" s="331"/>
      <c r="I927" s="331"/>
      <c r="J927" s="331"/>
      <c r="K927" s="331"/>
      <c r="L927" s="331"/>
      <c r="M927" s="331"/>
      <c r="N927" s="331"/>
      <c r="O927" s="331"/>
      <c r="P927" s="331"/>
      <c r="Q927" s="331"/>
      <c r="R927" s="331"/>
      <c r="S927" s="331"/>
      <c r="T927" s="331"/>
      <c r="U927" s="331"/>
      <c r="V927" s="331"/>
      <c r="W927" s="331"/>
      <c r="X927" s="331"/>
      <c r="Y927" s="369"/>
      <c r="Z927" s="366"/>
    </row>
    <row r="928">
      <c r="A928" s="331"/>
      <c r="B928" s="331"/>
      <c r="C928" s="331"/>
      <c r="D928" s="331"/>
      <c r="E928" s="331"/>
      <c r="F928" s="331"/>
      <c r="G928" s="331"/>
      <c r="H928" s="331"/>
      <c r="I928" s="331"/>
      <c r="J928" s="331"/>
      <c r="K928" s="331"/>
      <c r="L928" s="331"/>
      <c r="M928" s="331"/>
      <c r="N928" s="331"/>
      <c r="O928" s="331"/>
      <c r="P928" s="331"/>
      <c r="Q928" s="331"/>
      <c r="R928" s="331"/>
      <c r="S928" s="331"/>
      <c r="T928" s="331"/>
      <c r="U928" s="331"/>
      <c r="V928" s="331"/>
      <c r="W928" s="331"/>
      <c r="X928" s="331"/>
      <c r="Y928" s="369"/>
      <c r="Z928" s="366"/>
    </row>
    <row r="929">
      <c r="A929" s="331"/>
      <c r="B929" s="331"/>
      <c r="C929" s="331"/>
      <c r="D929" s="331"/>
      <c r="E929" s="331"/>
      <c r="F929" s="331"/>
      <c r="G929" s="331"/>
      <c r="H929" s="331"/>
      <c r="I929" s="331"/>
      <c r="J929" s="331"/>
      <c r="K929" s="331"/>
      <c r="L929" s="331"/>
      <c r="M929" s="331"/>
      <c r="N929" s="331"/>
      <c r="O929" s="331"/>
      <c r="P929" s="331"/>
      <c r="Q929" s="331"/>
      <c r="R929" s="331"/>
      <c r="S929" s="331"/>
      <c r="T929" s="331"/>
      <c r="U929" s="331"/>
      <c r="V929" s="331"/>
      <c r="W929" s="331"/>
      <c r="X929" s="331"/>
      <c r="Y929" s="369"/>
      <c r="Z929" s="366"/>
    </row>
    <row r="930">
      <c r="A930" s="331"/>
      <c r="B930" s="331"/>
      <c r="C930" s="331"/>
      <c r="D930" s="331"/>
      <c r="E930" s="331"/>
      <c r="F930" s="331"/>
      <c r="G930" s="331"/>
      <c r="H930" s="331"/>
      <c r="I930" s="331"/>
      <c r="J930" s="331"/>
      <c r="K930" s="331"/>
      <c r="L930" s="331"/>
      <c r="M930" s="331"/>
      <c r="N930" s="331"/>
      <c r="O930" s="331"/>
      <c r="P930" s="331"/>
      <c r="Q930" s="331"/>
      <c r="R930" s="331"/>
      <c r="S930" s="331"/>
      <c r="T930" s="331"/>
      <c r="U930" s="331"/>
      <c r="V930" s="331"/>
      <c r="W930" s="331"/>
      <c r="X930" s="331"/>
      <c r="Y930" s="369"/>
      <c r="Z930" s="366"/>
    </row>
    <row r="931">
      <c r="A931" s="331"/>
      <c r="B931" s="331"/>
      <c r="C931" s="331"/>
      <c r="D931" s="331"/>
      <c r="E931" s="331"/>
      <c r="F931" s="331"/>
      <c r="G931" s="331"/>
      <c r="H931" s="331"/>
      <c r="I931" s="331"/>
      <c r="J931" s="331"/>
      <c r="K931" s="331"/>
      <c r="L931" s="331"/>
      <c r="M931" s="331"/>
      <c r="N931" s="331"/>
      <c r="O931" s="331"/>
      <c r="P931" s="331"/>
      <c r="Q931" s="331"/>
      <c r="R931" s="331"/>
      <c r="S931" s="331"/>
      <c r="T931" s="331"/>
      <c r="U931" s="331"/>
      <c r="V931" s="331"/>
      <c r="W931" s="331"/>
      <c r="X931" s="331"/>
      <c r="Y931" s="369"/>
      <c r="Z931" s="366"/>
    </row>
    <row r="932">
      <c r="A932" s="331"/>
      <c r="B932" s="331"/>
      <c r="C932" s="331"/>
      <c r="D932" s="331"/>
      <c r="E932" s="331"/>
      <c r="F932" s="331"/>
      <c r="G932" s="331"/>
      <c r="H932" s="331"/>
      <c r="I932" s="331"/>
      <c r="J932" s="331"/>
      <c r="K932" s="331"/>
      <c r="L932" s="331"/>
      <c r="M932" s="331"/>
      <c r="N932" s="331"/>
      <c r="O932" s="331"/>
      <c r="P932" s="331"/>
      <c r="Q932" s="331"/>
      <c r="R932" s="331"/>
      <c r="S932" s="331"/>
      <c r="T932" s="331"/>
      <c r="U932" s="331"/>
      <c r="V932" s="331"/>
      <c r="W932" s="331"/>
      <c r="X932" s="331"/>
      <c r="Y932" s="369"/>
      <c r="Z932" s="366"/>
    </row>
    <row r="933">
      <c r="A933" s="331"/>
      <c r="B933" s="331"/>
      <c r="C933" s="331"/>
      <c r="D933" s="331"/>
      <c r="E933" s="331"/>
      <c r="F933" s="331"/>
      <c r="G933" s="331"/>
      <c r="H933" s="331"/>
      <c r="I933" s="331"/>
      <c r="J933" s="331"/>
      <c r="K933" s="331"/>
      <c r="L933" s="331"/>
      <c r="M933" s="331"/>
      <c r="N933" s="331"/>
      <c r="O933" s="331"/>
      <c r="P933" s="331"/>
      <c r="Q933" s="331"/>
      <c r="R933" s="331"/>
      <c r="S933" s="331"/>
      <c r="T933" s="331"/>
      <c r="U933" s="331"/>
      <c r="V933" s="331"/>
      <c r="W933" s="331"/>
      <c r="X933" s="331"/>
      <c r="Y933" s="369"/>
      <c r="Z933" s="366"/>
    </row>
    <row r="934">
      <c r="A934" s="331"/>
      <c r="B934" s="331"/>
      <c r="C934" s="331"/>
      <c r="D934" s="331"/>
      <c r="E934" s="331"/>
      <c r="F934" s="331"/>
      <c r="G934" s="331"/>
      <c r="H934" s="331"/>
      <c r="I934" s="331"/>
      <c r="J934" s="331"/>
      <c r="K934" s="331"/>
      <c r="L934" s="331"/>
      <c r="M934" s="331"/>
      <c r="N934" s="331"/>
      <c r="O934" s="331"/>
      <c r="P934" s="331"/>
      <c r="Q934" s="331"/>
      <c r="R934" s="331"/>
      <c r="S934" s="331"/>
      <c r="T934" s="331"/>
      <c r="U934" s="331"/>
      <c r="V934" s="331"/>
      <c r="W934" s="331"/>
      <c r="X934" s="331"/>
      <c r="Y934" s="369"/>
      <c r="Z934" s="366"/>
    </row>
    <row r="935">
      <c r="A935" s="331"/>
      <c r="B935" s="331"/>
      <c r="C935" s="331"/>
      <c r="D935" s="331"/>
      <c r="E935" s="331"/>
      <c r="F935" s="331"/>
      <c r="G935" s="331"/>
      <c r="H935" s="331"/>
      <c r="I935" s="331"/>
      <c r="J935" s="331"/>
      <c r="K935" s="331"/>
      <c r="L935" s="331"/>
      <c r="M935" s="331"/>
      <c r="N935" s="331"/>
      <c r="O935" s="331"/>
      <c r="P935" s="331"/>
      <c r="Q935" s="331"/>
      <c r="R935" s="331"/>
      <c r="S935" s="331"/>
      <c r="T935" s="331"/>
      <c r="U935" s="331"/>
      <c r="V935" s="331"/>
      <c r="W935" s="331"/>
      <c r="X935" s="331"/>
      <c r="Y935" s="369"/>
      <c r="Z935" s="366"/>
    </row>
    <row r="936">
      <c r="A936" s="331"/>
      <c r="B936" s="331"/>
      <c r="C936" s="331"/>
      <c r="D936" s="331"/>
      <c r="E936" s="331"/>
      <c r="F936" s="331"/>
      <c r="G936" s="331"/>
      <c r="H936" s="331"/>
      <c r="I936" s="331"/>
      <c r="J936" s="331"/>
      <c r="K936" s="331"/>
      <c r="L936" s="331"/>
      <c r="M936" s="331"/>
      <c r="N936" s="331"/>
      <c r="O936" s="331"/>
      <c r="P936" s="331"/>
      <c r="Q936" s="331"/>
      <c r="R936" s="331"/>
      <c r="S936" s="331"/>
      <c r="T936" s="331"/>
      <c r="U936" s="331"/>
      <c r="V936" s="331"/>
      <c r="W936" s="331"/>
      <c r="X936" s="331"/>
      <c r="Y936" s="369"/>
      <c r="Z936" s="366"/>
    </row>
    <row r="937">
      <c r="A937" s="331"/>
      <c r="B937" s="331"/>
      <c r="C937" s="331"/>
      <c r="D937" s="331"/>
      <c r="E937" s="331"/>
      <c r="F937" s="331"/>
      <c r="G937" s="331"/>
      <c r="H937" s="331"/>
      <c r="I937" s="331"/>
      <c r="J937" s="331"/>
      <c r="K937" s="331"/>
      <c r="L937" s="331"/>
      <c r="M937" s="331"/>
      <c r="N937" s="331"/>
      <c r="O937" s="331"/>
      <c r="P937" s="331"/>
      <c r="Q937" s="331"/>
      <c r="R937" s="331"/>
      <c r="S937" s="331"/>
      <c r="T937" s="331"/>
      <c r="U937" s="331"/>
      <c r="V937" s="331"/>
      <c r="W937" s="331"/>
      <c r="X937" s="331"/>
      <c r="Y937" s="369"/>
      <c r="Z937" s="366"/>
    </row>
    <row r="938">
      <c r="A938" s="331"/>
      <c r="B938" s="331"/>
      <c r="C938" s="331"/>
      <c r="D938" s="331"/>
      <c r="E938" s="331"/>
      <c r="F938" s="331"/>
      <c r="G938" s="331"/>
      <c r="H938" s="331"/>
      <c r="I938" s="331"/>
      <c r="J938" s="331"/>
      <c r="K938" s="331"/>
      <c r="L938" s="331"/>
      <c r="M938" s="331"/>
      <c r="N938" s="331"/>
      <c r="O938" s="331"/>
      <c r="P938" s="331"/>
      <c r="Q938" s="331"/>
      <c r="R938" s="331"/>
      <c r="S938" s="331"/>
      <c r="T938" s="331"/>
      <c r="U938" s="331"/>
      <c r="V938" s="331"/>
      <c r="W938" s="331"/>
      <c r="X938" s="331"/>
      <c r="Y938" s="369"/>
      <c r="Z938" s="366"/>
    </row>
    <row r="939">
      <c r="A939" s="331"/>
      <c r="B939" s="331"/>
      <c r="C939" s="331"/>
      <c r="D939" s="331"/>
      <c r="E939" s="331"/>
      <c r="F939" s="331"/>
      <c r="G939" s="331"/>
      <c r="H939" s="331"/>
      <c r="I939" s="331"/>
      <c r="J939" s="331"/>
      <c r="K939" s="331"/>
      <c r="L939" s="331"/>
      <c r="M939" s="331"/>
      <c r="N939" s="331"/>
      <c r="O939" s="331"/>
      <c r="P939" s="331"/>
      <c r="Q939" s="331"/>
      <c r="R939" s="331"/>
      <c r="S939" s="331"/>
      <c r="T939" s="331"/>
      <c r="U939" s="331"/>
      <c r="V939" s="331"/>
      <c r="W939" s="331"/>
      <c r="X939" s="331"/>
      <c r="Y939" s="369"/>
      <c r="Z939" s="366"/>
    </row>
    <row r="940">
      <c r="A940" s="331"/>
      <c r="B940" s="331"/>
      <c r="C940" s="331"/>
      <c r="D940" s="331"/>
      <c r="E940" s="331"/>
      <c r="F940" s="331"/>
      <c r="G940" s="331"/>
      <c r="H940" s="331"/>
      <c r="I940" s="331"/>
      <c r="J940" s="331"/>
      <c r="K940" s="331"/>
      <c r="L940" s="331"/>
      <c r="M940" s="331"/>
      <c r="N940" s="331"/>
      <c r="O940" s="331"/>
      <c r="P940" s="331"/>
      <c r="Q940" s="331"/>
      <c r="R940" s="331"/>
      <c r="S940" s="331"/>
      <c r="T940" s="331"/>
      <c r="U940" s="331"/>
      <c r="V940" s="331"/>
      <c r="W940" s="331"/>
      <c r="X940" s="331"/>
      <c r="Y940" s="369"/>
      <c r="Z940" s="366"/>
    </row>
    <row r="941">
      <c r="A941" s="331"/>
      <c r="B941" s="331"/>
      <c r="C941" s="331"/>
      <c r="D941" s="331"/>
      <c r="E941" s="331"/>
      <c r="F941" s="331"/>
      <c r="G941" s="331"/>
      <c r="H941" s="331"/>
      <c r="I941" s="331"/>
      <c r="J941" s="331"/>
      <c r="K941" s="331"/>
      <c r="L941" s="331"/>
      <c r="M941" s="331"/>
      <c r="N941" s="331"/>
      <c r="O941" s="331"/>
      <c r="P941" s="331"/>
      <c r="Q941" s="331"/>
      <c r="R941" s="331"/>
      <c r="S941" s="331"/>
      <c r="T941" s="331"/>
      <c r="U941" s="331"/>
      <c r="V941" s="331"/>
      <c r="W941" s="331"/>
      <c r="X941" s="331"/>
      <c r="Y941" s="369"/>
      <c r="Z941" s="366"/>
    </row>
    <row r="942">
      <c r="A942" s="331"/>
      <c r="B942" s="331"/>
      <c r="C942" s="331"/>
      <c r="D942" s="331"/>
      <c r="E942" s="331"/>
      <c r="F942" s="331"/>
      <c r="G942" s="331"/>
      <c r="H942" s="331"/>
      <c r="I942" s="331"/>
      <c r="J942" s="331"/>
      <c r="K942" s="331"/>
      <c r="L942" s="331"/>
      <c r="M942" s="331"/>
      <c r="N942" s="331"/>
      <c r="O942" s="331"/>
      <c r="P942" s="331"/>
      <c r="Q942" s="331"/>
      <c r="R942" s="331"/>
      <c r="S942" s="331"/>
      <c r="T942" s="331"/>
      <c r="U942" s="331"/>
      <c r="V942" s="331"/>
      <c r="W942" s="331"/>
      <c r="X942" s="331"/>
      <c r="Y942" s="369"/>
      <c r="Z942" s="366"/>
    </row>
    <row r="943">
      <c r="A943" s="331"/>
      <c r="B943" s="331"/>
      <c r="C943" s="331"/>
      <c r="D943" s="331"/>
      <c r="E943" s="331"/>
      <c r="F943" s="331"/>
      <c r="G943" s="331"/>
      <c r="H943" s="331"/>
      <c r="I943" s="331"/>
      <c r="J943" s="331"/>
      <c r="K943" s="331"/>
      <c r="L943" s="331"/>
      <c r="M943" s="331"/>
      <c r="N943" s="331"/>
      <c r="O943" s="331"/>
      <c r="P943" s="331"/>
      <c r="Q943" s="331"/>
      <c r="R943" s="331"/>
      <c r="S943" s="331"/>
      <c r="T943" s="331"/>
      <c r="U943" s="331"/>
      <c r="V943" s="331"/>
      <c r="W943" s="331"/>
      <c r="X943" s="331"/>
      <c r="Y943" s="369"/>
      <c r="Z943" s="366"/>
    </row>
    <row r="944">
      <c r="A944" s="331"/>
      <c r="B944" s="331"/>
      <c r="C944" s="331"/>
      <c r="D944" s="331"/>
      <c r="E944" s="331"/>
      <c r="F944" s="331"/>
      <c r="G944" s="331"/>
      <c r="H944" s="331"/>
      <c r="I944" s="331"/>
      <c r="J944" s="331"/>
      <c r="K944" s="331"/>
      <c r="L944" s="331"/>
      <c r="M944" s="331"/>
      <c r="N944" s="331"/>
      <c r="O944" s="331"/>
      <c r="P944" s="331"/>
      <c r="Q944" s="331"/>
      <c r="R944" s="331"/>
      <c r="S944" s="331"/>
      <c r="T944" s="331"/>
      <c r="U944" s="331"/>
      <c r="V944" s="331"/>
      <c r="W944" s="331"/>
      <c r="X944" s="331"/>
      <c r="Y944" s="369"/>
      <c r="Z944" s="366"/>
    </row>
    <row r="945">
      <c r="A945" s="331"/>
      <c r="B945" s="331"/>
      <c r="C945" s="331"/>
      <c r="D945" s="331"/>
      <c r="E945" s="331"/>
      <c r="F945" s="331"/>
      <c r="G945" s="331"/>
      <c r="H945" s="331"/>
      <c r="I945" s="331"/>
      <c r="J945" s="331"/>
      <c r="K945" s="331"/>
      <c r="L945" s="331"/>
      <c r="M945" s="331"/>
      <c r="N945" s="331"/>
      <c r="O945" s="331"/>
      <c r="P945" s="331"/>
      <c r="Q945" s="331"/>
      <c r="R945" s="331"/>
      <c r="S945" s="331"/>
      <c r="T945" s="331"/>
      <c r="U945" s="331"/>
      <c r="V945" s="331"/>
      <c r="W945" s="331"/>
      <c r="X945" s="331"/>
      <c r="Y945" s="369"/>
      <c r="Z945" s="366"/>
    </row>
    <row r="946">
      <c r="A946" s="331"/>
      <c r="B946" s="331"/>
      <c r="C946" s="331"/>
      <c r="D946" s="331"/>
      <c r="E946" s="331"/>
      <c r="F946" s="331"/>
      <c r="G946" s="331"/>
      <c r="H946" s="331"/>
      <c r="I946" s="331"/>
      <c r="J946" s="331"/>
      <c r="K946" s="331"/>
      <c r="L946" s="331"/>
      <c r="M946" s="331"/>
      <c r="N946" s="331"/>
      <c r="O946" s="331"/>
      <c r="P946" s="331"/>
      <c r="Q946" s="331"/>
      <c r="R946" s="331"/>
      <c r="S946" s="331"/>
      <c r="T946" s="331"/>
      <c r="U946" s="331"/>
      <c r="V946" s="331"/>
      <c r="W946" s="331"/>
      <c r="X946" s="331"/>
      <c r="Y946" s="369"/>
      <c r="Z946" s="366"/>
    </row>
    <row r="947">
      <c r="A947" s="331"/>
      <c r="B947" s="331"/>
      <c r="C947" s="331"/>
      <c r="D947" s="331"/>
      <c r="E947" s="331"/>
      <c r="F947" s="331"/>
      <c r="G947" s="331"/>
      <c r="H947" s="331"/>
      <c r="I947" s="331"/>
      <c r="J947" s="331"/>
      <c r="K947" s="331"/>
      <c r="L947" s="331"/>
      <c r="M947" s="331"/>
      <c r="N947" s="331"/>
      <c r="O947" s="331"/>
      <c r="P947" s="331"/>
      <c r="Q947" s="331"/>
      <c r="R947" s="331"/>
      <c r="S947" s="331"/>
      <c r="T947" s="331"/>
      <c r="U947" s="331"/>
      <c r="V947" s="331"/>
      <c r="W947" s="331"/>
      <c r="X947" s="331"/>
      <c r="Y947" s="369"/>
      <c r="Z947" s="366"/>
    </row>
    <row r="948">
      <c r="A948" s="331"/>
      <c r="B948" s="331"/>
      <c r="C948" s="331"/>
      <c r="D948" s="331"/>
      <c r="E948" s="331"/>
      <c r="F948" s="331"/>
      <c r="G948" s="331"/>
      <c r="H948" s="331"/>
      <c r="I948" s="331"/>
      <c r="J948" s="331"/>
      <c r="K948" s="331"/>
      <c r="L948" s="331"/>
      <c r="M948" s="331"/>
      <c r="N948" s="331"/>
      <c r="O948" s="331"/>
      <c r="P948" s="331"/>
      <c r="Q948" s="331"/>
      <c r="R948" s="331"/>
      <c r="S948" s="331"/>
      <c r="T948" s="331"/>
      <c r="U948" s="331"/>
      <c r="V948" s="331"/>
      <c r="W948" s="331"/>
      <c r="X948" s="331"/>
      <c r="Y948" s="369"/>
      <c r="Z948" s="366"/>
    </row>
    <row r="949">
      <c r="A949" s="331"/>
      <c r="B949" s="331"/>
      <c r="C949" s="331"/>
      <c r="D949" s="331"/>
      <c r="E949" s="331"/>
      <c r="F949" s="331"/>
      <c r="G949" s="331"/>
      <c r="H949" s="331"/>
      <c r="I949" s="331"/>
      <c r="J949" s="331"/>
      <c r="K949" s="331"/>
      <c r="L949" s="331"/>
      <c r="M949" s="331"/>
      <c r="N949" s="331"/>
      <c r="O949" s="331"/>
      <c r="P949" s="331"/>
      <c r="Q949" s="331"/>
      <c r="R949" s="331"/>
      <c r="S949" s="331"/>
      <c r="T949" s="331"/>
      <c r="U949" s="331"/>
      <c r="V949" s="331"/>
      <c r="W949" s="331"/>
      <c r="X949" s="331"/>
      <c r="Y949" s="369"/>
      <c r="Z949" s="366"/>
    </row>
    <row r="950">
      <c r="A950" s="331"/>
      <c r="B950" s="331"/>
      <c r="C950" s="331"/>
      <c r="D950" s="331"/>
      <c r="E950" s="331"/>
      <c r="F950" s="331"/>
      <c r="G950" s="331"/>
      <c r="H950" s="331"/>
      <c r="I950" s="331"/>
      <c r="J950" s="331"/>
      <c r="K950" s="331"/>
      <c r="L950" s="331"/>
      <c r="M950" s="331"/>
      <c r="N950" s="331"/>
      <c r="O950" s="331"/>
      <c r="P950" s="331"/>
      <c r="Q950" s="331"/>
      <c r="R950" s="331"/>
      <c r="S950" s="331"/>
      <c r="T950" s="331"/>
      <c r="U950" s="331"/>
      <c r="V950" s="331"/>
      <c r="W950" s="331"/>
      <c r="X950" s="331"/>
      <c r="Y950" s="369"/>
      <c r="Z950" s="366"/>
    </row>
    <row r="951">
      <c r="A951" s="331"/>
      <c r="B951" s="331"/>
      <c r="C951" s="331"/>
      <c r="D951" s="331"/>
      <c r="E951" s="331"/>
      <c r="F951" s="331"/>
      <c r="G951" s="331"/>
      <c r="H951" s="331"/>
      <c r="I951" s="331"/>
      <c r="J951" s="331"/>
      <c r="K951" s="331"/>
      <c r="L951" s="331"/>
      <c r="M951" s="331"/>
      <c r="N951" s="331"/>
      <c r="O951" s="331"/>
      <c r="P951" s="331"/>
      <c r="Q951" s="331"/>
      <c r="R951" s="331"/>
      <c r="S951" s="331"/>
      <c r="T951" s="331"/>
      <c r="U951" s="331"/>
      <c r="V951" s="331"/>
      <c r="W951" s="331"/>
      <c r="X951" s="331"/>
      <c r="Y951" s="369"/>
      <c r="Z951" s="366"/>
    </row>
    <row r="952">
      <c r="A952" s="331"/>
      <c r="B952" s="331"/>
      <c r="C952" s="331"/>
      <c r="D952" s="331"/>
      <c r="E952" s="331"/>
      <c r="F952" s="331"/>
      <c r="G952" s="331"/>
      <c r="H952" s="331"/>
      <c r="I952" s="331"/>
      <c r="J952" s="331"/>
      <c r="K952" s="331"/>
      <c r="L952" s="331"/>
      <c r="M952" s="331"/>
      <c r="N952" s="331"/>
      <c r="O952" s="331"/>
      <c r="P952" s="331"/>
      <c r="Q952" s="331"/>
      <c r="R952" s="331"/>
      <c r="S952" s="331"/>
      <c r="T952" s="331"/>
      <c r="U952" s="331"/>
      <c r="V952" s="331"/>
      <c r="W952" s="331"/>
      <c r="X952" s="331"/>
      <c r="Y952" s="369"/>
      <c r="Z952" s="366"/>
    </row>
    <row r="953">
      <c r="A953" s="331"/>
      <c r="B953" s="331"/>
      <c r="C953" s="331"/>
      <c r="D953" s="331"/>
      <c r="E953" s="331"/>
      <c r="F953" s="331"/>
      <c r="G953" s="331"/>
      <c r="H953" s="331"/>
      <c r="I953" s="331"/>
      <c r="J953" s="331"/>
      <c r="K953" s="331"/>
      <c r="L953" s="331"/>
      <c r="M953" s="331"/>
      <c r="N953" s="331"/>
      <c r="O953" s="331"/>
      <c r="P953" s="331"/>
      <c r="Q953" s="331"/>
      <c r="R953" s="331"/>
      <c r="S953" s="331"/>
      <c r="T953" s="331"/>
      <c r="U953" s="331"/>
      <c r="V953" s="331"/>
      <c r="W953" s="331"/>
      <c r="X953" s="331"/>
      <c r="Y953" s="369"/>
      <c r="Z953" s="366"/>
    </row>
    <row r="954">
      <c r="A954" s="331"/>
      <c r="B954" s="331"/>
      <c r="C954" s="331"/>
      <c r="D954" s="331"/>
      <c r="E954" s="331"/>
      <c r="F954" s="331"/>
      <c r="G954" s="331"/>
      <c r="H954" s="331"/>
      <c r="I954" s="331"/>
      <c r="J954" s="331"/>
      <c r="K954" s="331"/>
      <c r="L954" s="331"/>
      <c r="M954" s="331"/>
      <c r="N954" s="331"/>
      <c r="O954" s="331"/>
      <c r="P954" s="331"/>
      <c r="Q954" s="331"/>
      <c r="R954" s="331"/>
      <c r="S954" s="331"/>
      <c r="T954" s="331"/>
      <c r="U954" s="331"/>
      <c r="V954" s="331"/>
      <c r="W954" s="331"/>
      <c r="X954" s="331"/>
      <c r="Y954" s="369"/>
      <c r="Z954" s="366"/>
    </row>
    <row r="955">
      <c r="A955" s="331"/>
      <c r="B955" s="331"/>
      <c r="C955" s="331"/>
      <c r="D955" s="331"/>
      <c r="E955" s="331"/>
      <c r="F955" s="331"/>
      <c r="G955" s="331"/>
      <c r="H955" s="331"/>
      <c r="I955" s="331"/>
      <c r="J955" s="331"/>
      <c r="K955" s="331"/>
      <c r="L955" s="331"/>
      <c r="M955" s="331"/>
      <c r="N955" s="331"/>
      <c r="O955" s="331"/>
      <c r="P955" s="331"/>
      <c r="Q955" s="331"/>
      <c r="R955" s="331"/>
      <c r="S955" s="331"/>
      <c r="T955" s="331"/>
      <c r="U955" s="331"/>
      <c r="V955" s="331"/>
      <c r="W955" s="331"/>
      <c r="X955" s="331"/>
      <c r="Y955" s="369"/>
      <c r="Z955" s="366"/>
    </row>
    <row r="956">
      <c r="A956" s="331"/>
      <c r="B956" s="331"/>
      <c r="C956" s="331"/>
      <c r="D956" s="331"/>
      <c r="E956" s="331"/>
      <c r="F956" s="331"/>
      <c r="G956" s="331"/>
      <c r="H956" s="331"/>
      <c r="I956" s="331"/>
      <c r="J956" s="331"/>
      <c r="K956" s="331"/>
      <c r="L956" s="331"/>
      <c r="M956" s="331"/>
      <c r="N956" s="331"/>
      <c r="O956" s="331"/>
      <c r="P956" s="331"/>
      <c r="Q956" s="331"/>
      <c r="R956" s="331"/>
      <c r="S956" s="331"/>
      <c r="T956" s="331"/>
      <c r="U956" s="331"/>
      <c r="V956" s="331"/>
      <c r="W956" s="331"/>
      <c r="X956" s="331"/>
      <c r="Y956" s="369"/>
      <c r="Z956" s="366"/>
    </row>
    <row r="957">
      <c r="A957" s="331"/>
      <c r="B957" s="331"/>
      <c r="C957" s="331"/>
      <c r="D957" s="331"/>
      <c r="E957" s="331"/>
      <c r="F957" s="331"/>
      <c r="G957" s="331"/>
      <c r="H957" s="331"/>
      <c r="I957" s="331"/>
      <c r="J957" s="331"/>
      <c r="K957" s="331"/>
      <c r="L957" s="331"/>
      <c r="M957" s="331"/>
      <c r="N957" s="331"/>
      <c r="O957" s="331"/>
      <c r="P957" s="331"/>
      <c r="Q957" s="331"/>
      <c r="R957" s="331"/>
      <c r="S957" s="331"/>
      <c r="T957" s="331"/>
      <c r="U957" s="331"/>
      <c r="V957" s="331"/>
      <c r="W957" s="331"/>
      <c r="X957" s="331"/>
      <c r="Y957" s="369"/>
      <c r="Z957" s="366"/>
    </row>
    <row r="958">
      <c r="A958" s="331"/>
      <c r="B958" s="331"/>
      <c r="C958" s="331"/>
      <c r="D958" s="331"/>
      <c r="E958" s="331"/>
      <c r="F958" s="331"/>
      <c r="G958" s="331"/>
      <c r="H958" s="331"/>
      <c r="I958" s="331"/>
      <c r="J958" s="331"/>
      <c r="K958" s="331"/>
      <c r="L958" s="331"/>
      <c r="M958" s="331"/>
      <c r="N958" s="331"/>
      <c r="O958" s="331"/>
      <c r="P958" s="331"/>
      <c r="Q958" s="331"/>
      <c r="R958" s="331"/>
      <c r="S958" s="331"/>
      <c r="T958" s="331"/>
      <c r="U958" s="331"/>
      <c r="V958" s="331"/>
      <c r="W958" s="331"/>
      <c r="X958" s="331"/>
      <c r="Y958" s="369"/>
      <c r="Z958" s="366"/>
    </row>
    <row r="959">
      <c r="A959" s="331"/>
      <c r="B959" s="331"/>
      <c r="C959" s="331"/>
      <c r="D959" s="331"/>
      <c r="E959" s="331"/>
      <c r="F959" s="331"/>
      <c r="G959" s="331"/>
      <c r="H959" s="331"/>
      <c r="I959" s="331"/>
      <c r="J959" s="331"/>
      <c r="K959" s="331"/>
      <c r="L959" s="331"/>
      <c r="M959" s="331"/>
      <c r="N959" s="331"/>
      <c r="O959" s="331"/>
      <c r="P959" s="331"/>
      <c r="Q959" s="331"/>
      <c r="R959" s="331"/>
      <c r="S959" s="331"/>
      <c r="T959" s="331"/>
      <c r="U959" s="331"/>
      <c r="V959" s="331"/>
      <c r="W959" s="331"/>
      <c r="X959" s="331"/>
      <c r="Y959" s="369"/>
      <c r="Z959" s="366"/>
    </row>
    <row r="960">
      <c r="A960" s="331"/>
      <c r="B960" s="331"/>
      <c r="C960" s="331"/>
      <c r="D960" s="331"/>
      <c r="E960" s="331"/>
      <c r="F960" s="331"/>
      <c r="G960" s="331"/>
      <c r="H960" s="331"/>
      <c r="I960" s="331"/>
      <c r="J960" s="331"/>
      <c r="K960" s="331"/>
      <c r="L960" s="331"/>
      <c r="M960" s="331"/>
      <c r="N960" s="331"/>
      <c r="O960" s="331"/>
      <c r="P960" s="331"/>
      <c r="Q960" s="331"/>
      <c r="R960" s="331"/>
      <c r="S960" s="331"/>
      <c r="T960" s="331"/>
      <c r="U960" s="331"/>
      <c r="V960" s="331"/>
      <c r="W960" s="331"/>
      <c r="X960" s="331"/>
      <c r="Y960" s="369"/>
      <c r="Z960" s="366"/>
    </row>
    <row r="961">
      <c r="A961" s="331"/>
      <c r="B961" s="331"/>
      <c r="C961" s="331"/>
      <c r="D961" s="331"/>
      <c r="E961" s="331"/>
      <c r="F961" s="331"/>
      <c r="G961" s="331"/>
      <c r="H961" s="331"/>
      <c r="I961" s="331"/>
      <c r="J961" s="331"/>
      <c r="K961" s="331"/>
      <c r="L961" s="331"/>
      <c r="M961" s="331"/>
      <c r="N961" s="331"/>
      <c r="O961" s="331"/>
      <c r="P961" s="331"/>
      <c r="Q961" s="331"/>
      <c r="R961" s="331"/>
      <c r="S961" s="331"/>
      <c r="T961" s="331"/>
      <c r="U961" s="331"/>
      <c r="V961" s="331"/>
      <c r="W961" s="331"/>
      <c r="X961" s="331"/>
      <c r="Y961" s="369"/>
      <c r="Z961" s="366"/>
    </row>
    <row r="962">
      <c r="A962" s="331"/>
      <c r="B962" s="331"/>
      <c r="C962" s="331"/>
      <c r="D962" s="331"/>
      <c r="E962" s="331"/>
      <c r="F962" s="331"/>
      <c r="G962" s="331"/>
      <c r="H962" s="331"/>
      <c r="I962" s="331"/>
      <c r="J962" s="331"/>
      <c r="K962" s="331"/>
      <c r="L962" s="331"/>
      <c r="M962" s="331"/>
      <c r="N962" s="331"/>
      <c r="O962" s="331"/>
      <c r="P962" s="331"/>
      <c r="Q962" s="331"/>
      <c r="R962" s="331"/>
      <c r="S962" s="331"/>
      <c r="T962" s="331"/>
      <c r="U962" s="331"/>
      <c r="V962" s="331"/>
      <c r="W962" s="331"/>
      <c r="X962" s="331"/>
      <c r="Y962" s="369"/>
      <c r="Z962" s="366"/>
    </row>
    <row r="963">
      <c r="A963" s="331"/>
      <c r="B963" s="331"/>
      <c r="C963" s="331"/>
      <c r="D963" s="331"/>
      <c r="E963" s="331"/>
      <c r="F963" s="331"/>
      <c r="G963" s="331"/>
      <c r="H963" s="331"/>
      <c r="I963" s="331"/>
      <c r="J963" s="331"/>
      <c r="K963" s="331"/>
      <c r="L963" s="331"/>
      <c r="M963" s="331"/>
      <c r="N963" s="331"/>
      <c r="O963" s="331"/>
      <c r="P963" s="331"/>
      <c r="Q963" s="331"/>
      <c r="R963" s="331"/>
      <c r="S963" s="331"/>
      <c r="T963" s="331"/>
      <c r="U963" s="331"/>
      <c r="V963" s="331"/>
      <c r="W963" s="331"/>
      <c r="X963" s="331"/>
      <c r="Y963" s="369"/>
      <c r="Z963" s="366"/>
    </row>
    <row r="964">
      <c r="A964" s="331"/>
      <c r="B964" s="331"/>
      <c r="C964" s="331"/>
      <c r="D964" s="331"/>
      <c r="E964" s="331"/>
      <c r="F964" s="331"/>
      <c r="G964" s="331"/>
      <c r="H964" s="331"/>
      <c r="I964" s="331"/>
      <c r="J964" s="331"/>
      <c r="K964" s="331"/>
      <c r="L964" s="331"/>
      <c r="M964" s="331"/>
      <c r="N964" s="331"/>
      <c r="O964" s="331"/>
      <c r="P964" s="331"/>
      <c r="Q964" s="331"/>
      <c r="R964" s="331"/>
      <c r="S964" s="331"/>
      <c r="T964" s="331"/>
      <c r="U964" s="331"/>
      <c r="V964" s="331"/>
      <c r="W964" s="331"/>
      <c r="X964" s="331"/>
      <c r="Y964" s="369"/>
      <c r="Z964" s="366"/>
    </row>
    <row r="965">
      <c r="A965" s="331"/>
      <c r="B965" s="331"/>
      <c r="C965" s="331"/>
      <c r="D965" s="331"/>
      <c r="E965" s="331"/>
      <c r="F965" s="331"/>
      <c r="G965" s="331"/>
      <c r="H965" s="331"/>
      <c r="I965" s="331"/>
      <c r="J965" s="331"/>
      <c r="K965" s="331"/>
      <c r="L965" s="331"/>
      <c r="M965" s="331"/>
      <c r="N965" s="331"/>
      <c r="O965" s="331"/>
      <c r="P965" s="331"/>
      <c r="Q965" s="331"/>
      <c r="R965" s="331"/>
      <c r="S965" s="331"/>
      <c r="T965" s="331"/>
      <c r="U965" s="331"/>
      <c r="V965" s="331"/>
      <c r="W965" s="331"/>
      <c r="X965" s="331"/>
      <c r="Y965" s="369"/>
      <c r="Z965" s="366"/>
    </row>
    <row r="966">
      <c r="A966" s="331"/>
      <c r="B966" s="331"/>
      <c r="C966" s="331"/>
      <c r="D966" s="331"/>
      <c r="E966" s="331"/>
      <c r="F966" s="331"/>
      <c r="G966" s="331"/>
      <c r="H966" s="331"/>
      <c r="I966" s="331"/>
      <c r="J966" s="331"/>
      <c r="K966" s="331"/>
      <c r="L966" s="331"/>
      <c r="M966" s="331"/>
      <c r="N966" s="331"/>
      <c r="O966" s="331"/>
      <c r="P966" s="331"/>
      <c r="Q966" s="331"/>
      <c r="R966" s="331"/>
      <c r="S966" s="331"/>
      <c r="T966" s="331"/>
      <c r="U966" s="331"/>
      <c r="V966" s="331"/>
      <c r="W966" s="331"/>
      <c r="X966" s="331"/>
      <c r="Y966" s="369"/>
      <c r="Z966" s="366"/>
    </row>
    <row r="967">
      <c r="A967" s="331"/>
      <c r="B967" s="331"/>
      <c r="C967" s="331"/>
      <c r="D967" s="331"/>
      <c r="E967" s="331"/>
      <c r="F967" s="331"/>
      <c r="G967" s="331"/>
      <c r="H967" s="331"/>
      <c r="I967" s="331"/>
      <c r="J967" s="331"/>
      <c r="K967" s="331"/>
      <c r="L967" s="331"/>
      <c r="M967" s="331"/>
      <c r="N967" s="331"/>
      <c r="O967" s="331"/>
      <c r="P967" s="331"/>
      <c r="Q967" s="331"/>
      <c r="R967" s="331"/>
      <c r="S967" s="331"/>
      <c r="T967" s="331"/>
      <c r="U967" s="331"/>
      <c r="V967" s="331"/>
      <c r="W967" s="331"/>
      <c r="X967" s="331"/>
      <c r="Y967" s="369"/>
      <c r="Z967" s="366"/>
    </row>
    <row r="968">
      <c r="A968" s="331"/>
      <c r="B968" s="331"/>
      <c r="C968" s="331"/>
      <c r="D968" s="331"/>
      <c r="E968" s="331"/>
      <c r="F968" s="331"/>
      <c r="G968" s="331"/>
      <c r="H968" s="331"/>
      <c r="I968" s="331"/>
      <c r="J968" s="331"/>
      <c r="K968" s="331"/>
      <c r="L968" s="331"/>
      <c r="M968" s="331"/>
      <c r="N968" s="331"/>
      <c r="O968" s="331"/>
      <c r="P968" s="331"/>
      <c r="Q968" s="331"/>
      <c r="R968" s="331"/>
      <c r="S968" s="331"/>
      <c r="T968" s="331"/>
      <c r="U968" s="331"/>
      <c r="V968" s="331"/>
      <c r="W968" s="331"/>
      <c r="X968" s="331"/>
      <c r="Y968" s="369"/>
      <c r="Z968" s="366"/>
    </row>
    <row r="969">
      <c r="A969" s="331"/>
      <c r="B969" s="331"/>
      <c r="C969" s="331"/>
      <c r="D969" s="331"/>
      <c r="E969" s="331"/>
      <c r="F969" s="331"/>
      <c r="G969" s="331"/>
      <c r="H969" s="331"/>
      <c r="I969" s="331"/>
      <c r="J969" s="331"/>
      <c r="K969" s="331"/>
      <c r="L969" s="331"/>
      <c r="M969" s="331"/>
      <c r="N969" s="331"/>
      <c r="O969" s="331"/>
      <c r="P969" s="331"/>
      <c r="Q969" s="331"/>
      <c r="R969" s="331"/>
      <c r="S969" s="331"/>
      <c r="T969" s="331"/>
      <c r="U969" s="331"/>
      <c r="V969" s="331"/>
      <c r="W969" s="331"/>
      <c r="X969" s="331"/>
      <c r="Y969" s="369"/>
      <c r="Z969" s="366"/>
    </row>
    <row r="970">
      <c r="A970" s="331"/>
      <c r="B970" s="331"/>
      <c r="C970" s="331"/>
      <c r="D970" s="331"/>
      <c r="E970" s="331"/>
      <c r="F970" s="331"/>
      <c r="G970" s="331"/>
      <c r="H970" s="331"/>
      <c r="I970" s="331"/>
      <c r="J970" s="331"/>
      <c r="K970" s="331"/>
      <c r="L970" s="331"/>
      <c r="M970" s="331"/>
      <c r="N970" s="331"/>
      <c r="O970" s="331"/>
      <c r="P970" s="331"/>
      <c r="Q970" s="331"/>
      <c r="R970" s="331"/>
      <c r="S970" s="331"/>
      <c r="T970" s="331"/>
      <c r="U970" s="331"/>
      <c r="V970" s="331"/>
      <c r="W970" s="331"/>
      <c r="X970" s="331"/>
      <c r="Y970" s="369"/>
      <c r="Z970" s="366"/>
    </row>
    <row r="971">
      <c r="A971" s="331"/>
      <c r="B971" s="331"/>
      <c r="C971" s="331"/>
      <c r="D971" s="331"/>
      <c r="E971" s="331"/>
      <c r="F971" s="331"/>
      <c r="G971" s="331"/>
      <c r="H971" s="331"/>
      <c r="I971" s="331"/>
      <c r="J971" s="331"/>
      <c r="K971" s="331"/>
      <c r="L971" s="331"/>
      <c r="M971" s="331"/>
      <c r="N971" s="331"/>
      <c r="O971" s="331"/>
      <c r="P971" s="331"/>
      <c r="Q971" s="331"/>
      <c r="R971" s="331"/>
      <c r="S971" s="331"/>
      <c r="T971" s="331"/>
      <c r="U971" s="331"/>
      <c r="V971" s="331"/>
      <c r="W971" s="331"/>
      <c r="X971" s="331"/>
      <c r="Y971" s="369"/>
      <c r="Z971" s="366"/>
    </row>
    <row r="972">
      <c r="A972" s="331"/>
      <c r="B972" s="331"/>
      <c r="C972" s="331"/>
      <c r="D972" s="331"/>
      <c r="E972" s="331"/>
      <c r="F972" s="331"/>
      <c r="G972" s="331"/>
      <c r="H972" s="331"/>
      <c r="I972" s="331"/>
      <c r="J972" s="331"/>
      <c r="K972" s="331"/>
      <c r="L972" s="331"/>
      <c r="M972" s="331"/>
      <c r="N972" s="331"/>
      <c r="O972" s="331"/>
      <c r="P972" s="331"/>
      <c r="Q972" s="331"/>
      <c r="R972" s="331"/>
      <c r="S972" s="331"/>
      <c r="T972" s="331"/>
      <c r="U972" s="331"/>
      <c r="V972" s="331"/>
      <c r="W972" s="331"/>
      <c r="X972" s="331"/>
      <c r="Y972" s="369"/>
      <c r="Z972" s="366"/>
    </row>
    <row r="973">
      <c r="A973" s="331"/>
      <c r="B973" s="331"/>
      <c r="C973" s="331"/>
      <c r="D973" s="331"/>
      <c r="E973" s="331"/>
      <c r="F973" s="331"/>
      <c r="G973" s="331"/>
      <c r="H973" s="331"/>
      <c r="I973" s="331"/>
      <c r="J973" s="331"/>
      <c r="K973" s="331"/>
      <c r="L973" s="331"/>
      <c r="M973" s="331"/>
      <c r="N973" s="331"/>
      <c r="O973" s="331"/>
      <c r="P973" s="331"/>
      <c r="Q973" s="331"/>
      <c r="R973" s="331"/>
      <c r="S973" s="331"/>
      <c r="T973" s="331"/>
      <c r="U973" s="331"/>
      <c r="V973" s="331"/>
      <c r="W973" s="331"/>
      <c r="X973" s="331"/>
      <c r="Y973" s="369"/>
      <c r="Z973" s="366"/>
    </row>
    <row r="974">
      <c r="A974" s="331"/>
      <c r="B974" s="331"/>
      <c r="C974" s="331"/>
      <c r="D974" s="331"/>
      <c r="E974" s="331"/>
      <c r="F974" s="331"/>
      <c r="G974" s="331"/>
      <c r="H974" s="331"/>
      <c r="I974" s="331"/>
      <c r="J974" s="331"/>
      <c r="K974" s="331"/>
      <c r="L974" s="331"/>
      <c r="M974" s="331"/>
      <c r="N974" s="331"/>
      <c r="O974" s="331"/>
      <c r="P974" s="331"/>
      <c r="Q974" s="331"/>
      <c r="R974" s="331"/>
      <c r="S974" s="331"/>
      <c r="T974" s="331"/>
      <c r="U974" s="331"/>
      <c r="V974" s="331"/>
      <c r="W974" s="331"/>
      <c r="X974" s="331"/>
      <c r="Y974" s="369"/>
      <c r="Z974" s="366"/>
    </row>
    <row r="975">
      <c r="A975" s="331"/>
      <c r="B975" s="331"/>
      <c r="C975" s="331"/>
      <c r="D975" s="331"/>
      <c r="E975" s="331"/>
      <c r="F975" s="331"/>
      <c r="G975" s="331"/>
      <c r="H975" s="331"/>
      <c r="I975" s="331"/>
      <c r="J975" s="331"/>
      <c r="K975" s="331"/>
      <c r="L975" s="331"/>
      <c r="M975" s="331"/>
      <c r="N975" s="331"/>
      <c r="O975" s="331"/>
      <c r="P975" s="331"/>
      <c r="Q975" s="331"/>
      <c r="R975" s="331"/>
      <c r="S975" s="331"/>
      <c r="T975" s="331"/>
      <c r="U975" s="331"/>
      <c r="V975" s="331"/>
      <c r="W975" s="331"/>
      <c r="X975" s="331"/>
      <c r="Y975" s="369"/>
      <c r="Z975" s="366"/>
    </row>
    <row r="976">
      <c r="A976" s="331"/>
      <c r="B976" s="331"/>
      <c r="C976" s="331"/>
      <c r="D976" s="331"/>
      <c r="E976" s="331"/>
      <c r="F976" s="331"/>
      <c r="G976" s="331"/>
      <c r="H976" s="331"/>
      <c r="I976" s="331"/>
      <c r="J976" s="331"/>
      <c r="K976" s="331"/>
      <c r="L976" s="331"/>
      <c r="M976" s="331"/>
      <c r="N976" s="331"/>
      <c r="O976" s="331"/>
      <c r="P976" s="331"/>
      <c r="Q976" s="331"/>
      <c r="R976" s="331"/>
      <c r="S976" s="331"/>
      <c r="T976" s="331"/>
      <c r="U976" s="331"/>
      <c r="V976" s="331"/>
      <c r="W976" s="331"/>
      <c r="X976" s="331"/>
      <c r="Y976" s="369"/>
      <c r="Z976" s="366"/>
    </row>
    <row r="977">
      <c r="A977" s="331"/>
      <c r="B977" s="331"/>
      <c r="C977" s="331"/>
      <c r="D977" s="331"/>
      <c r="E977" s="331"/>
      <c r="F977" s="331"/>
      <c r="G977" s="331"/>
      <c r="H977" s="331"/>
      <c r="I977" s="331"/>
      <c r="J977" s="331"/>
      <c r="K977" s="331"/>
      <c r="L977" s="331"/>
      <c r="M977" s="331"/>
      <c r="N977" s="331"/>
      <c r="O977" s="331"/>
      <c r="P977" s="331"/>
      <c r="Q977" s="331"/>
      <c r="R977" s="331"/>
      <c r="S977" s="331"/>
      <c r="T977" s="331"/>
      <c r="U977" s="331"/>
      <c r="V977" s="331"/>
      <c r="W977" s="331"/>
      <c r="X977" s="331"/>
      <c r="Y977" s="369"/>
      <c r="Z977" s="366"/>
    </row>
    <row r="978">
      <c r="A978" s="331"/>
      <c r="B978" s="331"/>
      <c r="C978" s="331"/>
      <c r="D978" s="331"/>
      <c r="E978" s="331"/>
      <c r="F978" s="331"/>
      <c r="G978" s="331"/>
      <c r="H978" s="331"/>
      <c r="I978" s="331"/>
      <c r="J978" s="331"/>
      <c r="K978" s="331"/>
      <c r="L978" s="331"/>
      <c r="M978" s="331"/>
      <c r="N978" s="331"/>
      <c r="O978" s="331"/>
      <c r="P978" s="331"/>
      <c r="Q978" s="331"/>
      <c r="R978" s="331"/>
      <c r="S978" s="331"/>
      <c r="T978" s="331"/>
      <c r="U978" s="331"/>
      <c r="V978" s="331"/>
      <c r="W978" s="331"/>
      <c r="X978" s="331"/>
      <c r="Y978" s="369"/>
      <c r="Z978" s="366"/>
    </row>
    <row r="979">
      <c r="A979" s="331"/>
      <c r="B979" s="331"/>
      <c r="C979" s="331"/>
      <c r="D979" s="331"/>
      <c r="E979" s="331"/>
      <c r="F979" s="331"/>
      <c r="G979" s="331"/>
      <c r="H979" s="331"/>
      <c r="I979" s="331"/>
      <c r="J979" s="331"/>
      <c r="K979" s="331"/>
      <c r="L979" s="331"/>
      <c r="M979" s="331"/>
      <c r="N979" s="331"/>
      <c r="O979" s="331"/>
      <c r="P979" s="331"/>
      <c r="Q979" s="331"/>
      <c r="R979" s="331"/>
      <c r="S979" s="331"/>
      <c r="T979" s="331"/>
      <c r="U979" s="331"/>
      <c r="V979" s="331"/>
      <c r="W979" s="331"/>
      <c r="X979" s="331"/>
      <c r="Y979" s="369"/>
      <c r="Z979" s="366"/>
    </row>
    <row r="980">
      <c r="A980" s="331"/>
      <c r="B980" s="331"/>
      <c r="C980" s="331"/>
      <c r="D980" s="331"/>
      <c r="E980" s="331"/>
      <c r="F980" s="331"/>
      <c r="G980" s="331"/>
      <c r="H980" s="331"/>
      <c r="I980" s="331"/>
      <c r="J980" s="331"/>
      <c r="K980" s="331"/>
      <c r="L980" s="331"/>
      <c r="M980" s="331"/>
      <c r="N980" s="331"/>
      <c r="O980" s="331"/>
      <c r="P980" s="331"/>
      <c r="Q980" s="331"/>
      <c r="R980" s="331"/>
      <c r="S980" s="331"/>
      <c r="T980" s="331"/>
      <c r="U980" s="331"/>
      <c r="V980" s="331"/>
      <c r="W980" s="331"/>
      <c r="X980" s="331"/>
      <c r="Y980" s="369"/>
      <c r="Z980" s="366"/>
    </row>
    <row r="981">
      <c r="A981" s="331"/>
      <c r="B981" s="331"/>
      <c r="C981" s="331"/>
      <c r="D981" s="331"/>
      <c r="E981" s="331"/>
      <c r="F981" s="331"/>
      <c r="G981" s="331"/>
      <c r="H981" s="331"/>
      <c r="I981" s="331"/>
      <c r="J981" s="331"/>
      <c r="K981" s="331"/>
      <c r="L981" s="331"/>
      <c r="M981" s="331"/>
      <c r="N981" s="331"/>
      <c r="O981" s="331"/>
      <c r="P981" s="331"/>
      <c r="Q981" s="331"/>
      <c r="R981" s="331"/>
      <c r="S981" s="331"/>
      <c r="T981" s="331"/>
      <c r="U981" s="331"/>
      <c r="V981" s="331"/>
      <c r="W981" s="331"/>
      <c r="X981" s="331"/>
      <c r="Y981" s="369"/>
      <c r="Z981" s="366"/>
    </row>
    <row r="982">
      <c r="A982" s="331"/>
      <c r="B982" s="331"/>
      <c r="C982" s="331"/>
      <c r="D982" s="331"/>
      <c r="E982" s="331"/>
      <c r="F982" s="331"/>
      <c r="G982" s="331"/>
      <c r="H982" s="331"/>
      <c r="I982" s="331"/>
      <c r="J982" s="331"/>
      <c r="K982" s="331"/>
      <c r="L982" s="331"/>
      <c r="M982" s="331"/>
      <c r="N982" s="331"/>
      <c r="O982" s="331"/>
      <c r="P982" s="331"/>
      <c r="Q982" s="331"/>
      <c r="R982" s="331"/>
      <c r="S982" s="331"/>
      <c r="T982" s="331"/>
      <c r="U982" s="331"/>
      <c r="V982" s="331"/>
      <c r="W982" s="331"/>
      <c r="X982" s="331"/>
      <c r="Y982" s="369"/>
      <c r="Z982" s="366"/>
    </row>
    <row r="983">
      <c r="A983" s="331"/>
      <c r="B983" s="331"/>
      <c r="C983" s="331"/>
      <c r="D983" s="331"/>
      <c r="E983" s="331"/>
      <c r="F983" s="331"/>
      <c r="G983" s="331"/>
      <c r="H983" s="331"/>
      <c r="I983" s="331"/>
      <c r="J983" s="331"/>
      <c r="K983" s="331"/>
      <c r="L983" s="331"/>
      <c r="M983" s="331"/>
      <c r="N983" s="331"/>
      <c r="O983" s="331"/>
      <c r="P983" s="331"/>
      <c r="Q983" s="331"/>
      <c r="R983" s="331"/>
      <c r="S983" s="331"/>
      <c r="T983" s="331"/>
      <c r="U983" s="331"/>
      <c r="V983" s="331"/>
      <c r="W983" s="331"/>
      <c r="X983" s="331"/>
      <c r="Y983" s="369"/>
      <c r="Z983" s="366"/>
    </row>
    <row r="984">
      <c r="A984" s="331"/>
      <c r="B984" s="331"/>
      <c r="C984" s="331"/>
      <c r="D984" s="331"/>
      <c r="E984" s="331"/>
      <c r="F984" s="331"/>
      <c r="G984" s="331"/>
      <c r="H984" s="331"/>
      <c r="I984" s="331"/>
      <c r="J984" s="331"/>
      <c r="K984" s="331"/>
      <c r="L984" s="331"/>
      <c r="M984" s="331"/>
      <c r="N984" s="331"/>
      <c r="O984" s="331"/>
      <c r="P984" s="331"/>
      <c r="Q984" s="331"/>
      <c r="R984" s="331"/>
      <c r="S984" s="331"/>
      <c r="T984" s="331"/>
      <c r="U984" s="331"/>
      <c r="V984" s="331"/>
      <c r="W984" s="331"/>
      <c r="X984" s="331"/>
      <c r="Y984" s="369"/>
      <c r="Z984" s="366"/>
    </row>
    <row r="985">
      <c r="A985" s="331"/>
      <c r="B985" s="331"/>
      <c r="C985" s="331"/>
      <c r="D985" s="331"/>
      <c r="E985" s="331"/>
      <c r="F985" s="331"/>
      <c r="G985" s="331"/>
      <c r="H985" s="331"/>
      <c r="I985" s="331"/>
      <c r="J985" s="331"/>
      <c r="K985" s="331"/>
      <c r="L985" s="331"/>
      <c r="M985" s="331"/>
      <c r="N985" s="331"/>
      <c r="O985" s="331"/>
      <c r="P985" s="331"/>
      <c r="Q985" s="331"/>
      <c r="R985" s="331"/>
      <c r="S985" s="331"/>
      <c r="T985" s="331"/>
      <c r="U985" s="331"/>
      <c r="V985" s="331"/>
      <c r="W985" s="331"/>
      <c r="X985" s="331"/>
      <c r="Y985" s="369"/>
      <c r="Z985" s="366"/>
    </row>
    <row r="986">
      <c r="A986" s="331"/>
      <c r="B986" s="331"/>
      <c r="C986" s="331"/>
      <c r="D986" s="331"/>
      <c r="E986" s="331"/>
      <c r="F986" s="331"/>
      <c r="G986" s="331"/>
      <c r="H986" s="331"/>
      <c r="I986" s="331"/>
      <c r="J986" s="331"/>
      <c r="K986" s="331"/>
      <c r="L986" s="331"/>
      <c r="M986" s="331"/>
      <c r="N986" s="331"/>
      <c r="O986" s="331"/>
      <c r="P986" s="331"/>
      <c r="Q986" s="331"/>
      <c r="R986" s="331"/>
      <c r="S986" s="331"/>
      <c r="T986" s="331"/>
      <c r="U986" s="331"/>
      <c r="V986" s="331"/>
      <c r="W986" s="331"/>
      <c r="X986" s="331"/>
      <c r="Y986" s="369"/>
      <c r="Z986" s="366"/>
    </row>
    <row r="987">
      <c r="A987" s="331"/>
      <c r="B987" s="331"/>
      <c r="C987" s="331"/>
      <c r="D987" s="331"/>
      <c r="E987" s="331"/>
      <c r="F987" s="331"/>
      <c r="G987" s="331"/>
      <c r="H987" s="331"/>
      <c r="I987" s="331"/>
      <c r="J987" s="331"/>
      <c r="K987" s="331"/>
      <c r="L987" s="331"/>
      <c r="M987" s="331"/>
      <c r="N987" s="331"/>
      <c r="O987" s="331"/>
      <c r="P987" s="331"/>
      <c r="Q987" s="331"/>
      <c r="R987" s="331"/>
      <c r="S987" s="331"/>
      <c r="T987" s="331"/>
      <c r="U987" s="331"/>
      <c r="V987" s="331"/>
      <c r="W987" s="331"/>
      <c r="X987" s="331"/>
      <c r="Y987" s="369"/>
      <c r="Z987" s="366"/>
    </row>
  </sheetData>
  <mergeCells count="1">
    <mergeCell ref="F1:H1"/>
  </mergeCells>
  <dataValidations>
    <dataValidation type="list" allowBlank="1" showErrorMessage="1" sqref="S3:S51">
      <formula1>"BUY - 100%,CONTRATO- 100% MFG,BUY- BORDO MÁQUINA MFG,BUY- MONT MEC E BM MAKE,PROTOCOLO,BUY- MONTAGEM MFG"</formula1>
    </dataValidation>
    <dataValidation type="list" allowBlank="1" showErrorMessage="1" sqref="B3:B67">
      <formula1>"2D,3D,NÃO SE APLICA"</formula1>
    </dataValidation>
    <dataValidation type="list" allowBlank="1" showErrorMessage="1" sqref="K3:K107">
      <formula1>"EM FABRICAÇÃO,ENTREGUE,CANCELADO,EM COTAÇÃO,ENVIADO,DISPONÍVEL ,AGUAR. RETORNO PM,MONTAGEM / BORDO MÁQUINA,ENTREGUE PARCIAL,PARALISADO,AGUARDANDO 2D,AGUARDANDO EMISSÃO DE RC,AGUARDANDO EMISSÃO DE PO,AGUARDANDO REVISÃO DE COMPRAS"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2.57"/>
    <col customWidth="1" min="2" max="2" width="12.57"/>
    <col customWidth="1" min="3" max="3" width="16.14"/>
    <col customWidth="1" min="4" max="4" width="21.71"/>
    <col customWidth="1" min="5" max="5" width="37.0"/>
    <col customWidth="1" min="6" max="6" width="4.71"/>
    <col customWidth="1" min="7" max="7" width="12.57"/>
    <col customWidth="1" min="8" max="8" width="23.57"/>
    <col customWidth="1" min="9" max="9" width="12.14"/>
    <col customWidth="1" min="10" max="10" width="13.0"/>
    <col customWidth="1" min="11" max="11" width="10.57"/>
    <col customWidth="1" min="12" max="12" width="14.43"/>
    <col customWidth="1" min="13" max="13" width="22.71"/>
    <col customWidth="1" min="14" max="14" width="12.29"/>
    <col customWidth="1" min="15" max="15" width="13.71"/>
    <col customWidth="1" min="16" max="16" width="11.0"/>
    <col customWidth="1" min="17" max="17" width="15.0"/>
    <col customWidth="1" min="18" max="18" width="9.57"/>
    <col customWidth="1" min="19" max="19" width="14.43"/>
    <col customWidth="1" min="20" max="20" width="10.57"/>
    <col customWidth="1" min="21" max="21" width="13.86"/>
    <col customWidth="1" min="22" max="22" width="16.14"/>
    <col customWidth="1" min="23" max="23" width="11.86"/>
    <col customWidth="1" min="24" max="24" width="10.29"/>
    <col customWidth="1" min="25" max="25" width="2.71"/>
    <col customWidth="1" min="26" max="29" width="0.43"/>
  </cols>
  <sheetData>
    <row r="1">
      <c r="B1" s="370"/>
      <c r="C1" s="371"/>
      <c r="D1" s="370"/>
      <c r="E1" s="370"/>
      <c r="F1" s="372"/>
      <c r="G1" s="372"/>
      <c r="H1" s="370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0"/>
      <c r="Y1" s="370"/>
      <c r="Z1" s="370"/>
      <c r="AA1" s="370"/>
      <c r="AB1" s="370"/>
      <c r="AC1" s="370"/>
    </row>
    <row r="2">
      <c r="B2" s="373"/>
      <c r="C2" s="374"/>
      <c r="D2" s="375" t="s">
        <v>11</v>
      </c>
      <c r="E2" s="376">
        <v>96.0</v>
      </c>
      <c r="F2" s="372"/>
      <c r="G2" s="372"/>
      <c r="H2" s="377" t="s">
        <v>3404</v>
      </c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0"/>
      <c r="Y2" s="370"/>
      <c r="Z2" s="370"/>
      <c r="AA2" s="370"/>
      <c r="AB2" s="370"/>
      <c r="AC2" s="370"/>
    </row>
    <row r="3">
      <c r="B3" s="378"/>
      <c r="D3" s="379" t="s">
        <v>2947</v>
      </c>
      <c r="F3" s="372"/>
      <c r="G3" s="372"/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0"/>
      <c r="Y3" s="370"/>
      <c r="Z3" s="370"/>
      <c r="AA3" s="370"/>
      <c r="AB3" s="370"/>
      <c r="AC3" s="370"/>
    </row>
    <row r="4">
      <c r="B4" s="380"/>
      <c r="C4" s="381"/>
      <c r="D4" s="382" t="s">
        <v>3405</v>
      </c>
      <c r="E4" s="383"/>
      <c r="F4" s="372"/>
      <c r="G4" s="372"/>
      <c r="M4" s="372"/>
      <c r="N4" s="372"/>
      <c r="O4" s="372"/>
      <c r="P4" s="372"/>
      <c r="Q4" s="372"/>
      <c r="R4" s="372"/>
      <c r="S4" s="372"/>
      <c r="T4" s="372"/>
      <c r="U4" s="372"/>
      <c r="V4" s="372"/>
      <c r="W4" s="372"/>
      <c r="X4" s="370"/>
      <c r="Y4" s="370"/>
      <c r="Z4" s="370"/>
      <c r="AA4" s="370"/>
      <c r="AB4" s="370"/>
      <c r="AC4" s="370"/>
    </row>
    <row r="5">
      <c r="B5" s="370"/>
      <c r="C5" s="372"/>
      <c r="D5" s="370"/>
      <c r="E5" s="370"/>
      <c r="F5" s="372"/>
      <c r="G5" s="372"/>
      <c r="H5" s="370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0"/>
      <c r="Y5" s="370"/>
      <c r="Z5" s="370"/>
      <c r="AA5" s="370"/>
      <c r="AB5" s="370"/>
      <c r="AC5" s="370"/>
    </row>
    <row r="6" ht="33.75" customHeight="1">
      <c r="A6" s="384"/>
      <c r="B6" s="385" t="str">
        <f>IFERROR(__xludf.DUMMYFUNCTION("QUERY('Follow up'!B2:Y1001, ""SELECT * WHERE 1=1 "" &amp; IF(#REF!&lt;&gt;"""", "" AND E CONTAINS '""&amp;#REF!&amp;""'"", """") &amp; IF($E$2&lt;&gt;"""", "" AND L CONTAINS '""&amp;$E$2&amp;""'"", """") &amp; IF($E$4&lt;&gt;"""", "" AND K CONTAINS '""&amp;$E$4&amp;""'"", """"), 1)"),"#REF!")</f>
        <v>#REF!</v>
      </c>
      <c r="C6" s="386"/>
      <c r="D6" s="387"/>
      <c r="E6" s="388"/>
      <c r="F6" s="389"/>
      <c r="G6" s="389"/>
      <c r="H6" s="390"/>
      <c r="I6" s="391"/>
      <c r="J6" s="392"/>
      <c r="K6" s="393"/>
      <c r="L6" s="392"/>
      <c r="M6" s="394"/>
      <c r="N6" s="394"/>
      <c r="O6" s="394"/>
      <c r="P6" s="386"/>
      <c r="Q6" s="386"/>
      <c r="R6" s="395"/>
      <c r="S6" s="386"/>
      <c r="T6" s="386"/>
      <c r="U6" s="386"/>
      <c r="V6" s="386"/>
      <c r="W6" s="394"/>
      <c r="X6" s="396"/>
      <c r="Y6" s="397"/>
      <c r="Z6" s="397"/>
      <c r="AA6" s="397"/>
      <c r="AB6" s="397"/>
      <c r="AC6" s="397"/>
    </row>
    <row r="7">
      <c r="B7" s="398"/>
      <c r="C7" s="372"/>
      <c r="D7" s="370"/>
      <c r="E7" s="370"/>
      <c r="F7" s="372"/>
      <c r="G7" s="372"/>
      <c r="H7" s="370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372"/>
      <c r="V7" s="372"/>
      <c r="W7" s="372"/>
      <c r="X7" s="370"/>
      <c r="Y7" s="370"/>
      <c r="Z7" s="370"/>
      <c r="AA7" s="370"/>
      <c r="AB7" s="370"/>
      <c r="AC7" s="370"/>
    </row>
    <row r="8">
      <c r="B8" s="398"/>
      <c r="C8" s="372"/>
      <c r="D8" s="370"/>
      <c r="E8" s="370"/>
      <c r="F8" s="372"/>
      <c r="G8" s="372"/>
      <c r="H8" s="370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0"/>
      <c r="Y8" s="370"/>
      <c r="Z8" s="370"/>
      <c r="AA8" s="370"/>
      <c r="AB8" s="370"/>
      <c r="AC8" s="370"/>
    </row>
    <row r="9">
      <c r="B9" s="398"/>
      <c r="C9" s="372"/>
      <c r="D9" s="370"/>
      <c r="E9" s="370"/>
      <c r="F9" s="372"/>
      <c r="G9" s="372"/>
      <c r="H9" s="370"/>
      <c r="I9" s="372"/>
      <c r="J9" s="372"/>
      <c r="K9" s="372"/>
      <c r="L9" s="372"/>
      <c r="M9" s="372"/>
      <c r="N9" s="372"/>
      <c r="O9" s="372"/>
      <c r="P9" s="372"/>
      <c r="Q9" s="372"/>
      <c r="R9" s="372"/>
      <c r="S9" s="372"/>
      <c r="T9" s="372"/>
      <c r="U9" s="372"/>
      <c r="V9" s="372"/>
      <c r="W9" s="372"/>
      <c r="X9" s="370"/>
      <c r="Y9" s="370"/>
      <c r="Z9" s="370"/>
      <c r="AA9" s="370"/>
      <c r="AB9" s="370"/>
      <c r="AC9" s="370"/>
    </row>
    <row r="10">
      <c r="B10" s="398"/>
      <c r="C10" s="372"/>
      <c r="D10" s="370"/>
      <c r="E10" s="370"/>
      <c r="F10" s="372"/>
      <c r="G10" s="372"/>
      <c r="H10" s="370"/>
      <c r="I10" s="372"/>
      <c r="J10" s="372"/>
      <c r="K10" s="372"/>
      <c r="L10" s="372"/>
      <c r="M10" s="372"/>
      <c r="N10" s="372"/>
      <c r="O10" s="372"/>
      <c r="P10" s="372"/>
      <c r="Q10" s="372"/>
      <c r="R10" s="372"/>
      <c r="S10" s="372"/>
      <c r="T10" s="372"/>
      <c r="U10" s="372"/>
      <c r="V10" s="372"/>
      <c r="W10" s="372"/>
      <c r="X10" s="370"/>
      <c r="Y10" s="370"/>
      <c r="Z10" s="370"/>
      <c r="AA10" s="370"/>
      <c r="AB10" s="370"/>
      <c r="AC10" s="370"/>
    </row>
    <row r="11">
      <c r="B11" s="398"/>
      <c r="C11" s="372"/>
      <c r="D11" s="370"/>
      <c r="E11" s="370"/>
      <c r="F11" s="372"/>
      <c r="G11" s="372"/>
      <c r="H11" s="370"/>
      <c r="I11" s="372"/>
      <c r="J11" s="372"/>
      <c r="K11" s="372"/>
      <c r="L11" s="372"/>
      <c r="M11" s="372"/>
      <c r="N11" s="372"/>
      <c r="O11" s="372"/>
      <c r="P11" s="372"/>
      <c r="Q11" s="372"/>
      <c r="R11" s="372"/>
      <c r="S11" s="372"/>
      <c r="T11" s="372"/>
      <c r="U11" s="372"/>
      <c r="V11" s="372"/>
      <c r="W11" s="372"/>
      <c r="X11" s="370"/>
      <c r="Y11" s="370"/>
      <c r="Z11" s="370"/>
      <c r="AA11" s="370"/>
      <c r="AB11" s="370"/>
      <c r="AC11" s="370"/>
    </row>
    <row r="12">
      <c r="B12" s="398"/>
      <c r="C12" s="372"/>
      <c r="D12" s="370"/>
      <c r="E12" s="370"/>
      <c r="F12" s="372"/>
      <c r="G12" s="372"/>
      <c r="H12" s="370"/>
      <c r="I12" s="372"/>
      <c r="J12" s="372"/>
      <c r="K12" s="372"/>
      <c r="L12" s="372"/>
      <c r="M12" s="372"/>
      <c r="N12" s="372"/>
      <c r="O12" s="372"/>
      <c r="P12" s="372"/>
      <c r="Q12" s="372"/>
      <c r="R12" s="372"/>
      <c r="S12" s="372"/>
      <c r="T12" s="372"/>
      <c r="U12" s="372"/>
      <c r="V12" s="372"/>
      <c r="W12" s="372"/>
      <c r="X12" s="370"/>
      <c r="Y12" s="370"/>
      <c r="Z12" s="370"/>
      <c r="AA12" s="370"/>
      <c r="AB12" s="370"/>
      <c r="AC12" s="370"/>
    </row>
    <row r="13">
      <c r="B13" s="398"/>
      <c r="C13" s="372"/>
      <c r="D13" s="370"/>
      <c r="E13" s="370"/>
      <c r="F13" s="372"/>
      <c r="G13" s="372"/>
      <c r="H13" s="370"/>
      <c r="I13" s="372"/>
      <c r="J13" s="372"/>
      <c r="K13" s="372"/>
      <c r="L13" s="372"/>
      <c r="M13" s="372"/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0"/>
      <c r="Y13" s="370"/>
      <c r="Z13" s="370"/>
      <c r="AA13" s="370"/>
      <c r="AB13" s="370"/>
      <c r="AC13" s="370"/>
    </row>
    <row r="14">
      <c r="B14" s="398"/>
      <c r="C14" s="372"/>
      <c r="D14" s="370"/>
      <c r="E14" s="370"/>
      <c r="F14" s="372"/>
      <c r="G14" s="372"/>
      <c r="H14" s="370"/>
      <c r="I14" s="372"/>
      <c r="J14" s="372"/>
      <c r="K14" s="372"/>
      <c r="L14" s="372"/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0"/>
      <c r="Y14" s="370"/>
      <c r="Z14" s="370"/>
      <c r="AA14" s="370"/>
      <c r="AB14" s="370"/>
      <c r="AC14" s="370"/>
    </row>
    <row r="15">
      <c r="B15" s="398"/>
      <c r="C15" s="372"/>
      <c r="D15" s="370"/>
      <c r="E15" s="370"/>
      <c r="F15" s="372"/>
      <c r="G15" s="372"/>
      <c r="H15" s="370"/>
      <c r="I15" s="372"/>
      <c r="J15" s="372"/>
      <c r="K15" s="372"/>
      <c r="L15" s="372"/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0"/>
      <c r="Y15" s="370"/>
      <c r="Z15" s="370"/>
      <c r="AA15" s="370"/>
      <c r="AB15" s="370"/>
      <c r="AC15" s="370"/>
    </row>
    <row r="16">
      <c r="B16" s="398"/>
      <c r="C16" s="372"/>
      <c r="D16" s="370"/>
      <c r="E16" s="370"/>
      <c r="F16" s="372"/>
      <c r="G16" s="372"/>
      <c r="H16" s="370"/>
      <c r="I16" s="372"/>
      <c r="J16" s="372"/>
      <c r="K16" s="372"/>
      <c r="L16" s="372"/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0"/>
      <c r="Y16" s="370"/>
      <c r="Z16" s="370"/>
      <c r="AA16" s="370"/>
      <c r="AB16" s="370"/>
      <c r="AC16" s="370"/>
    </row>
    <row r="17">
      <c r="B17" s="398"/>
      <c r="C17" s="372"/>
      <c r="D17" s="370"/>
      <c r="E17" s="370"/>
      <c r="F17" s="372"/>
      <c r="G17" s="372"/>
      <c r="H17" s="370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0"/>
      <c r="Y17" s="370"/>
      <c r="Z17" s="370"/>
      <c r="AA17" s="370"/>
      <c r="AB17" s="370"/>
      <c r="AC17" s="370"/>
    </row>
    <row r="18">
      <c r="B18" s="398"/>
      <c r="C18" s="372"/>
      <c r="D18" s="370"/>
      <c r="E18" s="370"/>
      <c r="F18" s="372"/>
      <c r="G18" s="372"/>
      <c r="H18" s="370"/>
      <c r="I18" s="372"/>
      <c r="J18" s="372"/>
      <c r="K18" s="372"/>
      <c r="L18" s="372"/>
      <c r="M18" s="372"/>
      <c r="N18" s="372"/>
      <c r="O18" s="372"/>
      <c r="P18" s="372"/>
      <c r="Q18" s="372"/>
      <c r="R18" s="372"/>
      <c r="S18" s="372"/>
      <c r="T18" s="372"/>
      <c r="U18" s="372"/>
      <c r="V18" s="372"/>
      <c r="W18" s="372"/>
      <c r="X18" s="370"/>
      <c r="Y18" s="370"/>
      <c r="Z18" s="370"/>
      <c r="AA18" s="370"/>
      <c r="AB18" s="370"/>
      <c r="AC18" s="370"/>
    </row>
    <row r="19">
      <c r="B19" s="398"/>
      <c r="C19" s="372"/>
      <c r="D19" s="370"/>
      <c r="E19" s="370"/>
      <c r="F19" s="372"/>
      <c r="G19" s="372"/>
      <c r="H19" s="370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0"/>
      <c r="Y19" s="370"/>
      <c r="Z19" s="370"/>
      <c r="AA19" s="370"/>
      <c r="AB19" s="370"/>
      <c r="AC19" s="370"/>
    </row>
    <row r="20">
      <c r="B20" s="398"/>
      <c r="C20" s="372"/>
      <c r="D20" s="370"/>
      <c r="E20" s="370"/>
      <c r="F20" s="372"/>
      <c r="G20" s="372"/>
      <c r="H20" s="370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0"/>
      <c r="Y20" s="370"/>
      <c r="Z20" s="370"/>
      <c r="AA20" s="370"/>
      <c r="AB20" s="370"/>
      <c r="AC20" s="370"/>
    </row>
    <row r="21">
      <c r="B21" s="398"/>
      <c r="C21" s="372"/>
      <c r="D21" s="370"/>
      <c r="E21" s="370"/>
      <c r="F21" s="372"/>
      <c r="G21" s="372"/>
      <c r="H21" s="370"/>
      <c r="I21" s="372"/>
      <c r="J21" s="372"/>
      <c r="K21" s="372"/>
      <c r="L21" s="372"/>
      <c r="M21" s="372"/>
      <c r="N21" s="372"/>
      <c r="O21" s="372"/>
      <c r="P21" s="372"/>
      <c r="Q21" s="372"/>
      <c r="R21" s="372"/>
      <c r="S21" s="372"/>
      <c r="T21" s="372"/>
      <c r="U21" s="372"/>
      <c r="V21" s="372"/>
      <c r="W21" s="372"/>
      <c r="X21" s="370"/>
      <c r="Y21" s="370"/>
      <c r="Z21" s="370"/>
      <c r="AA21" s="370"/>
      <c r="AB21" s="370"/>
      <c r="AC21" s="370"/>
    </row>
    <row r="22">
      <c r="B22" s="398"/>
      <c r="C22" s="372"/>
      <c r="D22" s="370"/>
      <c r="E22" s="370"/>
      <c r="F22" s="372"/>
      <c r="G22" s="372"/>
      <c r="H22" s="370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0"/>
      <c r="Y22" s="370"/>
      <c r="Z22" s="370"/>
      <c r="AA22" s="370"/>
      <c r="AB22" s="370"/>
      <c r="AC22" s="370"/>
    </row>
    <row r="23">
      <c r="B23" s="398"/>
      <c r="C23" s="372"/>
      <c r="D23" s="370"/>
      <c r="E23" s="370"/>
      <c r="F23" s="372"/>
      <c r="G23" s="372"/>
      <c r="H23" s="370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2"/>
      <c r="W23" s="372"/>
      <c r="X23" s="370"/>
      <c r="Y23" s="370"/>
      <c r="Z23" s="370"/>
      <c r="AA23" s="370"/>
      <c r="AB23" s="370"/>
      <c r="AC23" s="370"/>
    </row>
    <row r="24">
      <c r="B24" s="398"/>
      <c r="C24" s="372"/>
      <c r="D24" s="370"/>
      <c r="E24" s="370"/>
      <c r="F24" s="372"/>
      <c r="G24" s="372"/>
      <c r="H24" s="370"/>
      <c r="I24" s="372"/>
      <c r="J24" s="372"/>
      <c r="K24" s="372"/>
      <c r="L24" s="372"/>
      <c r="M24" s="372"/>
      <c r="N24" s="372"/>
      <c r="O24" s="372"/>
      <c r="P24" s="372"/>
      <c r="Q24" s="372"/>
      <c r="R24" s="372"/>
      <c r="S24" s="372"/>
      <c r="T24" s="372"/>
      <c r="U24" s="372"/>
      <c r="V24" s="372"/>
      <c r="W24" s="372"/>
      <c r="X24" s="370"/>
      <c r="Y24" s="370"/>
      <c r="Z24" s="370"/>
      <c r="AA24" s="370"/>
      <c r="AB24" s="370"/>
      <c r="AC24" s="370"/>
    </row>
    <row r="25">
      <c r="B25" s="398"/>
      <c r="C25" s="372"/>
      <c r="D25" s="370"/>
      <c r="E25" s="370"/>
      <c r="F25" s="372"/>
      <c r="G25" s="372"/>
      <c r="H25" s="370"/>
      <c r="I25" s="372"/>
      <c r="J25" s="372"/>
      <c r="K25" s="372"/>
      <c r="L25" s="372"/>
      <c r="M25" s="372"/>
      <c r="N25" s="372"/>
      <c r="O25" s="372"/>
      <c r="P25" s="372"/>
      <c r="Q25" s="372"/>
      <c r="R25" s="372"/>
      <c r="S25" s="372"/>
      <c r="T25" s="372"/>
      <c r="U25" s="372"/>
      <c r="V25" s="372"/>
      <c r="W25" s="372"/>
      <c r="X25" s="370"/>
      <c r="Y25" s="370"/>
      <c r="Z25" s="370"/>
      <c r="AA25" s="370"/>
      <c r="AB25" s="370"/>
      <c r="AC25" s="370"/>
    </row>
    <row r="26">
      <c r="B26" s="398"/>
      <c r="C26" s="372"/>
      <c r="D26" s="370"/>
      <c r="E26" s="370"/>
      <c r="F26" s="372"/>
      <c r="G26" s="372"/>
      <c r="H26" s="370"/>
      <c r="I26" s="372"/>
      <c r="J26" s="372"/>
      <c r="K26" s="372"/>
      <c r="L26" s="372"/>
      <c r="M26" s="372"/>
      <c r="N26" s="372"/>
      <c r="O26" s="372"/>
      <c r="P26" s="372"/>
      <c r="Q26" s="372"/>
      <c r="R26" s="372"/>
      <c r="S26" s="372"/>
      <c r="T26" s="372"/>
      <c r="U26" s="372"/>
      <c r="V26" s="372"/>
      <c r="W26" s="372"/>
      <c r="X26" s="370"/>
      <c r="Y26" s="370"/>
      <c r="Z26" s="370"/>
      <c r="AA26" s="370"/>
      <c r="AB26" s="370"/>
      <c r="AC26" s="370"/>
    </row>
    <row r="27">
      <c r="B27" s="398"/>
      <c r="C27" s="372"/>
      <c r="D27" s="370"/>
      <c r="E27" s="370"/>
      <c r="F27" s="372"/>
      <c r="G27" s="372"/>
      <c r="H27" s="370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372"/>
      <c r="V27" s="372"/>
      <c r="W27" s="372"/>
      <c r="X27" s="370"/>
      <c r="Y27" s="370"/>
      <c r="Z27" s="370"/>
      <c r="AA27" s="370"/>
      <c r="AB27" s="370"/>
      <c r="AC27" s="370"/>
    </row>
    <row r="28">
      <c r="B28" s="398"/>
      <c r="C28" s="372"/>
      <c r="D28" s="370"/>
      <c r="E28" s="370"/>
      <c r="F28" s="372"/>
      <c r="G28" s="372"/>
      <c r="H28" s="370"/>
      <c r="I28" s="372"/>
      <c r="J28" s="372"/>
      <c r="K28" s="372"/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  <c r="W28" s="372"/>
      <c r="X28" s="370"/>
      <c r="Y28" s="370"/>
      <c r="Z28" s="370"/>
      <c r="AA28" s="370"/>
      <c r="AB28" s="370"/>
      <c r="AC28" s="370"/>
    </row>
    <row r="29">
      <c r="B29" s="398"/>
      <c r="C29" s="372"/>
      <c r="D29" s="370"/>
      <c r="E29" s="370"/>
      <c r="F29" s="372"/>
      <c r="G29" s="372"/>
      <c r="H29" s="370"/>
      <c r="I29" s="372"/>
      <c r="J29" s="372"/>
      <c r="K29" s="372"/>
      <c r="L29" s="372"/>
      <c r="M29" s="372"/>
      <c r="N29" s="372"/>
      <c r="O29" s="372"/>
      <c r="P29" s="372"/>
      <c r="Q29" s="372"/>
      <c r="R29" s="372"/>
      <c r="S29" s="372"/>
      <c r="T29" s="372"/>
      <c r="U29" s="372"/>
      <c r="V29" s="372"/>
      <c r="W29" s="372"/>
      <c r="X29" s="370"/>
      <c r="Y29" s="370"/>
      <c r="Z29" s="370"/>
      <c r="AA29" s="370"/>
      <c r="AB29" s="370"/>
      <c r="AC29" s="370"/>
    </row>
    <row r="30">
      <c r="B30" s="398"/>
      <c r="C30" s="372"/>
      <c r="D30" s="370"/>
      <c r="E30" s="370"/>
      <c r="F30" s="372"/>
      <c r="G30" s="372"/>
      <c r="H30" s="370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0"/>
      <c r="Y30" s="370"/>
      <c r="Z30" s="370"/>
      <c r="AA30" s="370"/>
      <c r="AB30" s="370"/>
      <c r="AC30" s="370"/>
    </row>
    <row r="31">
      <c r="B31" s="398"/>
      <c r="C31" s="372"/>
      <c r="D31" s="370"/>
      <c r="E31" s="370"/>
      <c r="F31" s="372"/>
      <c r="G31" s="372"/>
      <c r="H31" s="370"/>
      <c r="I31" s="372"/>
      <c r="J31" s="372"/>
      <c r="K31" s="372"/>
      <c r="L31" s="372"/>
      <c r="M31" s="372"/>
      <c r="N31" s="372"/>
      <c r="O31" s="372"/>
      <c r="P31" s="372"/>
      <c r="Q31" s="372"/>
      <c r="R31" s="372"/>
      <c r="S31" s="372"/>
      <c r="T31" s="372"/>
      <c r="U31" s="372"/>
      <c r="V31" s="372"/>
      <c r="W31" s="372"/>
      <c r="X31" s="370"/>
      <c r="Y31" s="370"/>
      <c r="Z31" s="370"/>
      <c r="AA31" s="370"/>
      <c r="AB31" s="370"/>
      <c r="AC31" s="370"/>
    </row>
    <row r="32">
      <c r="B32" s="398"/>
      <c r="C32" s="372"/>
      <c r="D32" s="370"/>
      <c r="E32" s="370"/>
      <c r="F32" s="372"/>
      <c r="G32" s="372"/>
      <c r="H32" s="370"/>
      <c r="I32" s="372"/>
      <c r="J32" s="372"/>
      <c r="K32" s="372"/>
      <c r="L32" s="372"/>
      <c r="M32" s="372"/>
      <c r="N32" s="372"/>
      <c r="O32" s="372"/>
      <c r="P32" s="372"/>
      <c r="Q32" s="372"/>
      <c r="R32" s="372"/>
      <c r="S32" s="372"/>
      <c r="T32" s="372"/>
      <c r="U32" s="372"/>
      <c r="V32" s="372"/>
      <c r="W32" s="372"/>
      <c r="X32" s="370"/>
      <c r="Y32" s="370"/>
      <c r="Z32" s="370"/>
      <c r="AA32" s="370"/>
      <c r="AB32" s="370"/>
      <c r="AC32" s="370"/>
    </row>
    <row r="33">
      <c r="B33" s="398"/>
      <c r="C33" s="372"/>
      <c r="D33" s="370"/>
      <c r="E33" s="370"/>
      <c r="F33" s="372"/>
      <c r="G33" s="372"/>
      <c r="H33" s="370"/>
      <c r="I33" s="372"/>
      <c r="J33" s="372"/>
      <c r="K33" s="372"/>
      <c r="L33" s="372"/>
      <c r="M33" s="372"/>
      <c r="N33" s="372"/>
      <c r="O33" s="372"/>
      <c r="P33" s="372"/>
      <c r="Q33" s="372"/>
      <c r="R33" s="372"/>
      <c r="S33" s="372"/>
      <c r="T33" s="372"/>
      <c r="U33" s="372"/>
      <c r="V33" s="372"/>
      <c r="W33" s="372"/>
      <c r="X33" s="370"/>
      <c r="Y33" s="370"/>
      <c r="Z33" s="370"/>
      <c r="AA33" s="370"/>
      <c r="AB33" s="370"/>
      <c r="AC33" s="370"/>
    </row>
    <row r="34">
      <c r="B34" s="398"/>
      <c r="C34" s="372"/>
      <c r="D34" s="370"/>
      <c r="E34" s="370"/>
      <c r="F34" s="372"/>
      <c r="G34" s="372"/>
      <c r="H34" s="370"/>
      <c r="I34" s="372"/>
      <c r="J34" s="372"/>
      <c r="K34" s="372"/>
      <c r="L34" s="372"/>
      <c r="M34" s="372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0"/>
      <c r="Y34" s="370"/>
      <c r="Z34" s="370"/>
      <c r="AA34" s="370"/>
      <c r="AB34" s="370"/>
      <c r="AC34" s="370"/>
    </row>
    <row r="35">
      <c r="B35" s="398"/>
      <c r="C35" s="372"/>
      <c r="D35" s="370"/>
      <c r="E35" s="370"/>
      <c r="F35" s="372"/>
      <c r="G35" s="372"/>
      <c r="H35" s="370"/>
      <c r="I35" s="372"/>
      <c r="J35" s="372"/>
      <c r="K35" s="372"/>
      <c r="L35" s="372"/>
      <c r="M35" s="372"/>
      <c r="N35" s="372"/>
      <c r="O35" s="372"/>
      <c r="P35" s="372"/>
      <c r="Q35" s="372"/>
      <c r="R35" s="372"/>
      <c r="S35" s="372"/>
      <c r="T35" s="372"/>
      <c r="U35" s="372"/>
      <c r="V35" s="372"/>
      <c r="W35" s="372"/>
      <c r="X35" s="370"/>
      <c r="Y35" s="370"/>
      <c r="Z35" s="370"/>
      <c r="AA35" s="370"/>
      <c r="AB35" s="370"/>
      <c r="AC35" s="370"/>
    </row>
    <row r="36">
      <c r="B36" s="398"/>
      <c r="C36" s="372"/>
      <c r="D36" s="370"/>
      <c r="E36" s="370"/>
      <c r="F36" s="372"/>
      <c r="G36" s="372"/>
      <c r="H36" s="370"/>
      <c r="I36" s="372"/>
      <c r="J36" s="372"/>
      <c r="K36" s="372"/>
      <c r="L36" s="372"/>
      <c r="M36" s="372"/>
      <c r="N36" s="372"/>
      <c r="O36" s="372"/>
      <c r="P36" s="372"/>
      <c r="Q36" s="372"/>
      <c r="R36" s="372"/>
      <c r="S36" s="372"/>
      <c r="T36" s="372"/>
      <c r="U36" s="372"/>
      <c r="V36" s="372"/>
      <c r="W36" s="372"/>
      <c r="X36" s="370"/>
      <c r="Y36" s="370"/>
      <c r="Z36" s="370"/>
      <c r="AA36" s="370"/>
      <c r="AB36" s="370"/>
      <c r="AC36" s="370"/>
    </row>
    <row r="37">
      <c r="B37" s="398"/>
      <c r="C37" s="372"/>
      <c r="D37" s="370"/>
      <c r="E37" s="370"/>
      <c r="F37" s="372"/>
      <c r="G37" s="372"/>
      <c r="H37" s="370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0"/>
      <c r="Y37" s="370"/>
      <c r="Z37" s="370"/>
      <c r="AA37" s="370"/>
      <c r="AB37" s="370"/>
      <c r="AC37" s="370"/>
    </row>
    <row r="38">
      <c r="B38" s="398"/>
      <c r="C38" s="372"/>
      <c r="D38" s="370"/>
      <c r="E38" s="370"/>
      <c r="F38" s="372"/>
      <c r="G38" s="372"/>
      <c r="H38" s="370"/>
      <c r="I38" s="372"/>
      <c r="J38" s="372"/>
      <c r="K38" s="372"/>
      <c r="L38" s="372"/>
      <c r="M38" s="372"/>
      <c r="N38" s="372"/>
      <c r="O38" s="372"/>
      <c r="P38" s="372"/>
      <c r="Q38" s="372"/>
      <c r="R38" s="372"/>
      <c r="S38" s="372"/>
      <c r="T38" s="372"/>
      <c r="U38" s="372"/>
      <c r="V38" s="372"/>
      <c r="W38" s="372"/>
      <c r="X38" s="370"/>
      <c r="Y38" s="370"/>
      <c r="Z38" s="370"/>
      <c r="AA38" s="370"/>
      <c r="AB38" s="370"/>
      <c r="AC38" s="370"/>
    </row>
    <row r="39">
      <c r="B39" s="398"/>
      <c r="C39" s="372"/>
      <c r="D39" s="370"/>
      <c r="E39" s="370"/>
      <c r="F39" s="372"/>
      <c r="G39" s="372"/>
      <c r="H39" s="370"/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0"/>
      <c r="Y39" s="370"/>
      <c r="Z39" s="370"/>
      <c r="AA39" s="370"/>
      <c r="AB39" s="370"/>
      <c r="AC39" s="370"/>
    </row>
    <row r="40">
      <c r="B40" s="398"/>
      <c r="C40" s="372"/>
      <c r="D40" s="370"/>
      <c r="E40" s="370"/>
      <c r="F40" s="372"/>
      <c r="G40" s="372"/>
      <c r="H40" s="370"/>
      <c r="I40" s="372"/>
      <c r="J40" s="372"/>
      <c r="K40" s="372"/>
      <c r="L40" s="372"/>
      <c r="M40" s="372"/>
      <c r="N40" s="372"/>
      <c r="O40" s="372"/>
      <c r="P40" s="372"/>
      <c r="Q40" s="372"/>
      <c r="R40" s="372"/>
      <c r="S40" s="372"/>
      <c r="T40" s="372"/>
      <c r="U40" s="372"/>
      <c r="V40" s="372"/>
      <c r="W40" s="372"/>
      <c r="X40" s="370"/>
      <c r="Y40" s="370"/>
      <c r="Z40" s="370"/>
      <c r="AA40" s="370"/>
      <c r="AB40" s="370"/>
      <c r="AC40" s="370"/>
    </row>
    <row r="41">
      <c r="B41" s="398"/>
      <c r="C41" s="372"/>
      <c r="D41" s="370"/>
      <c r="E41" s="370"/>
      <c r="F41" s="372"/>
      <c r="G41" s="372"/>
      <c r="H41" s="370"/>
      <c r="I41" s="372"/>
      <c r="J41" s="372"/>
      <c r="K41" s="372"/>
      <c r="L41" s="372"/>
      <c r="M41" s="372"/>
      <c r="N41" s="372"/>
      <c r="O41" s="372"/>
      <c r="P41" s="372"/>
      <c r="Q41" s="372"/>
      <c r="R41" s="372"/>
      <c r="S41" s="372"/>
      <c r="T41" s="372"/>
      <c r="U41" s="372"/>
      <c r="V41" s="372"/>
      <c r="W41" s="372"/>
      <c r="X41" s="370"/>
      <c r="Y41" s="370"/>
      <c r="Z41" s="370"/>
      <c r="AA41" s="370"/>
      <c r="AB41" s="370"/>
      <c r="AC41" s="370"/>
    </row>
    <row r="42">
      <c r="B42" s="398"/>
      <c r="C42" s="372"/>
      <c r="D42" s="370"/>
      <c r="E42" s="370"/>
      <c r="F42" s="372"/>
      <c r="G42" s="372"/>
      <c r="H42" s="370"/>
      <c r="I42" s="372"/>
      <c r="J42" s="372"/>
      <c r="K42" s="372"/>
      <c r="L42" s="372"/>
      <c r="M42" s="372"/>
      <c r="N42" s="372"/>
      <c r="O42" s="372"/>
      <c r="P42" s="372"/>
      <c r="Q42" s="372"/>
      <c r="R42" s="372"/>
      <c r="S42" s="372"/>
      <c r="T42" s="372"/>
      <c r="U42" s="372"/>
      <c r="V42" s="372"/>
      <c r="W42" s="372"/>
      <c r="X42" s="370"/>
      <c r="Y42" s="370"/>
      <c r="Z42" s="370"/>
      <c r="AA42" s="370"/>
      <c r="AB42" s="370"/>
      <c r="AC42" s="370"/>
    </row>
    <row r="43">
      <c r="B43" s="398"/>
      <c r="C43" s="372"/>
      <c r="D43" s="370"/>
      <c r="E43" s="370"/>
      <c r="F43" s="372"/>
      <c r="G43" s="372"/>
      <c r="H43" s="370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0"/>
      <c r="Y43" s="370"/>
      <c r="Z43" s="370"/>
      <c r="AA43" s="370"/>
      <c r="AB43" s="370"/>
      <c r="AC43" s="370"/>
    </row>
    <row r="44">
      <c r="B44" s="398"/>
      <c r="C44" s="372"/>
      <c r="D44" s="370"/>
      <c r="E44" s="370"/>
      <c r="F44" s="372"/>
      <c r="G44" s="372"/>
      <c r="H44" s="370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372"/>
      <c r="U44" s="372"/>
      <c r="V44" s="372"/>
      <c r="W44" s="372"/>
      <c r="X44" s="370"/>
      <c r="Y44" s="370"/>
      <c r="Z44" s="370"/>
      <c r="AA44" s="370"/>
      <c r="AB44" s="370"/>
      <c r="AC44" s="370"/>
    </row>
    <row r="45">
      <c r="B45" s="398"/>
      <c r="C45" s="372"/>
      <c r="D45" s="370"/>
      <c r="E45" s="370"/>
      <c r="F45" s="372"/>
      <c r="G45" s="372"/>
      <c r="H45" s="370"/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S45" s="372"/>
      <c r="T45" s="372"/>
      <c r="U45" s="372"/>
      <c r="V45" s="372"/>
      <c r="W45" s="372"/>
      <c r="X45" s="370"/>
      <c r="Y45" s="370"/>
      <c r="Z45" s="370"/>
      <c r="AA45" s="370"/>
      <c r="AB45" s="370"/>
      <c r="AC45" s="370"/>
    </row>
    <row r="46">
      <c r="B46" s="398"/>
      <c r="C46" s="372"/>
      <c r="D46" s="370"/>
      <c r="E46" s="370"/>
      <c r="F46" s="372"/>
      <c r="G46" s="372"/>
      <c r="H46" s="370"/>
      <c r="I46" s="372"/>
      <c r="J46" s="372"/>
      <c r="K46" s="372"/>
      <c r="L46" s="372"/>
      <c r="M46" s="372"/>
      <c r="N46" s="372"/>
      <c r="O46" s="372"/>
      <c r="P46" s="372"/>
      <c r="Q46" s="372"/>
      <c r="R46" s="372"/>
      <c r="S46" s="372"/>
      <c r="T46" s="372"/>
      <c r="U46" s="372"/>
      <c r="V46" s="372"/>
      <c r="W46" s="372"/>
      <c r="X46" s="370"/>
      <c r="Y46" s="370"/>
      <c r="Z46" s="370"/>
      <c r="AA46" s="370"/>
      <c r="AB46" s="370"/>
      <c r="AC46" s="370"/>
    </row>
    <row r="47">
      <c r="B47" s="398"/>
      <c r="C47" s="372"/>
      <c r="D47" s="370"/>
      <c r="E47" s="370"/>
      <c r="F47" s="372"/>
      <c r="G47" s="372"/>
      <c r="H47" s="370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372"/>
      <c r="V47" s="372"/>
      <c r="W47" s="372"/>
      <c r="X47" s="370"/>
      <c r="Y47" s="370"/>
      <c r="Z47" s="370"/>
      <c r="AA47" s="370"/>
      <c r="AB47" s="370"/>
      <c r="AC47" s="370"/>
    </row>
    <row r="48">
      <c r="B48" s="398"/>
      <c r="C48" s="372"/>
      <c r="D48" s="370"/>
      <c r="E48" s="370"/>
      <c r="F48" s="372"/>
      <c r="G48" s="372"/>
      <c r="H48" s="370"/>
      <c r="I48" s="372"/>
      <c r="J48" s="372"/>
      <c r="K48" s="372"/>
      <c r="L48" s="372"/>
      <c r="M48" s="372"/>
      <c r="N48" s="372"/>
      <c r="O48" s="372"/>
      <c r="P48" s="372"/>
      <c r="Q48" s="372"/>
      <c r="R48" s="372"/>
      <c r="S48" s="372"/>
      <c r="T48" s="372"/>
      <c r="U48" s="372"/>
      <c r="V48" s="372"/>
      <c r="W48" s="372"/>
      <c r="X48" s="370"/>
      <c r="Y48" s="370"/>
      <c r="Z48" s="370"/>
      <c r="AA48" s="370"/>
      <c r="AB48" s="370"/>
      <c r="AC48" s="370"/>
    </row>
    <row r="49">
      <c r="B49" s="398"/>
      <c r="C49" s="372"/>
      <c r="D49" s="370"/>
      <c r="E49" s="370"/>
      <c r="F49" s="372"/>
      <c r="G49" s="372"/>
      <c r="H49" s="370"/>
      <c r="I49" s="372"/>
      <c r="J49" s="372"/>
      <c r="K49" s="372"/>
      <c r="L49" s="372"/>
      <c r="M49" s="372"/>
      <c r="N49" s="372"/>
      <c r="O49" s="372"/>
      <c r="P49" s="372"/>
      <c r="Q49" s="372"/>
      <c r="R49" s="372"/>
      <c r="S49" s="372"/>
      <c r="T49" s="372"/>
      <c r="U49" s="372"/>
      <c r="V49" s="372"/>
      <c r="W49" s="372"/>
      <c r="X49" s="370"/>
      <c r="Y49" s="370"/>
      <c r="Z49" s="370"/>
      <c r="AA49" s="370"/>
      <c r="AB49" s="370"/>
      <c r="AC49" s="370"/>
    </row>
    <row r="50">
      <c r="B50" s="398"/>
      <c r="C50" s="372"/>
      <c r="D50" s="370"/>
      <c r="E50" s="370"/>
      <c r="F50" s="372"/>
      <c r="G50" s="372"/>
      <c r="H50" s="370"/>
      <c r="I50" s="372"/>
      <c r="J50" s="372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2"/>
      <c r="X50" s="370"/>
      <c r="Y50" s="370"/>
      <c r="Z50" s="370"/>
      <c r="AA50" s="370"/>
      <c r="AB50" s="370"/>
      <c r="AC50" s="370"/>
    </row>
    <row r="51">
      <c r="B51" s="398"/>
      <c r="C51" s="372"/>
      <c r="D51" s="370"/>
      <c r="E51" s="370"/>
      <c r="F51" s="372"/>
      <c r="G51" s="372"/>
      <c r="H51" s="370"/>
      <c r="I51" s="372"/>
      <c r="J51" s="372"/>
      <c r="K51" s="372"/>
      <c r="L51" s="372"/>
      <c r="M51" s="372"/>
      <c r="N51" s="372"/>
      <c r="O51" s="372"/>
      <c r="P51" s="372"/>
      <c r="Q51" s="372"/>
      <c r="R51" s="372"/>
      <c r="S51" s="372"/>
      <c r="T51" s="372"/>
      <c r="U51" s="372"/>
      <c r="V51" s="372"/>
      <c r="W51" s="372"/>
      <c r="X51" s="370"/>
      <c r="Y51" s="370"/>
      <c r="Z51" s="370"/>
      <c r="AA51" s="370"/>
      <c r="AB51" s="370"/>
      <c r="AC51" s="370"/>
    </row>
    <row r="52">
      <c r="B52" s="398"/>
      <c r="C52" s="372"/>
      <c r="D52" s="370"/>
      <c r="E52" s="370"/>
      <c r="F52" s="372"/>
      <c r="G52" s="372"/>
      <c r="H52" s="370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0"/>
      <c r="Y52" s="370"/>
      <c r="Z52" s="370"/>
      <c r="AA52" s="370"/>
      <c r="AB52" s="370"/>
      <c r="AC52" s="370"/>
    </row>
    <row r="53">
      <c r="B53" s="398"/>
      <c r="C53" s="372"/>
      <c r="D53" s="370"/>
      <c r="E53" s="370"/>
      <c r="F53" s="372"/>
      <c r="G53" s="372"/>
      <c r="H53" s="370"/>
      <c r="I53" s="372"/>
      <c r="J53" s="372"/>
      <c r="K53" s="372"/>
      <c r="L53" s="372"/>
      <c r="M53" s="372"/>
      <c r="N53" s="372"/>
      <c r="O53" s="372"/>
      <c r="P53" s="372"/>
      <c r="Q53" s="372"/>
      <c r="R53" s="372"/>
      <c r="S53" s="372"/>
      <c r="T53" s="372"/>
      <c r="U53" s="372"/>
      <c r="V53" s="372"/>
      <c r="W53" s="372"/>
      <c r="X53" s="370"/>
      <c r="Y53" s="370"/>
      <c r="Z53" s="370"/>
      <c r="AA53" s="370"/>
      <c r="AB53" s="370"/>
      <c r="AC53" s="370"/>
    </row>
    <row r="54">
      <c r="B54" s="398"/>
      <c r="C54" s="372"/>
      <c r="D54" s="370"/>
      <c r="E54" s="370"/>
      <c r="F54" s="372"/>
      <c r="G54" s="372"/>
      <c r="H54" s="370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0"/>
      <c r="Y54" s="370"/>
      <c r="Z54" s="370"/>
      <c r="AA54" s="370"/>
      <c r="AB54" s="370"/>
      <c r="AC54" s="370"/>
    </row>
    <row r="55">
      <c r="B55" s="398"/>
      <c r="C55" s="372"/>
      <c r="D55" s="370"/>
      <c r="E55" s="370"/>
      <c r="F55" s="372"/>
      <c r="G55" s="372"/>
      <c r="H55" s="370"/>
      <c r="I55" s="372"/>
      <c r="J55" s="372"/>
      <c r="K55" s="372"/>
      <c r="L55" s="372"/>
      <c r="M55" s="372"/>
      <c r="N55" s="372"/>
      <c r="O55" s="372"/>
      <c r="P55" s="372"/>
      <c r="Q55" s="372"/>
      <c r="R55" s="372"/>
      <c r="S55" s="372"/>
      <c r="T55" s="372"/>
      <c r="U55" s="372"/>
      <c r="V55" s="372"/>
      <c r="W55" s="372"/>
      <c r="X55" s="370"/>
      <c r="Y55" s="370"/>
      <c r="Z55" s="370"/>
      <c r="AA55" s="370"/>
      <c r="AB55" s="370"/>
      <c r="AC55" s="370"/>
    </row>
    <row r="56">
      <c r="B56" s="398"/>
      <c r="C56" s="372"/>
      <c r="D56" s="370"/>
      <c r="E56" s="370"/>
      <c r="F56" s="372"/>
      <c r="G56" s="372"/>
      <c r="H56" s="370"/>
      <c r="I56" s="372"/>
      <c r="J56" s="372"/>
      <c r="K56" s="372"/>
      <c r="L56" s="372"/>
      <c r="M56" s="372"/>
      <c r="N56" s="372"/>
      <c r="O56" s="372"/>
      <c r="P56" s="372"/>
      <c r="Q56" s="372"/>
      <c r="R56" s="372"/>
      <c r="S56" s="372"/>
      <c r="T56" s="372"/>
      <c r="U56" s="372"/>
      <c r="V56" s="372"/>
      <c r="W56" s="372"/>
      <c r="X56" s="370"/>
      <c r="Y56" s="370"/>
      <c r="Z56" s="370"/>
      <c r="AA56" s="370"/>
      <c r="AB56" s="370"/>
      <c r="AC56" s="370"/>
    </row>
    <row r="57">
      <c r="B57" s="398"/>
      <c r="C57" s="372"/>
      <c r="D57" s="370"/>
      <c r="E57" s="370"/>
      <c r="F57" s="372"/>
      <c r="G57" s="372"/>
      <c r="H57" s="370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72"/>
      <c r="V57" s="372"/>
      <c r="W57" s="372"/>
      <c r="X57" s="370"/>
      <c r="Y57" s="370"/>
      <c r="Z57" s="370"/>
      <c r="AA57" s="370"/>
      <c r="AB57" s="370"/>
      <c r="AC57" s="370"/>
    </row>
    <row r="58">
      <c r="B58" s="398"/>
      <c r="C58" s="372"/>
      <c r="D58" s="370"/>
      <c r="E58" s="370"/>
      <c r="F58" s="372"/>
      <c r="G58" s="372"/>
      <c r="H58" s="370"/>
      <c r="I58" s="372"/>
      <c r="J58" s="372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2"/>
      <c r="X58" s="370"/>
      <c r="Y58" s="370"/>
      <c r="Z58" s="370"/>
      <c r="AA58" s="370"/>
      <c r="AB58" s="370"/>
      <c r="AC58" s="370"/>
    </row>
    <row r="59">
      <c r="B59" s="398"/>
      <c r="C59" s="372"/>
      <c r="D59" s="370"/>
      <c r="E59" s="370"/>
      <c r="F59" s="372"/>
      <c r="G59" s="372"/>
      <c r="H59" s="370"/>
      <c r="I59" s="372"/>
      <c r="J59" s="372"/>
      <c r="K59" s="372"/>
      <c r="L59" s="372"/>
      <c r="M59" s="372"/>
      <c r="N59" s="372"/>
      <c r="O59" s="372"/>
      <c r="P59" s="372"/>
      <c r="Q59" s="372"/>
      <c r="R59" s="372"/>
      <c r="S59" s="372"/>
      <c r="T59" s="372"/>
      <c r="U59" s="372"/>
      <c r="V59" s="372"/>
      <c r="W59" s="372"/>
      <c r="X59" s="370"/>
      <c r="Y59" s="370"/>
      <c r="Z59" s="370"/>
      <c r="AA59" s="370"/>
      <c r="AB59" s="370"/>
      <c r="AC59" s="370"/>
    </row>
    <row r="60">
      <c r="B60" s="398"/>
      <c r="C60" s="372"/>
      <c r="D60" s="370"/>
      <c r="E60" s="370"/>
      <c r="F60" s="372"/>
      <c r="G60" s="372"/>
      <c r="H60" s="370"/>
      <c r="I60" s="372"/>
      <c r="J60" s="372"/>
      <c r="K60" s="372"/>
      <c r="L60" s="372"/>
      <c r="M60" s="372"/>
      <c r="N60" s="372"/>
      <c r="O60" s="372"/>
      <c r="P60" s="372"/>
      <c r="Q60" s="372"/>
      <c r="R60" s="372"/>
      <c r="S60" s="372"/>
      <c r="T60" s="372"/>
      <c r="U60" s="372"/>
      <c r="V60" s="372"/>
      <c r="W60" s="372"/>
      <c r="X60" s="370"/>
      <c r="Y60" s="370"/>
      <c r="Z60" s="370"/>
      <c r="AA60" s="370"/>
      <c r="AB60" s="370"/>
      <c r="AC60" s="370"/>
    </row>
    <row r="61">
      <c r="B61" s="398"/>
      <c r="C61" s="372"/>
      <c r="D61" s="370"/>
      <c r="E61" s="370"/>
      <c r="F61" s="372"/>
      <c r="G61" s="372"/>
      <c r="H61" s="370"/>
      <c r="I61" s="372"/>
      <c r="J61" s="372"/>
      <c r="K61" s="372"/>
      <c r="L61" s="372"/>
      <c r="M61" s="372"/>
      <c r="N61" s="372"/>
      <c r="O61" s="372"/>
      <c r="P61" s="372"/>
      <c r="Q61" s="372"/>
      <c r="R61" s="372"/>
      <c r="S61" s="372"/>
      <c r="T61" s="372"/>
      <c r="U61" s="372"/>
      <c r="V61" s="372"/>
      <c r="W61" s="372"/>
      <c r="X61" s="370"/>
      <c r="Y61" s="370"/>
      <c r="Z61" s="370"/>
      <c r="AA61" s="370"/>
      <c r="AB61" s="370"/>
      <c r="AC61" s="370"/>
    </row>
    <row r="62">
      <c r="B62" s="398"/>
      <c r="C62" s="372"/>
      <c r="D62" s="370"/>
      <c r="E62" s="370"/>
      <c r="F62" s="372"/>
      <c r="G62" s="372"/>
      <c r="H62" s="370"/>
      <c r="I62" s="372"/>
      <c r="J62" s="372"/>
      <c r="K62" s="372"/>
      <c r="L62" s="372"/>
      <c r="M62" s="372"/>
      <c r="N62" s="372"/>
      <c r="O62" s="372"/>
      <c r="P62" s="372"/>
      <c r="Q62" s="372"/>
      <c r="R62" s="372"/>
      <c r="S62" s="372"/>
      <c r="T62" s="372"/>
      <c r="U62" s="372"/>
      <c r="V62" s="372"/>
      <c r="W62" s="372"/>
      <c r="X62" s="370"/>
      <c r="Y62" s="370"/>
      <c r="Z62" s="370"/>
      <c r="AA62" s="370"/>
      <c r="AB62" s="370"/>
      <c r="AC62" s="370"/>
    </row>
    <row r="63">
      <c r="B63" s="398"/>
      <c r="C63" s="372"/>
      <c r="D63" s="370"/>
      <c r="E63" s="370"/>
      <c r="F63" s="372"/>
      <c r="G63" s="372"/>
      <c r="H63" s="370"/>
      <c r="I63" s="372"/>
      <c r="J63" s="372"/>
      <c r="K63" s="372"/>
      <c r="L63" s="372"/>
      <c r="M63" s="372"/>
      <c r="N63" s="372"/>
      <c r="O63" s="372"/>
      <c r="P63" s="372"/>
      <c r="Q63" s="372"/>
      <c r="R63" s="372"/>
      <c r="S63" s="372"/>
      <c r="T63" s="372"/>
      <c r="U63" s="372"/>
      <c r="V63" s="372"/>
      <c r="W63" s="372"/>
      <c r="X63" s="370"/>
      <c r="Y63" s="370"/>
      <c r="Z63" s="370"/>
      <c r="AA63" s="370"/>
      <c r="AB63" s="370"/>
      <c r="AC63" s="370"/>
    </row>
    <row r="64">
      <c r="B64" s="398"/>
      <c r="C64" s="372"/>
      <c r="D64" s="370"/>
      <c r="E64" s="370"/>
      <c r="F64" s="372"/>
      <c r="G64" s="372"/>
      <c r="H64" s="370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372"/>
      <c r="V64" s="372"/>
      <c r="W64" s="372"/>
      <c r="X64" s="370"/>
      <c r="Y64" s="370"/>
      <c r="Z64" s="370"/>
      <c r="AA64" s="370"/>
      <c r="AB64" s="370"/>
      <c r="AC64" s="370"/>
    </row>
    <row r="65">
      <c r="B65" s="398"/>
      <c r="C65" s="372"/>
      <c r="D65" s="370"/>
      <c r="E65" s="370"/>
      <c r="F65" s="372"/>
      <c r="G65" s="372"/>
      <c r="H65" s="370"/>
      <c r="I65" s="372"/>
      <c r="J65" s="372"/>
      <c r="K65" s="372"/>
      <c r="L65" s="372"/>
      <c r="M65" s="372"/>
      <c r="N65" s="372"/>
      <c r="O65" s="372"/>
      <c r="P65" s="372"/>
      <c r="Q65" s="372"/>
      <c r="R65" s="372"/>
      <c r="S65" s="372"/>
      <c r="T65" s="372"/>
      <c r="U65" s="372"/>
      <c r="V65" s="372"/>
      <c r="W65" s="372"/>
      <c r="X65" s="370"/>
      <c r="Y65" s="370"/>
      <c r="Z65" s="370"/>
      <c r="AA65" s="370"/>
      <c r="AB65" s="370"/>
      <c r="AC65" s="370"/>
    </row>
    <row r="66">
      <c r="B66" s="398"/>
      <c r="C66" s="372"/>
      <c r="D66" s="370"/>
      <c r="E66" s="370"/>
      <c r="F66" s="372"/>
      <c r="G66" s="372"/>
      <c r="H66" s="370"/>
      <c r="I66" s="372"/>
      <c r="J66" s="372"/>
      <c r="K66" s="372"/>
      <c r="L66" s="372"/>
      <c r="M66" s="372"/>
      <c r="N66" s="372"/>
      <c r="O66" s="372"/>
      <c r="P66" s="372"/>
      <c r="Q66" s="372"/>
      <c r="R66" s="372"/>
      <c r="S66" s="372"/>
      <c r="T66" s="372"/>
      <c r="U66" s="372"/>
      <c r="V66" s="372"/>
      <c r="W66" s="372"/>
      <c r="X66" s="370"/>
      <c r="Y66" s="370"/>
      <c r="Z66" s="370"/>
      <c r="AA66" s="370"/>
      <c r="AB66" s="370"/>
      <c r="AC66" s="370"/>
    </row>
    <row r="67">
      <c r="B67" s="398"/>
      <c r="C67" s="372"/>
      <c r="D67" s="370"/>
      <c r="E67" s="370"/>
      <c r="F67" s="372"/>
      <c r="G67" s="372"/>
      <c r="H67" s="370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72"/>
      <c r="V67" s="372"/>
      <c r="W67" s="372"/>
      <c r="X67" s="370"/>
      <c r="Y67" s="370"/>
      <c r="Z67" s="370"/>
      <c r="AA67" s="370"/>
      <c r="AB67" s="370"/>
      <c r="AC67" s="370"/>
    </row>
    <row r="68">
      <c r="B68" s="398"/>
      <c r="C68" s="372"/>
      <c r="D68" s="370"/>
      <c r="E68" s="370"/>
      <c r="F68" s="372"/>
      <c r="G68" s="372"/>
      <c r="H68" s="370"/>
      <c r="I68" s="372"/>
      <c r="J68" s="372"/>
      <c r="K68" s="372"/>
      <c r="L68" s="372"/>
      <c r="M68" s="372"/>
      <c r="N68" s="372"/>
      <c r="O68" s="372"/>
      <c r="P68" s="372"/>
      <c r="Q68" s="372"/>
      <c r="R68" s="372"/>
      <c r="S68" s="372"/>
      <c r="T68" s="372"/>
      <c r="U68" s="372"/>
      <c r="V68" s="372"/>
      <c r="W68" s="372"/>
      <c r="X68" s="370"/>
      <c r="Y68" s="370"/>
      <c r="Z68" s="370"/>
      <c r="AA68" s="370"/>
      <c r="AB68" s="370"/>
      <c r="AC68" s="370"/>
    </row>
    <row r="69">
      <c r="B69" s="398"/>
      <c r="C69" s="372"/>
      <c r="D69" s="370"/>
      <c r="E69" s="370"/>
      <c r="F69" s="372"/>
      <c r="G69" s="372"/>
      <c r="H69" s="370"/>
      <c r="I69" s="372"/>
      <c r="J69" s="372"/>
      <c r="K69" s="372"/>
      <c r="L69" s="372"/>
      <c r="M69" s="372"/>
      <c r="N69" s="372"/>
      <c r="O69" s="372"/>
      <c r="P69" s="372"/>
      <c r="Q69" s="372"/>
      <c r="R69" s="372"/>
      <c r="S69" s="372"/>
      <c r="T69" s="372"/>
      <c r="U69" s="372"/>
      <c r="V69" s="372"/>
      <c r="W69" s="372"/>
      <c r="X69" s="370"/>
      <c r="Y69" s="370"/>
      <c r="Z69" s="370"/>
      <c r="AA69" s="370"/>
      <c r="AB69" s="370"/>
      <c r="AC69" s="370"/>
    </row>
    <row r="70">
      <c r="B70" s="398"/>
      <c r="C70" s="372"/>
      <c r="D70" s="370"/>
      <c r="E70" s="370"/>
      <c r="F70" s="372"/>
      <c r="G70" s="372"/>
      <c r="H70" s="370"/>
      <c r="I70" s="372"/>
      <c r="J70" s="372"/>
      <c r="K70" s="372"/>
      <c r="L70" s="372"/>
      <c r="M70" s="372"/>
      <c r="N70" s="372"/>
      <c r="O70" s="372"/>
      <c r="P70" s="372"/>
      <c r="Q70" s="372"/>
      <c r="R70" s="372"/>
      <c r="S70" s="372"/>
      <c r="T70" s="372"/>
      <c r="U70" s="372"/>
      <c r="V70" s="372"/>
      <c r="W70" s="372"/>
      <c r="X70" s="370"/>
      <c r="Y70" s="370"/>
      <c r="Z70" s="370"/>
      <c r="AA70" s="370"/>
      <c r="AB70" s="370"/>
      <c r="AC70" s="370"/>
    </row>
    <row r="71">
      <c r="B71" s="398"/>
      <c r="C71" s="372"/>
      <c r="D71" s="370"/>
      <c r="E71" s="370"/>
      <c r="F71" s="372"/>
      <c r="G71" s="372"/>
      <c r="H71" s="370"/>
      <c r="I71" s="372"/>
      <c r="J71" s="372"/>
      <c r="K71" s="372"/>
      <c r="L71" s="372"/>
      <c r="M71" s="372"/>
      <c r="N71" s="372"/>
      <c r="O71" s="372"/>
      <c r="P71" s="372"/>
      <c r="Q71" s="372"/>
      <c r="R71" s="372"/>
      <c r="S71" s="372"/>
      <c r="T71" s="372"/>
      <c r="U71" s="372"/>
      <c r="V71" s="372"/>
      <c r="W71" s="372"/>
      <c r="X71" s="370"/>
      <c r="Y71" s="370"/>
      <c r="Z71" s="370"/>
      <c r="AA71" s="370"/>
      <c r="AB71" s="370"/>
      <c r="AC71" s="370"/>
    </row>
    <row r="72">
      <c r="B72" s="398"/>
      <c r="C72" s="372"/>
      <c r="D72" s="370"/>
      <c r="E72" s="370"/>
      <c r="F72" s="372"/>
      <c r="G72" s="372"/>
      <c r="H72" s="370"/>
      <c r="I72" s="372"/>
      <c r="J72" s="372"/>
      <c r="K72" s="372"/>
      <c r="L72" s="372"/>
      <c r="M72" s="372"/>
      <c r="N72" s="372"/>
      <c r="O72" s="372"/>
      <c r="P72" s="372"/>
      <c r="Q72" s="372"/>
      <c r="R72" s="372"/>
      <c r="S72" s="372"/>
      <c r="T72" s="372"/>
      <c r="U72" s="372"/>
      <c r="V72" s="372"/>
      <c r="W72" s="372"/>
      <c r="X72" s="370"/>
      <c r="Y72" s="370"/>
      <c r="Z72" s="370"/>
      <c r="AA72" s="370"/>
      <c r="AB72" s="370"/>
      <c r="AC72" s="370"/>
    </row>
    <row r="73">
      <c r="B73" s="398"/>
      <c r="C73" s="372"/>
      <c r="D73" s="370"/>
      <c r="E73" s="370"/>
      <c r="F73" s="372"/>
      <c r="G73" s="372"/>
      <c r="H73" s="370"/>
      <c r="I73" s="372"/>
      <c r="J73" s="372"/>
      <c r="K73" s="372"/>
      <c r="L73" s="372"/>
      <c r="M73" s="372"/>
      <c r="N73" s="372"/>
      <c r="O73" s="372"/>
      <c r="P73" s="372"/>
      <c r="Q73" s="372"/>
      <c r="R73" s="372"/>
      <c r="S73" s="372"/>
      <c r="T73" s="372"/>
      <c r="U73" s="372"/>
      <c r="V73" s="372"/>
      <c r="W73" s="372"/>
      <c r="X73" s="370"/>
      <c r="Y73" s="370"/>
      <c r="Z73" s="370"/>
      <c r="AA73" s="370"/>
      <c r="AB73" s="370"/>
      <c r="AC73" s="370"/>
    </row>
    <row r="74">
      <c r="B74" s="398"/>
      <c r="C74" s="372"/>
      <c r="D74" s="370"/>
      <c r="E74" s="370"/>
      <c r="F74" s="372"/>
      <c r="G74" s="372"/>
      <c r="H74" s="370"/>
      <c r="I74" s="372"/>
      <c r="J74" s="372"/>
      <c r="K74" s="372"/>
      <c r="L74" s="372"/>
      <c r="M74" s="372"/>
      <c r="N74" s="372"/>
      <c r="O74" s="372"/>
      <c r="P74" s="372"/>
      <c r="Q74" s="372"/>
      <c r="R74" s="372"/>
      <c r="S74" s="372"/>
      <c r="T74" s="372"/>
      <c r="U74" s="372"/>
      <c r="V74" s="372"/>
      <c r="W74" s="372"/>
      <c r="X74" s="370"/>
      <c r="Y74" s="370"/>
      <c r="Z74" s="370"/>
      <c r="AA74" s="370"/>
      <c r="AB74" s="370"/>
      <c r="AC74" s="370"/>
    </row>
    <row r="75">
      <c r="B75" s="398"/>
      <c r="C75" s="372"/>
      <c r="D75" s="370"/>
      <c r="E75" s="370"/>
      <c r="F75" s="372"/>
      <c r="G75" s="372"/>
      <c r="H75" s="370"/>
      <c r="I75" s="372"/>
      <c r="J75" s="372"/>
      <c r="K75" s="372"/>
      <c r="L75" s="372"/>
      <c r="M75" s="372"/>
      <c r="N75" s="372"/>
      <c r="O75" s="372"/>
      <c r="P75" s="372"/>
      <c r="Q75" s="372"/>
      <c r="R75" s="372"/>
      <c r="S75" s="372"/>
      <c r="T75" s="372"/>
      <c r="U75" s="372"/>
      <c r="V75" s="372"/>
      <c r="W75" s="372"/>
      <c r="X75" s="370"/>
      <c r="Y75" s="370"/>
      <c r="Z75" s="370"/>
      <c r="AA75" s="370"/>
      <c r="AB75" s="370"/>
      <c r="AC75" s="370"/>
    </row>
    <row r="76">
      <c r="B76" s="398"/>
      <c r="C76" s="372"/>
      <c r="D76" s="370"/>
      <c r="E76" s="370"/>
      <c r="F76" s="372"/>
      <c r="G76" s="372"/>
      <c r="H76" s="370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0"/>
      <c r="Y76" s="370"/>
      <c r="Z76" s="370"/>
      <c r="AA76" s="370"/>
      <c r="AB76" s="370"/>
      <c r="AC76" s="370"/>
    </row>
    <row r="77">
      <c r="B77" s="398"/>
      <c r="C77" s="372"/>
      <c r="D77" s="370"/>
      <c r="E77" s="370"/>
      <c r="F77" s="372"/>
      <c r="G77" s="372"/>
      <c r="H77" s="370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0"/>
      <c r="Y77" s="370"/>
      <c r="Z77" s="370"/>
      <c r="AA77" s="370"/>
      <c r="AB77" s="370"/>
      <c r="AC77" s="370"/>
    </row>
    <row r="78">
      <c r="B78" s="398"/>
      <c r="C78" s="372"/>
      <c r="D78" s="370"/>
      <c r="E78" s="370"/>
      <c r="F78" s="372"/>
      <c r="G78" s="372"/>
      <c r="H78" s="370"/>
      <c r="I78" s="372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72"/>
      <c r="U78" s="372"/>
      <c r="V78" s="372"/>
      <c r="W78" s="372"/>
      <c r="X78" s="370"/>
      <c r="Y78" s="370"/>
      <c r="Z78" s="370"/>
      <c r="AA78" s="370"/>
      <c r="AB78" s="370"/>
      <c r="AC78" s="370"/>
    </row>
    <row r="79">
      <c r="B79" s="398"/>
      <c r="C79" s="372"/>
      <c r="D79" s="370"/>
      <c r="E79" s="370"/>
      <c r="F79" s="372"/>
      <c r="G79" s="372"/>
      <c r="H79" s="370"/>
      <c r="I79" s="372"/>
      <c r="J79" s="372"/>
      <c r="K79" s="372"/>
      <c r="L79" s="372"/>
      <c r="M79" s="372"/>
      <c r="N79" s="372"/>
      <c r="O79" s="372"/>
      <c r="P79" s="372"/>
      <c r="Q79" s="372"/>
      <c r="R79" s="372"/>
      <c r="S79" s="372"/>
      <c r="T79" s="372"/>
      <c r="U79" s="372"/>
      <c r="V79" s="372"/>
      <c r="W79" s="372"/>
      <c r="X79" s="370"/>
      <c r="Y79" s="370"/>
      <c r="Z79" s="370"/>
      <c r="AA79" s="370"/>
      <c r="AB79" s="370"/>
      <c r="AC79" s="370"/>
    </row>
    <row r="80">
      <c r="B80" s="398"/>
      <c r="C80" s="372"/>
      <c r="D80" s="370"/>
      <c r="E80" s="370"/>
      <c r="F80" s="372"/>
      <c r="G80" s="372"/>
      <c r="H80" s="370"/>
      <c r="I80" s="372"/>
      <c r="J80" s="372"/>
      <c r="K80" s="372"/>
      <c r="L80" s="372"/>
      <c r="M80" s="372"/>
      <c r="N80" s="372"/>
      <c r="O80" s="372"/>
      <c r="P80" s="372"/>
      <c r="Q80" s="372"/>
      <c r="R80" s="372"/>
      <c r="S80" s="372"/>
      <c r="T80" s="372"/>
      <c r="U80" s="372"/>
      <c r="V80" s="372"/>
      <c r="W80" s="372"/>
      <c r="X80" s="370"/>
      <c r="Y80" s="370"/>
      <c r="Z80" s="370"/>
      <c r="AA80" s="370"/>
      <c r="AB80" s="370"/>
      <c r="AC80" s="370"/>
    </row>
    <row r="81">
      <c r="B81" s="398"/>
      <c r="C81" s="372"/>
      <c r="D81" s="370"/>
      <c r="E81" s="370"/>
      <c r="F81" s="372"/>
      <c r="G81" s="372"/>
      <c r="H81" s="370"/>
      <c r="I81" s="372"/>
      <c r="J81" s="372"/>
      <c r="K81" s="372"/>
      <c r="L81" s="372"/>
      <c r="M81" s="372"/>
      <c r="N81" s="372"/>
      <c r="O81" s="372"/>
      <c r="P81" s="372"/>
      <c r="Q81" s="372"/>
      <c r="R81" s="372"/>
      <c r="S81" s="372"/>
      <c r="T81" s="372"/>
      <c r="U81" s="372"/>
      <c r="V81" s="372"/>
      <c r="W81" s="372"/>
      <c r="X81" s="370"/>
      <c r="Y81" s="370"/>
      <c r="Z81" s="370"/>
      <c r="AA81" s="370"/>
      <c r="AB81" s="370"/>
      <c r="AC81" s="370"/>
    </row>
    <row r="82">
      <c r="B82" s="398"/>
      <c r="C82" s="372"/>
      <c r="D82" s="370"/>
      <c r="E82" s="370"/>
      <c r="F82" s="372"/>
      <c r="G82" s="372"/>
      <c r="H82" s="370"/>
      <c r="I82" s="372"/>
      <c r="J82" s="372"/>
      <c r="K82" s="372"/>
      <c r="L82" s="372"/>
      <c r="M82" s="372"/>
      <c r="N82" s="372"/>
      <c r="O82" s="372"/>
      <c r="P82" s="372"/>
      <c r="Q82" s="372"/>
      <c r="R82" s="372"/>
      <c r="S82" s="372"/>
      <c r="T82" s="372"/>
      <c r="U82" s="372"/>
      <c r="V82" s="372"/>
      <c r="W82" s="372"/>
      <c r="X82" s="370"/>
      <c r="Y82" s="370"/>
      <c r="Z82" s="370"/>
      <c r="AA82" s="370"/>
      <c r="AB82" s="370"/>
      <c r="AC82" s="370"/>
    </row>
    <row r="83">
      <c r="B83" s="398"/>
      <c r="C83" s="372"/>
      <c r="D83" s="370"/>
      <c r="E83" s="370"/>
      <c r="F83" s="372"/>
      <c r="G83" s="372"/>
      <c r="H83" s="370"/>
      <c r="I83" s="372"/>
      <c r="J83" s="372"/>
      <c r="K83" s="372"/>
      <c r="L83" s="372"/>
      <c r="M83" s="372"/>
      <c r="N83" s="372"/>
      <c r="O83" s="372"/>
      <c r="P83" s="372"/>
      <c r="Q83" s="372"/>
      <c r="R83" s="372"/>
      <c r="S83" s="372"/>
      <c r="T83" s="372"/>
      <c r="U83" s="372"/>
      <c r="V83" s="372"/>
      <c r="W83" s="372"/>
      <c r="X83" s="370"/>
      <c r="Y83" s="370"/>
      <c r="Z83" s="370"/>
      <c r="AA83" s="370"/>
      <c r="AB83" s="370"/>
      <c r="AC83" s="370"/>
    </row>
    <row r="84">
      <c r="B84" s="398"/>
      <c r="C84" s="372"/>
      <c r="D84" s="370"/>
      <c r="E84" s="370"/>
      <c r="F84" s="372"/>
      <c r="G84" s="372"/>
      <c r="H84" s="370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72"/>
      <c r="U84" s="372"/>
      <c r="V84" s="372"/>
      <c r="W84" s="372"/>
      <c r="X84" s="370"/>
      <c r="Y84" s="370"/>
      <c r="Z84" s="370"/>
      <c r="AA84" s="370"/>
      <c r="AB84" s="370"/>
      <c r="AC84" s="370"/>
    </row>
    <row r="85">
      <c r="B85" s="398"/>
      <c r="C85" s="372"/>
      <c r="D85" s="370"/>
      <c r="E85" s="370"/>
      <c r="F85" s="372"/>
      <c r="G85" s="372"/>
      <c r="H85" s="370"/>
      <c r="I85" s="372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0"/>
      <c r="Y85" s="370"/>
      <c r="Z85" s="370"/>
      <c r="AA85" s="370"/>
      <c r="AB85" s="370"/>
      <c r="AC85" s="370"/>
    </row>
    <row r="86">
      <c r="B86" s="398"/>
      <c r="C86" s="372"/>
      <c r="D86" s="370"/>
      <c r="E86" s="370"/>
      <c r="F86" s="372"/>
      <c r="G86" s="372"/>
      <c r="H86" s="370"/>
      <c r="I86" s="372"/>
      <c r="J86" s="372"/>
      <c r="K86" s="372"/>
      <c r="L86" s="372"/>
      <c r="M86" s="372"/>
      <c r="N86" s="372"/>
      <c r="O86" s="372"/>
      <c r="P86" s="372"/>
      <c r="Q86" s="372"/>
      <c r="R86" s="372"/>
      <c r="S86" s="372"/>
      <c r="T86" s="372"/>
      <c r="U86" s="372"/>
      <c r="V86" s="372"/>
      <c r="W86" s="372"/>
      <c r="X86" s="370"/>
      <c r="Y86" s="370"/>
      <c r="Z86" s="370"/>
      <c r="AA86" s="370"/>
      <c r="AB86" s="370"/>
      <c r="AC86" s="370"/>
    </row>
    <row r="87">
      <c r="B87" s="398"/>
      <c r="C87" s="372"/>
      <c r="D87" s="370"/>
      <c r="E87" s="370"/>
      <c r="F87" s="372"/>
      <c r="G87" s="372"/>
      <c r="H87" s="370"/>
      <c r="I87" s="372"/>
      <c r="J87" s="372"/>
      <c r="K87" s="372"/>
      <c r="L87" s="372"/>
      <c r="M87" s="372"/>
      <c r="N87" s="372"/>
      <c r="O87" s="372"/>
      <c r="P87" s="372"/>
      <c r="Q87" s="372"/>
      <c r="R87" s="372"/>
      <c r="S87" s="372"/>
      <c r="T87" s="372"/>
      <c r="U87" s="372"/>
      <c r="V87" s="372"/>
      <c r="W87" s="372"/>
      <c r="X87" s="370"/>
      <c r="Y87" s="370"/>
      <c r="Z87" s="370"/>
      <c r="AA87" s="370"/>
      <c r="AB87" s="370"/>
      <c r="AC87" s="370"/>
    </row>
    <row r="88">
      <c r="B88" s="398"/>
      <c r="C88" s="372"/>
      <c r="D88" s="370"/>
      <c r="E88" s="370"/>
      <c r="F88" s="372"/>
      <c r="G88" s="372"/>
      <c r="H88" s="370"/>
      <c r="I88" s="372"/>
      <c r="J88" s="372"/>
      <c r="K88" s="372"/>
      <c r="L88" s="372"/>
      <c r="M88" s="372"/>
      <c r="N88" s="372"/>
      <c r="O88" s="372"/>
      <c r="P88" s="372"/>
      <c r="Q88" s="372"/>
      <c r="R88" s="372"/>
      <c r="S88" s="372"/>
      <c r="T88" s="372"/>
      <c r="U88" s="372"/>
      <c r="V88" s="372"/>
      <c r="W88" s="372"/>
      <c r="X88" s="370"/>
      <c r="Y88" s="370"/>
      <c r="Z88" s="370"/>
      <c r="AA88" s="370"/>
      <c r="AB88" s="370"/>
      <c r="AC88" s="370"/>
    </row>
    <row r="89">
      <c r="B89" s="398"/>
      <c r="C89" s="372"/>
      <c r="D89" s="370"/>
      <c r="E89" s="370"/>
      <c r="F89" s="372"/>
      <c r="G89" s="372"/>
      <c r="H89" s="370"/>
      <c r="I89" s="372"/>
      <c r="J89" s="372"/>
      <c r="K89" s="372"/>
      <c r="L89" s="372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0"/>
      <c r="Y89" s="370"/>
      <c r="Z89" s="370"/>
      <c r="AA89" s="370"/>
      <c r="AB89" s="370"/>
      <c r="AC89" s="370"/>
    </row>
    <row r="90">
      <c r="B90" s="398"/>
      <c r="C90" s="372"/>
      <c r="D90" s="370"/>
      <c r="E90" s="370"/>
      <c r="F90" s="372"/>
      <c r="G90" s="372"/>
      <c r="H90" s="370"/>
      <c r="I90" s="372"/>
      <c r="J90" s="372"/>
      <c r="K90" s="372"/>
      <c r="L90" s="372"/>
      <c r="M90" s="372"/>
      <c r="N90" s="372"/>
      <c r="O90" s="372"/>
      <c r="P90" s="372"/>
      <c r="Q90" s="372"/>
      <c r="R90" s="372"/>
      <c r="S90" s="372"/>
      <c r="T90" s="372"/>
      <c r="U90" s="372"/>
      <c r="V90" s="372"/>
      <c r="W90" s="372"/>
      <c r="X90" s="370"/>
      <c r="Y90" s="370"/>
      <c r="Z90" s="370"/>
      <c r="AA90" s="370"/>
      <c r="AB90" s="370"/>
      <c r="AC90" s="370"/>
    </row>
    <row r="91">
      <c r="B91" s="398"/>
      <c r="C91" s="372"/>
      <c r="D91" s="370"/>
      <c r="E91" s="370"/>
      <c r="F91" s="372"/>
      <c r="G91" s="372"/>
      <c r="H91" s="370"/>
      <c r="I91" s="372"/>
      <c r="J91" s="372"/>
      <c r="K91" s="372"/>
      <c r="L91" s="372"/>
      <c r="M91" s="372"/>
      <c r="N91" s="372"/>
      <c r="O91" s="372"/>
      <c r="P91" s="372"/>
      <c r="Q91" s="372"/>
      <c r="R91" s="372"/>
      <c r="S91" s="372"/>
      <c r="T91" s="372"/>
      <c r="U91" s="372"/>
      <c r="V91" s="372"/>
      <c r="W91" s="372"/>
      <c r="X91" s="370"/>
      <c r="Y91" s="370"/>
      <c r="Z91" s="370"/>
      <c r="AA91" s="370"/>
      <c r="AB91" s="370"/>
      <c r="AC91" s="370"/>
    </row>
    <row r="92">
      <c r="B92" s="398"/>
      <c r="C92" s="372"/>
      <c r="D92" s="370"/>
      <c r="E92" s="370"/>
      <c r="F92" s="372"/>
      <c r="G92" s="372"/>
      <c r="H92" s="370"/>
      <c r="I92" s="372"/>
      <c r="J92" s="372"/>
      <c r="K92" s="372"/>
      <c r="L92" s="372"/>
      <c r="M92" s="372"/>
      <c r="N92" s="372"/>
      <c r="O92" s="372"/>
      <c r="P92" s="372"/>
      <c r="Q92" s="372"/>
      <c r="R92" s="372"/>
      <c r="S92" s="372"/>
      <c r="T92" s="372"/>
      <c r="U92" s="372"/>
      <c r="V92" s="372"/>
      <c r="W92" s="372"/>
      <c r="X92" s="370"/>
      <c r="Y92" s="370"/>
      <c r="Z92" s="370"/>
      <c r="AA92" s="370"/>
      <c r="AB92" s="370"/>
      <c r="AC92" s="370"/>
    </row>
    <row r="93">
      <c r="B93" s="398"/>
      <c r="C93" s="372"/>
      <c r="D93" s="370"/>
      <c r="E93" s="370"/>
      <c r="F93" s="372"/>
      <c r="G93" s="372"/>
      <c r="H93" s="370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  <c r="T93" s="372"/>
      <c r="U93" s="372"/>
      <c r="V93" s="372"/>
      <c r="W93" s="372"/>
      <c r="X93" s="370"/>
      <c r="Y93" s="370"/>
      <c r="Z93" s="370"/>
      <c r="AA93" s="370"/>
      <c r="AB93" s="370"/>
      <c r="AC93" s="370"/>
    </row>
    <row r="94">
      <c r="B94" s="398"/>
      <c r="C94" s="372"/>
      <c r="D94" s="370"/>
      <c r="E94" s="370"/>
      <c r="F94" s="372"/>
      <c r="G94" s="372"/>
      <c r="H94" s="370"/>
      <c r="I94" s="372"/>
      <c r="J94" s="372"/>
      <c r="K94" s="372"/>
      <c r="L94" s="372"/>
      <c r="M94" s="372"/>
      <c r="N94" s="372"/>
      <c r="O94" s="372"/>
      <c r="P94" s="372"/>
      <c r="Q94" s="372"/>
      <c r="R94" s="372"/>
      <c r="S94" s="372"/>
      <c r="T94" s="372"/>
      <c r="U94" s="372"/>
      <c r="V94" s="372"/>
      <c r="W94" s="372"/>
      <c r="X94" s="370"/>
      <c r="Y94" s="370"/>
      <c r="Z94" s="370"/>
      <c r="AA94" s="370"/>
      <c r="AB94" s="370"/>
      <c r="AC94" s="370"/>
    </row>
    <row r="95">
      <c r="B95" s="398"/>
      <c r="C95" s="372"/>
      <c r="D95" s="370"/>
      <c r="E95" s="370"/>
      <c r="F95" s="372"/>
      <c r="G95" s="372"/>
      <c r="H95" s="370"/>
      <c r="I95" s="372"/>
      <c r="J95" s="372"/>
      <c r="K95" s="372"/>
      <c r="L95" s="372"/>
      <c r="M95" s="372"/>
      <c r="N95" s="372"/>
      <c r="O95" s="372"/>
      <c r="P95" s="372"/>
      <c r="Q95" s="372"/>
      <c r="R95" s="372"/>
      <c r="S95" s="372"/>
      <c r="T95" s="372"/>
      <c r="U95" s="372"/>
      <c r="V95" s="372"/>
      <c r="W95" s="372"/>
      <c r="X95" s="370"/>
      <c r="Y95" s="370"/>
      <c r="Z95" s="370"/>
      <c r="AA95" s="370"/>
      <c r="AB95" s="370"/>
      <c r="AC95" s="370"/>
    </row>
    <row r="96">
      <c r="B96" s="398"/>
      <c r="C96" s="372"/>
      <c r="D96" s="370"/>
      <c r="E96" s="370"/>
      <c r="F96" s="372"/>
      <c r="G96" s="372"/>
      <c r="H96" s="370"/>
      <c r="I96" s="372"/>
      <c r="J96" s="372"/>
      <c r="K96" s="372"/>
      <c r="L96" s="372"/>
      <c r="M96" s="372"/>
      <c r="N96" s="372"/>
      <c r="O96" s="372"/>
      <c r="P96" s="372"/>
      <c r="Q96" s="372"/>
      <c r="R96" s="372"/>
      <c r="S96" s="372"/>
      <c r="T96" s="372"/>
      <c r="U96" s="372"/>
      <c r="V96" s="372"/>
      <c r="W96" s="372"/>
      <c r="X96" s="370"/>
      <c r="Y96" s="370"/>
      <c r="Z96" s="370"/>
      <c r="AA96" s="370"/>
      <c r="AB96" s="370"/>
      <c r="AC96" s="370"/>
    </row>
    <row r="97">
      <c r="B97" s="398"/>
      <c r="C97" s="372"/>
      <c r="D97" s="370"/>
      <c r="E97" s="370"/>
      <c r="F97" s="372"/>
      <c r="G97" s="372"/>
      <c r="H97" s="370"/>
      <c r="I97" s="372"/>
      <c r="J97" s="372"/>
      <c r="K97" s="372"/>
      <c r="L97" s="372"/>
      <c r="M97" s="372"/>
      <c r="N97" s="372"/>
      <c r="O97" s="372"/>
      <c r="P97" s="372"/>
      <c r="Q97" s="372"/>
      <c r="R97" s="372"/>
      <c r="S97" s="372"/>
      <c r="T97" s="372"/>
      <c r="U97" s="372"/>
      <c r="V97" s="372"/>
      <c r="W97" s="372"/>
      <c r="X97" s="370"/>
      <c r="Y97" s="370"/>
      <c r="Z97" s="370"/>
      <c r="AA97" s="370"/>
      <c r="AB97" s="370"/>
      <c r="AC97" s="370"/>
    </row>
    <row r="98">
      <c r="B98" s="398"/>
      <c r="C98" s="372"/>
      <c r="D98" s="370"/>
      <c r="E98" s="370"/>
      <c r="F98" s="372"/>
      <c r="G98" s="372"/>
      <c r="H98" s="370"/>
      <c r="I98" s="372"/>
      <c r="J98" s="372"/>
      <c r="K98" s="372"/>
      <c r="L98" s="372"/>
      <c r="M98" s="372"/>
      <c r="N98" s="372"/>
      <c r="O98" s="372"/>
      <c r="P98" s="372"/>
      <c r="Q98" s="372"/>
      <c r="R98" s="372"/>
      <c r="S98" s="372"/>
      <c r="T98" s="372"/>
      <c r="U98" s="372"/>
      <c r="V98" s="372"/>
      <c r="W98" s="372"/>
      <c r="X98" s="370"/>
      <c r="Y98" s="370"/>
      <c r="Z98" s="370"/>
      <c r="AA98" s="370"/>
      <c r="AB98" s="370"/>
      <c r="AC98" s="370"/>
    </row>
    <row r="99">
      <c r="B99" s="398"/>
      <c r="C99" s="372"/>
      <c r="D99" s="370"/>
      <c r="E99" s="370"/>
      <c r="F99" s="372"/>
      <c r="G99" s="372"/>
      <c r="H99" s="370"/>
      <c r="I99" s="372"/>
      <c r="J99" s="372"/>
      <c r="K99" s="372"/>
      <c r="L99" s="372"/>
      <c r="M99" s="372"/>
      <c r="N99" s="372"/>
      <c r="O99" s="372"/>
      <c r="P99" s="372"/>
      <c r="Q99" s="372"/>
      <c r="R99" s="372"/>
      <c r="S99" s="372"/>
      <c r="T99" s="372"/>
      <c r="U99" s="372"/>
      <c r="V99" s="372"/>
      <c r="W99" s="372"/>
      <c r="X99" s="370"/>
      <c r="Y99" s="370"/>
      <c r="Z99" s="370"/>
      <c r="AA99" s="370"/>
      <c r="AB99" s="370"/>
      <c r="AC99" s="370"/>
    </row>
    <row r="100">
      <c r="B100" s="398"/>
      <c r="C100" s="372"/>
      <c r="D100" s="370"/>
      <c r="E100" s="370"/>
      <c r="F100" s="372"/>
      <c r="G100" s="372"/>
      <c r="H100" s="370"/>
      <c r="I100" s="372"/>
      <c r="J100" s="372"/>
      <c r="K100" s="372"/>
      <c r="L100" s="372"/>
      <c r="M100" s="372"/>
      <c r="N100" s="372"/>
      <c r="O100" s="372"/>
      <c r="P100" s="372"/>
      <c r="Q100" s="372"/>
      <c r="R100" s="372"/>
      <c r="S100" s="372"/>
      <c r="T100" s="372"/>
      <c r="U100" s="372"/>
      <c r="V100" s="372"/>
      <c r="W100" s="372"/>
      <c r="X100" s="370"/>
      <c r="Y100" s="370"/>
      <c r="Z100" s="370"/>
      <c r="AA100" s="370"/>
      <c r="AB100" s="370"/>
      <c r="AC100" s="370"/>
    </row>
    <row r="101">
      <c r="B101" s="398"/>
      <c r="C101" s="372"/>
      <c r="D101" s="370"/>
      <c r="E101" s="370"/>
      <c r="F101" s="372"/>
      <c r="G101" s="372"/>
      <c r="H101" s="370"/>
      <c r="I101" s="372"/>
      <c r="J101" s="372"/>
      <c r="K101" s="372"/>
      <c r="L101" s="372"/>
      <c r="M101" s="372"/>
      <c r="N101" s="372"/>
      <c r="O101" s="372"/>
      <c r="P101" s="372"/>
      <c r="Q101" s="372"/>
      <c r="R101" s="372"/>
      <c r="S101" s="372"/>
      <c r="T101" s="372"/>
      <c r="U101" s="372"/>
      <c r="V101" s="372"/>
      <c r="W101" s="372"/>
      <c r="X101" s="370"/>
      <c r="Y101" s="370"/>
      <c r="Z101" s="370"/>
      <c r="AA101" s="370"/>
      <c r="AB101" s="370"/>
      <c r="AC101" s="370"/>
    </row>
    <row r="102">
      <c r="B102" s="398"/>
      <c r="C102" s="372"/>
      <c r="D102" s="370"/>
      <c r="E102" s="370"/>
      <c r="F102" s="372"/>
      <c r="G102" s="372"/>
      <c r="H102" s="370"/>
      <c r="I102" s="372"/>
      <c r="J102" s="372"/>
      <c r="K102" s="372"/>
      <c r="L102" s="372"/>
      <c r="M102" s="372"/>
      <c r="N102" s="372"/>
      <c r="O102" s="372"/>
      <c r="P102" s="372"/>
      <c r="Q102" s="372"/>
      <c r="R102" s="372"/>
      <c r="S102" s="372"/>
      <c r="T102" s="372"/>
      <c r="U102" s="372"/>
      <c r="V102" s="372"/>
      <c r="W102" s="372"/>
      <c r="X102" s="370"/>
      <c r="Y102" s="370"/>
      <c r="Z102" s="370"/>
      <c r="AA102" s="370"/>
      <c r="AB102" s="370"/>
      <c r="AC102" s="370"/>
    </row>
    <row r="103">
      <c r="B103" s="398"/>
      <c r="C103" s="372"/>
      <c r="D103" s="370"/>
      <c r="E103" s="370"/>
      <c r="F103" s="372"/>
      <c r="G103" s="372"/>
      <c r="H103" s="370"/>
      <c r="I103" s="372"/>
      <c r="J103" s="372"/>
      <c r="K103" s="372"/>
      <c r="L103" s="372"/>
      <c r="M103" s="372"/>
      <c r="N103" s="372"/>
      <c r="O103" s="372"/>
      <c r="P103" s="372"/>
      <c r="Q103" s="372"/>
      <c r="R103" s="372"/>
      <c r="S103" s="372"/>
      <c r="T103" s="372"/>
      <c r="U103" s="372"/>
      <c r="V103" s="372"/>
      <c r="W103" s="372"/>
      <c r="X103" s="370"/>
      <c r="Y103" s="370"/>
      <c r="Z103" s="370"/>
      <c r="AA103" s="370"/>
      <c r="AB103" s="370"/>
      <c r="AC103" s="370"/>
    </row>
    <row r="104">
      <c r="B104" s="398"/>
      <c r="C104" s="372"/>
      <c r="D104" s="370"/>
      <c r="E104" s="370"/>
      <c r="F104" s="372"/>
      <c r="G104" s="372"/>
      <c r="H104" s="370"/>
      <c r="I104" s="372"/>
      <c r="J104" s="372"/>
      <c r="K104" s="372"/>
      <c r="L104" s="372"/>
      <c r="M104" s="372"/>
      <c r="N104" s="372"/>
      <c r="O104" s="372"/>
      <c r="P104" s="372"/>
      <c r="Q104" s="372"/>
      <c r="R104" s="372"/>
      <c r="S104" s="372"/>
      <c r="T104" s="372"/>
      <c r="U104" s="372"/>
      <c r="V104" s="372"/>
      <c r="W104" s="372"/>
      <c r="X104" s="370"/>
      <c r="Y104" s="370"/>
      <c r="Z104" s="370"/>
      <c r="AA104" s="370"/>
      <c r="AB104" s="370"/>
      <c r="AC104" s="370"/>
    </row>
    <row r="105">
      <c r="B105" s="398"/>
      <c r="C105" s="372"/>
      <c r="D105" s="370"/>
      <c r="E105" s="370"/>
      <c r="F105" s="372"/>
      <c r="G105" s="372"/>
      <c r="H105" s="370"/>
      <c r="I105" s="372"/>
      <c r="J105" s="372"/>
      <c r="K105" s="372"/>
      <c r="L105" s="372"/>
      <c r="M105" s="372"/>
      <c r="N105" s="372"/>
      <c r="O105" s="372"/>
      <c r="P105" s="372"/>
      <c r="Q105" s="372"/>
      <c r="R105" s="372"/>
      <c r="S105" s="372"/>
      <c r="T105" s="372"/>
      <c r="U105" s="372"/>
      <c r="V105" s="372"/>
      <c r="W105" s="372"/>
      <c r="X105" s="370"/>
      <c r="Y105" s="370"/>
      <c r="Z105" s="370"/>
      <c r="AA105" s="370"/>
      <c r="AB105" s="370"/>
      <c r="AC105" s="370"/>
    </row>
    <row r="106">
      <c r="B106" s="398"/>
      <c r="C106" s="372"/>
      <c r="D106" s="370"/>
      <c r="E106" s="370"/>
      <c r="F106" s="372"/>
      <c r="G106" s="372"/>
      <c r="H106" s="370"/>
      <c r="I106" s="372"/>
      <c r="J106" s="372"/>
      <c r="K106" s="372"/>
      <c r="L106" s="372"/>
      <c r="M106" s="372"/>
      <c r="N106" s="372"/>
      <c r="O106" s="372"/>
      <c r="P106" s="372"/>
      <c r="Q106" s="372"/>
      <c r="R106" s="372"/>
      <c r="S106" s="372"/>
      <c r="T106" s="372"/>
      <c r="U106" s="372"/>
      <c r="V106" s="372"/>
      <c r="W106" s="372"/>
      <c r="X106" s="370"/>
      <c r="Y106" s="370"/>
      <c r="Z106" s="370"/>
      <c r="AA106" s="370"/>
      <c r="AB106" s="370"/>
      <c r="AC106" s="370"/>
    </row>
    <row r="107">
      <c r="B107" s="398"/>
      <c r="C107" s="372"/>
      <c r="D107" s="370"/>
      <c r="E107" s="370"/>
      <c r="F107" s="372"/>
      <c r="G107" s="372"/>
      <c r="H107" s="370"/>
      <c r="I107" s="372"/>
      <c r="J107" s="372"/>
      <c r="K107" s="372"/>
      <c r="L107" s="372"/>
      <c r="M107" s="372"/>
      <c r="N107" s="372"/>
      <c r="O107" s="372"/>
      <c r="P107" s="372"/>
      <c r="Q107" s="372"/>
      <c r="R107" s="372"/>
      <c r="S107" s="372"/>
      <c r="T107" s="372"/>
      <c r="U107" s="372"/>
      <c r="V107" s="372"/>
      <c r="W107" s="372"/>
      <c r="X107" s="370"/>
      <c r="Y107" s="370"/>
      <c r="Z107" s="370"/>
      <c r="AA107" s="370"/>
      <c r="AB107" s="370"/>
      <c r="AC107" s="370"/>
    </row>
    <row r="108">
      <c r="B108" s="398"/>
      <c r="C108" s="372"/>
      <c r="D108" s="370"/>
      <c r="E108" s="370"/>
      <c r="F108" s="372"/>
      <c r="G108" s="372"/>
      <c r="H108" s="370"/>
      <c r="I108" s="372"/>
      <c r="J108" s="372"/>
      <c r="K108" s="372"/>
      <c r="L108" s="372"/>
      <c r="M108" s="372"/>
      <c r="N108" s="372"/>
      <c r="O108" s="372"/>
      <c r="P108" s="372"/>
      <c r="Q108" s="372"/>
      <c r="R108" s="372"/>
      <c r="S108" s="372"/>
      <c r="T108" s="372"/>
      <c r="U108" s="372"/>
      <c r="V108" s="372"/>
      <c r="W108" s="372"/>
      <c r="X108" s="370"/>
      <c r="Y108" s="370"/>
      <c r="Z108" s="370"/>
      <c r="AA108" s="370"/>
      <c r="AB108" s="370"/>
      <c r="AC108" s="370"/>
    </row>
    <row r="109">
      <c r="B109" s="398"/>
      <c r="C109" s="372"/>
      <c r="D109" s="370"/>
      <c r="E109" s="370"/>
      <c r="F109" s="372"/>
      <c r="G109" s="372"/>
      <c r="H109" s="370"/>
      <c r="I109" s="372"/>
      <c r="J109" s="372"/>
      <c r="K109" s="372"/>
      <c r="L109" s="372"/>
      <c r="M109" s="372"/>
      <c r="N109" s="372"/>
      <c r="O109" s="372"/>
      <c r="P109" s="372"/>
      <c r="Q109" s="372"/>
      <c r="R109" s="372"/>
      <c r="S109" s="372"/>
      <c r="T109" s="372"/>
      <c r="U109" s="372"/>
      <c r="V109" s="372"/>
      <c r="W109" s="372"/>
      <c r="X109" s="370"/>
      <c r="Y109" s="370"/>
      <c r="Z109" s="370"/>
      <c r="AA109" s="370"/>
      <c r="AB109" s="370"/>
      <c r="AC109" s="370"/>
    </row>
    <row r="110">
      <c r="B110" s="398"/>
      <c r="C110" s="372"/>
      <c r="D110" s="370"/>
      <c r="E110" s="370"/>
      <c r="F110" s="372"/>
      <c r="G110" s="372"/>
      <c r="H110" s="370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2"/>
      <c r="V110" s="372"/>
      <c r="W110" s="372"/>
      <c r="X110" s="370"/>
      <c r="Y110" s="370"/>
      <c r="Z110" s="370"/>
      <c r="AA110" s="370"/>
      <c r="AB110" s="370"/>
      <c r="AC110" s="370"/>
    </row>
    <row r="111">
      <c r="B111" s="398"/>
      <c r="C111" s="372"/>
      <c r="D111" s="370"/>
      <c r="E111" s="370"/>
      <c r="F111" s="372"/>
      <c r="G111" s="372"/>
      <c r="H111" s="370"/>
      <c r="I111" s="372"/>
      <c r="J111" s="372"/>
      <c r="K111" s="372"/>
      <c r="L111" s="372"/>
      <c r="M111" s="372"/>
      <c r="N111" s="372"/>
      <c r="O111" s="372"/>
      <c r="P111" s="372"/>
      <c r="Q111" s="372"/>
      <c r="R111" s="372"/>
      <c r="S111" s="372"/>
      <c r="T111" s="372"/>
      <c r="U111" s="372"/>
      <c r="V111" s="372"/>
      <c r="W111" s="372"/>
      <c r="X111" s="370"/>
      <c r="Y111" s="370"/>
      <c r="Z111" s="370"/>
      <c r="AA111" s="370"/>
      <c r="AB111" s="370"/>
      <c r="AC111" s="370"/>
    </row>
    <row r="112">
      <c r="B112" s="398"/>
      <c r="C112" s="372"/>
      <c r="D112" s="370"/>
      <c r="E112" s="370"/>
      <c r="F112" s="372"/>
      <c r="G112" s="372"/>
      <c r="H112" s="370"/>
      <c r="I112" s="372"/>
      <c r="J112" s="372"/>
      <c r="K112" s="372"/>
      <c r="L112" s="372"/>
      <c r="M112" s="372"/>
      <c r="N112" s="372"/>
      <c r="O112" s="372"/>
      <c r="P112" s="372"/>
      <c r="Q112" s="372"/>
      <c r="R112" s="372"/>
      <c r="S112" s="372"/>
      <c r="T112" s="372"/>
      <c r="U112" s="372"/>
      <c r="V112" s="372"/>
      <c r="W112" s="372"/>
      <c r="X112" s="370"/>
      <c r="Y112" s="370"/>
      <c r="Z112" s="370"/>
      <c r="AA112" s="370"/>
      <c r="AB112" s="370"/>
      <c r="AC112" s="370"/>
    </row>
    <row r="113">
      <c r="B113" s="398"/>
      <c r="C113" s="372"/>
      <c r="D113" s="370"/>
      <c r="E113" s="370"/>
      <c r="F113" s="372"/>
      <c r="G113" s="372"/>
      <c r="H113" s="370"/>
      <c r="I113" s="372"/>
      <c r="J113" s="372"/>
      <c r="K113" s="372"/>
      <c r="L113" s="372"/>
      <c r="M113" s="372"/>
      <c r="N113" s="372"/>
      <c r="O113" s="372"/>
      <c r="P113" s="372"/>
      <c r="Q113" s="372"/>
      <c r="R113" s="372"/>
      <c r="S113" s="372"/>
      <c r="T113" s="372"/>
      <c r="U113" s="372"/>
      <c r="V113" s="372"/>
      <c r="W113" s="372"/>
      <c r="X113" s="370"/>
      <c r="Y113" s="370"/>
      <c r="Z113" s="370"/>
      <c r="AA113" s="370"/>
      <c r="AB113" s="370"/>
      <c r="AC113" s="370"/>
    </row>
    <row r="114">
      <c r="B114" s="398"/>
      <c r="C114" s="372"/>
      <c r="D114" s="370"/>
      <c r="E114" s="370"/>
      <c r="F114" s="372"/>
      <c r="G114" s="372"/>
      <c r="H114" s="370"/>
      <c r="I114" s="372"/>
      <c r="J114" s="372"/>
      <c r="K114" s="372"/>
      <c r="L114" s="372"/>
      <c r="M114" s="372"/>
      <c r="N114" s="372"/>
      <c r="O114" s="372"/>
      <c r="P114" s="372"/>
      <c r="Q114" s="372"/>
      <c r="R114" s="372"/>
      <c r="S114" s="372"/>
      <c r="T114" s="372"/>
      <c r="U114" s="372"/>
      <c r="V114" s="372"/>
      <c r="W114" s="372"/>
      <c r="X114" s="370"/>
      <c r="Y114" s="370"/>
      <c r="Z114" s="370"/>
      <c r="AA114" s="370"/>
      <c r="AB114" s="370"/>
      <c r="AC114" s="370"/>
    </row>
    <row r="115">
      <c r="B115" s="398"/>
      <c r="C115" s="372"/>
      <c r="D115" s="370"/>
      <c r="E115" s="370"/>
      <c r="F115" s="372"/>
      <c r="G115" s="372"/>
      <c r="H115" s="370"/>
      <c r="I115" s="372"/>
      <c r="J115" s="372"/>
      <c r="K115" s="372"/>
      <c r="L115" s="372"/>
      <c r="M115" s="372"/>
      <c r="N115" s="372"/>
      <c r="O115" s="372"/>
      <c r="P115" s="372"/>
      <c r="Q115" s="372"/>
      <c r="R115" s="372"/>
      <c r="S115" s="372"/>
      <c r="T115" s="372"/>
      <c r="U115" s="372"/>
      <c r="V115" s="372"/>
      <c r="W115" s="372"/>
      <c r="X115" s="370"/>
      <c r="Y115" s="370"/>
      <c r="Z115" s="370"/>
      <c r="AA115" s="370"/>
      <c r="AB115" s="370"/>
      <c r="AC115" s="370"/>
    </row>
    <row r="116">
      <c r="B116" s="398"/>
      <c r="C116" s="372"/>
      <c r="D116" s="370"/>
      <c r="E116" s="370"/>
      <c r="F116" s="372"/>
      <c r="G116" s="372"/>
      <c r="H116" s="370"/>
      <c r="I116" s="372"/>
      <c r="J116" s="372"/>
      <c r="K116" s="372"/>
      <c r="L116" s="372"/>
      <c r="M116" s="372"/>
      <c r="N116" s="372"/>
      <c r="O116" s="372"/>
      <c r="P116" s="372"/>
      <c r="Q116" s="372"/>
      <c r="R116" s="372"/>
      <c r="S116" s="372"/>
      <c r="T116" s="372"/>
      <c r="U116" s="372"/>
      <c r="V116" s="372"/>
      <c r="W116" s="372"/>
      <c r="X116" s="370"/>
      <c r="Y116" s="370"/>
      <c r="Z116" s="370"/>
      <c r="AA116" s="370"/>
      <c r="AB116" s="370"/>
      <c r="AC116" s="370"/>
    </row>
    <row r="117">
      <c r="B117" s="398"/>
      <c r="C117" s="372"/>
      <c r="D117" s="370"/>
      <c r="E117" s="370"/>
      <c r="F117" s="372"/>
      <c r="G117" s="372"/>
      <c r="H117" s="370"/>
      <c r="I117" s="372"/>
      <c r="J117" s="372"/>
      <c r="K117" s="372"/>
      <c r="L117" s="372"/>
      <c r="M117" s="372"/>
      <c r="N117" s="372"/>
      <c r="O117" s="372"/>
      <c r="P117" s="372"/>
      <c r="Q117" s="372"/>
      <c r="R117" s="372"/>
      <c r="S117" s="372"/>
      <c r="T117" s="372"/>
      <c r="U117" s="372"/>
      <c r="V117" s="372"/>
      <c r="W117" s="372"/>
      <c r="X117" s="370"/>
      <c r="Y117" s="370"/>
      <c r="Z117" s="370"/>
      <c r="AA117" s="370"/>
      <c r="AB117" s="370"/>
      <c r="AC117" s="370"/>
    </row>
    <row r="118">
      <c r="B118" s="398"/>
      <c r="C118" s="372"/>
      <c r="D118" s="370"/>
      <c r="E118" s="370"/>
      <c r="F118" s="372"/>
      <c r="G118" s="372"/>
      <c r="H118" s="370"/>
      <c r="I118" s="372"/>
      <c r="J118" s="372"/>
      <c r="K118" s="372"/>
      <c r="L118" s="372"/>
      <c r="M118" s="372"/>
      <c r="N118" s="372"/>
      <c r="O118" s="372"/>
      <c r="P118" s="372"/>
      <c r="Q118" s="372"/>
      <c r="R118" s="372"/>
      <c r="S118" s="372"/>
      <c r="T118" s="372"/>
      <c r="U118" s="372"/>
      <c r="V118" s="372"/>
      <c r="W118" s="372"/>
      <c r="X118" s="370"/>
      <c r="Y118" s="370"/>
      <c r="Z118" s="370"/>
      <c r="AA118" s="370"/>
      <c r="AB118" s="370"/>
      <c r="AC118" s="370"/>
    </row>
    <row r="119">
      <c r="B119" s="398"/>
      <c r="C119" s="372"/>
      <c r="D119" s="370"/>
      <c r="E119" s="370"/>
      <c r="F119" s="372"/>
      <c r="G119" s="372"/>
      <c r="H119" s="370"/>
      <c r="I119" s="372"/>
      <c r="J119" s="372"/>
      <c r="K119" s="372"/>
      <c r="L119" s="372"/>
      <c r="M119" s="372"/>
      <c r="N119" s="372"/>
      <c r="O119" s="372"/>
      <c r="P119" s="372"/>
      <c r="Q119" s="372"/>
      <c r="R119" s="372"/>
      <c r="S119" s="372"/>
      <c r="T119" s="372"/>
      <c r="U119" s="372"/>
      <c r="V119" s="372"/>
      <c r="W119" s="372"/>
      <c r="X119" s="370"/>
      <c r="Y119" s="370"/>
      <c r="Z119" s="370"/>
      <c r="AA119" s="370"/>
      <c r="AB119" s="370"/>
      <c r="AC119" s="370"/>
    </row>
    <row r="120">
      <c r="B120" s="398"/>
      <c r="C120" s="372"/>
      <c r="D120" s="370"/>
      <c r="E120" s="370"/>
      <c r="F120" s="372"/>
      <c r="G120" s="372"/>
      <c r="H120" s="370"/>
      <c r="I120" s="372"/>
      <c r="J120" s="372"/>
      <c r="K120" s="372"/>
      <c r="L120" s="372"/>
      <c r="M120" s="372"/>
      <c r="N120" s="372"/>
      <c r="O120" s="372"/>
      <c r="P120" s="372"/>
      <c r="Q120" s="372"/>
      <c r="R120" s="372"/>
      <c r="S120" s="372"/>
      <c r="T120" s="372"/>
      <c r="U120" s="372"/>
      <c r="V120" s="372"/>
      <c r="W120" s="372"/>
      <c r="X120" s="370"/>
      <c r="Y120" s="370"/>
      <c r="Z120" s="370"/>
      <c r="AA120" s="370"/>
      <c r="AB120" s="370"/>
      <c r="AC120" s="370"/>
    </row>
    <row r="121">
      <c r="B121" s="398"/>
      <c r="C121" s="372"/>
      <c r="D121" s="370"/>
      <c r="E121" s="370"/>
      <c r="F121" s="372"/>
      <c r="G121" s="372"/>
      <c r="H121" s="370"/>
      <c r="I121" s="372"/>
      <c r="J121" s="372"/>
      <c r="K121" s="372"/>
      <c r="L121" s="372"/>
      <c r="M121" s="372"/>
      <c r="N121" s="372"/>
      <c r="O121" s="372"/>
      <c r="P121" s="372"/>
      <c r="Q121" s="372"/>
      <c r="R121" s="372"/>
      <c r="S121" s="372"/>
      <c r="T121" s="372"/>
      <c r="U121" s="372"/>
      <c r="V121" s="372"/>
      <c r="W121" s="372"/>
      <c r="X121" s="370"/>
      <c r="Y121" s="370"/>
      <c r="Z121" s="370"/>
      <c r="AA121" s="370"/>
      <c r="AB121" s="370"/>
      <c r="AC121" s="370"/>
    </row>
    <row r="122">
      <c r="B122" s="398"/>
      <c r="C122" s="372"/>
      <c r="D122" s="370"/>
      <c r="E122" s="370"/>
      <c r="F122" s="372"/>
      <c r="G122" s="372"/>
      <c r="H122" s="370"/>
      <c r="I122" s="372"/>
      <c r="J122" s="372"/>
      <c r="K122" s="372"/>
      <c r="L122" s="372"/>
      <c r="M122" s="372"/>
      <c r="N122" s="372"/>
      <c r="O122" s="372"/>
      <c r="P122" s="372"/>
      <c r="Q122" s="372"/>
      <c r="R122" s="372"/>
      <c r="S122" s="372"/>
      <c r="T122" s="372"/>
      <c r="U122" s="372"/>
      <c r="V122" s="372"/>
      <c r="W122" s="372"/>
      <c r="X122" s="370"/>
      <c r="Y122" s="370"/>
      <c r="Z122" s="370"/>
      <c r="AA122" s="370"/>
      <c r="AB122" s="370"/>
      <c r="AC122" s="370"/>
    </row>
    <row r="123">
      <c r="B123" s="398"/>
      <c r="C123" s="372"/>
      <c r="D123" s="370"/>
      <c r="E123" s="370"/>
      <c r="F123" s="372"/>
      <c r="G123" s="372"/>
      <c r="H123" s="370"/>
      <c r="I123" s="372"/>
      <c r="J123" s="372"/>
      <c r="K123" s="372"/>
      <c r="L123" s="372"/>
      <c r="M123" s="372"/>
      <c r="N123" s="372"/>
      <c r="O123" s="372"/>
      <c r="P123" s="372"/>
      <c r="Q123" s="372"/>
      <c r="R123" s="372"/>
      <c r="S123" s="372"/>
      <c r="T123" s="372"/>
      <c r="U123" s="372"/>
      <c r="V123" s="372"/>
      <c r="W123" s="372"/>
      <c r="X123" s="370"/>
      <c r="Y123" s="370"/>
      <c r="Z123" s="370"/>
      <c r="AA123" s="370"/>
      <c r="AB123" s="370"/>
      <c r="AC123" s="370"/>
    </row>
    <row r="124">
      <c r="B124" s="398"/>
      <c r="C124" s="372"/>
      <c r="D124" s="370"/>
      <c r="E124" s="370"/>
      <c r="F124" s="372"/>
      <c r="G124" s="372"/>
      <c r="H124" s="370"/>
      <c r="I124" s="372"/>
      <c r="J124" s="372"/>
      <c r="K124" s="372"/>
      <c r="L124" s="372"/>
      <c r="M124" s="372"/>
      <c r="N124" s="372"/>
      <c r="O124" s="372"/>
      <c r="P124" s="372"/>
      <c r="Q124" s="372"/>
      <c r="R124" s="372"/>
      <c r="S124" s="372"/>
      <c r="T124" s="372"/>
      <c r="U124" s="372"/>
      <c r="V124" s="372"/>
      <c r="W124" s="372"/>
      <c r="X124" s="370"/>
      <c r="Y124" s="370"/>
      <c r="Z124" s="370"/>
      <c r="AA124" s="370"/>
      <c r="AB124" s="370"/>
      <c r="AC124" s="370"/>
    </row>
    <row r="125">
      <c r="B125" s="398"/>
      <c r="C125" s="372"/>
      <c r="D125" s="370"/>
      <c r="E125" s="370"/>
      <c r="F125" s="372"/>
      <c r="G125" s="372"/>
      <c r="H125" s="370"/>
      <c r="I125" s="372"/>
      <c r="J125" s="372"/>
      <c r="K125" s="372"/>
      <c r="L125" s="372"/>
      <c r="M125" s="372"/>
      <c r="N125" s="372"/>
      <c r="O125" s="372"/>
      <c r="P125" s="372"/>
      <c r="Q125" s="372"/>
      <c r="R125" s="372"/>
      <c r="S125" s="372"/>
      <c r="T125" s="372"/>
      <c r="U125" s="372"/>
      <c r="V125" s="372"/>
      <c r="W125" s="372"/>
      <c r="X125" s="370"/>
      <c r="Y125" s="370"/>
      <c r="Z125" s="370"/>
      <c r="AA125" s="370"/>
      <c r="AB125" s="370"/>
      <c r="AC125" s="370"/>
    </row>
    <row r="126">
      <c r="B126" s="398"/>
      <c r="C126" s="372"/>
      <c r="D126" s="370"/>
      <c r="E126" s="370"/>
      <c r="F126" s="372"/>
      <c r="G126" s="372"/>
      <c r="H126" s="370"/>
      <c r="I126" s="372"/>
      <c r="J126" s="372"/>
      <c r="K126" s="372"/>
      <c r="L126" s="372"/>
      <c r="M126" s="372"/>
      <c r="N126" s="372"/>
      <c r="O126" s="372"/>
      <c r="P126" s="372"/>
      <c r="Q126" s="372"/>
      <c r="R126" s="372"/>
      <c r="S126" s="372"/>
      <c r="T126" s="372"/>
      <c r="U126" s="372"/>
      <c r="V126" s="372"/>
      <c r="W126" s="372"/>
      <c r="X126" s="370"/>
      <c r="Y126" s="370"/>
      <c r="Z126" s="370"/>
      <c r="AA126" s="370"/>
      <c r="AB126" s="370"/>
      <c r="AC126" s="370"/>
    </row>
    <row r="127">
      <c r="B127" s="398"/>
      <c r="C127" s="372"/>
      <c r="D127" s="370"/>
      <c r="E127" s="370"/>
      <c r="F127" s="372"/>
      <c r="G127" s="372"/>
      <c r="H127" s="370"/>
      <c r="I127" s="372"/>
      <c r="J127" s="372"/>
      <c r="K127" s="372"/>
      <c r="L127" s="372"/>
      <c r="M127" s="372"/>
      <c r="N127" s="372"/>
      <c r="O127" s="372"/>
      <c r="P127" s="372"/>
      <c r="Q127" s="372"/>
      <c r="R127" s="372"/>
      <c r="S127" s="372"/>
      <c r="T127" s="372"/>
      <c r="U127" s="372"/>
      <c r="V127" s="372"/>
      <c r="W127" s="372"/>
      <c r="X127" s="370"/>
      <c r="Y127" s="370"/>
      <c r="Z127" s="370"/>
      <c r="AA127" s="370"/>
      <c r="AB127" s="370"/>
      <c r="AC127" s="370"/>
    </row>
    <row r="128">
      <c r="B128" s="398"/>
      <c r="C128" s="372"/>
      <c r="D128" s="370"/>
      <c r="E128" s="370"/>
      <c r="F128" s="372"/>
      <c r="G128" s="372"/>
      <c r="H128" s="370"/>
      <c r="I128" s="372"/>
      <c r="J128" s="372"/>
      <c r="K128" s="372"/>
      <c r="L128" s="372"/>
      <c r="M128" s="372"/>
      <c r="N128" s="372"/>
      <c r="O128" s="372"/>
      <c r="P128" s="372"/>
      <c r="Q128" s="372"/>
      <c r="R128" s="372"/>
      <c r="S128" s="372"/>
      <c r="T128" s="372"/>
      <c r="U128" s="372"/>
      <c r="V128" s="372"/>
      <c r="W128" s="372"/>
      <c r="X128" s="370"/>
      <c r="Y128" s="370"/>
      <c r="Z128" s="370"/>
      <c r="AA128" s="370"/>
      <c r="AB128" s="370"/>
      <c r="AC128" s="370"/>
    </row>
    <row r="129">
      <c r="B129" s="398"/>
      <c r="C129" s="372"/>
      <c r="D129" s="370"/>
      <c r="E129" s="370"/>
      <c r="F129" s="372"/>
      <c r="G129" s="372"/>
      <c r="H129" s="370"/>
      <c r="I129" s="372"/>
      <c r="J129" s="372"/>
      <c r="K129" s="372"/>
      <c r="L129" s="372"/>
      <c r="M129" s="372"/>
      <c r="N129" s="372"/>
      <c r="O129" s="372"/>
      <c r="P129" s="372"/>
      <c r="Q129" s="372"/>
      <c r="R129" s="372"/>
      <c r="S129" s="372"/>
      <c r="T129" s="372"/>
      <c r="U129" s="372"/>
      <c r="V129" s="372"/>
      <c r="W129" s="372"/>
      <c r="X129" s="370"/>
      <c r="Y129" s="370"/>
      <c r="Z129" s="370"/>
      <c r="AA129" s="370"/>
      <c r="AB129" s="370"/>
      <c r="AC129" s="370"/>
    </row>
    <row r="130">
      <c r="B130" s="398"/>
      <c r="C130" s="372"/>
      <c r="D130" s="370"/>
      <c r="E130" s="370"/>
      <c r="F130" s="372"/>
      <c r="G130" s="372"/>
      <c r="H130" s="370"/>
      <c r="I130" s="372"/>
      <c r="J130" s="372"/>
      <c r="K130" s="372"/>
      <c r="L130" s="372"/>
      <c r="M130" s="372"/>
      <c r="N130" s="372"/>
      <c r="O130" s="372"/>
      <c r="P130" s="372"/>
      <c r="Q130" s="372"/>
      <c r="R130" s="372"/>
      <c r="S130" s="372"/>
      <c r="T130" s="372"/>
      <c r="U130" s="372"/>
      <c r="V130" s="372"/>
      <c r="W130" s="372"/>
      <c r="X130" s="370"/>
      <c r="Y130" s="370"/>
      <c r="Z130" s="370"/>
      <c r="AA130" s="370"/>
      <c r="AB130" s="370"/>
      <c r="AC130" s="370"/>
    </row>
    <row r="131">
      <c r="B131" s="398"/>
      <c r="C131" s="372"/>
      <c r="D131" s="370"/>
      <c r="E131" s="370"/>
      <c r="F131" s="372"/>
      <c r="G131" s="372"/>
      <c r="H131" s="370"/>
      <c r="I131" s="372"/>
      <c r="J131" s="372"/>
      <c r="K131" s="372"/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0"/>
      <c r="Y131" s="370"/>
      <c r="Z131" s="370"/>
      <c r="AA131" s="370"/>
      <c r="AB131" s="370"/>
      <c r="AC131" s="370"/>
    </row>
    <row r="132">
      <c r="B132" s="398"/>
      <c r="C132" s="372"/>
      <c r="D132" s="370"/>
      <c r="E132" s="370"/>
      <c r="F132" s="372"/>
      <c r="G132" s="372"/>
      <c r="H132" s="370"/>
      <c r="I132" s="372"/>
      <c r="J132" s="372"/>
      <c r="K132" s="372"/>
      <c r="L132" s="372"/>
      <c r="M132" s="372"/>
      <c r="N132" s="372"/>
      <c r="O132" s="372"/>
      <c r="P132" s="372"/>
      <c r="Q132" s="372"/>
      <c r="R132" s="372"/>
      <c r="S132" s="372"/>
      <c r="T132" s="372"/>
      <c r="U132" s="372"/>
      <c r="V132" s="372"/>
      <c r="W132" s="372"/>
      <c r="X132" s="370"/>
      <c r="Y132" s="370"/>
      <c r="Z132" s="370"/>
      <c r="AA132" s="370"/>
      <c r="AB132" s="370"/>
      <c r="AC132" s="370"/>
    </row>
    <row r="133">
      <c r="B133" s="398"/>
      <c r="C133" s="372"/>
      <c r="D133" s="370"/>
      <c r="E133" s="370"/>
      <c r="F133" s="372"/>
      <c r="G133" s="372"/>
      <c r="H133" s="370"/>
      <c r="I133" s="372"/>
      <c r="J133" s="372"/>
      <c r="K133" s="372"/>
      <c r="L133" s="372"/>
      <c r="M133" s="372"/>
      <c r="N133" s="372"/>
      <c r="O133" s="372"/>
      <c r="P133" s="372"/>
      <c r="Q133" s="372"/>
      <c r="R133" s="372"/>
      <c r="S133" s="372"/>
      <c r="T133" s="372"/>
      <c r="U133" s="372"/>
      <c r="V133" s="372"/>
      <c r="W133" s="372"/>
      <c r="X133" s="370"/>
      <c r="Y133" s="370"/>
      <c r="Z133" s="370"/>
      <c r="AA133" s="370"/>
      <c r="AB133" s="370"/>
      <c r="AC133" s="370"/>
    </row>
    <row r="134">
      <c r="B134" s="398"/>
      <c r="C134" s="372"/>
      <c r="D134" s="370"/>
      <c r="E134" s="370"/>
      <c r="F134" s="372"/>
      <c r="G134" s="372"/>
      <c r="H134" s="370"/>
      <c r="I134" s="372"/>
      <c r="J134" s="372"/>
      <c r="K134" s="372"/>
      <c r="L134" s="372"/>
      <c r="M134" s="372"/>
      <c r="N134" s="372"/>
      <c r="O134" s="372"/>
      <c r="P134" s="372"/>
      <c r="Q134" s="372"/>
      <c r="R134" s="372"/>
      <c r="S134" s="372"/>
      <c r="T134" s="372"/>
      <c r="U134" s="372"/>
      <c r="V134" s="372"/>
      <c r="W134" s="372"/>
      <c r="X134" s="370"/>
      <c r="Y134" s="370"/>
      <c r="Z134" s="370"/>
      <c r="AA134" s="370"/>
      <c r="AB134" s="370"/>
      <c r="AC134" s="370"/>
    </row>
    <row r="135">
      <c r="B135" s="398"/>
      <c r="C135" s="372"/>
      <c r="D135" s="370"/>
      <c r="E135" s="370"/>
      <c r="F135" s="372"/>
      <c r="G135" s="372"/>
      <c r="H135" s="370"/>
      <c r="I135" s="372"/>
      <c r="J135" s="372"/>
      <c r="K135" s="372"/>
      <c r="L135" s="372"/>
      <c r="M135" s="372"/>
      <c r="N135" s="372"/>
      <c r="O135" s="372"/>
      <c r="P135" s="372"/>
      <c r="Q135" s="372"/>
      <c r="R135" s="372"/>
      <c r="S135" s="372"/>
      <c r="T135" s="372"/>
      <c r="U135" s="372"/>
      <c r="V135" s="372"/>
      <c r="W135" s="372"/>
      <c r="X135" s="370"/>
      <c r="Y135" s="370"/>
      <c r="Z135" s="370"/>
      <c r="AA135" s="370"/>
      <c r="AB135" s="370"/>
      <c r="AC135" s="370"/>
    </row>
    <row r="136">
      <c r="B136" s="398"/>
      <c r="C136" s="372"/>
      <c r="D136" s="370"/>
      <c r="E136" s="370"/>
      <c r="F136" s="372"/>
      <c r="G136" s="372"/>
      <c r="H136" s="370"/>
      <c r="I136" s="372"/>
      <c r="J136" s="372"/>
      <c r="K136" s="372"/>
      <c r="L136" s="372"/>
      <c r="M136" s="372"/>
      <c r="N136" s="372"/>
      <c r="O136" s="372"/>
      <c r="P136" s="372"/>
      <c r="Q136" s="372"/>
      <c r="R136" s="372"/>
      <c r="S136" s="372"/>
      <c r="T136" s="372"/>
      <c r="U136" s="372"/>
      <c r="V136" s="372"/>
      <c r="W136" s="372"/>
      <c r="X136" s="370"/>
      <c r="Y136" s="370"/>
      <c r="Z136" s="370"/>
      <c r="AA136" s="370"/>
      <c r="AB136" s="370"/>
      <c r="AC136" s="370"/>
    </row>
    <row r="137">
      <c r="B137" s="398"/>
      <c r="C137" s="372"/>
      <c r="D137" s="370"/>
      <c r="E137" s="370"/>
      <c r="F137" s="372"/>
      <c r="G137" s="372"/>
      <c r="H137" s="370"/>
      <c r="I137" s="372"/>
      <c r="J137" s="372"/>
      <c r="K137" s="372"/>
      <c r="L137" s="372"/>
      <c r="M137" s="372"/>
      <c r="N137" s="372"/>
      <c r="O137" s="372"/>
      <c r="P137" s="372"/>
      <c r="Q137" s="372"/>
      <c r="R137" s="372"/>
      <c r="S137" s="372"/>
      <c r="T137" s="372"/>
      <c r="U137" s="372"/>
      <c r="V137" s="372"/>
      <c r="W137" s="372"/>
      <c r="X137" s="370"/>
      <c r="Y137" s="370"/>
      <c r="Z137" s="370"/>
      <c r="AA137" s="370"/>
      <c r="AB137" s="370"/>
      <c r="AC137" s="370"/>
    </row>
    <row r="138">
      <c r="B138" s="398"/>
      <c r="C138" s="372"/>
      <c r="D138" s="370"/>
      <c r="E138" s="370"/>
      <c r="F138" s="372"/>
      <c r="G138" s="372"/>
      <c r="H138" s="370"/>
      <c r="I138" s="372"/>
      <c r="J138" s="372"/>
      <c r="K138" s="372"/>
      <c r="L138" s="372"/>
      <c r="M138" s="372"/>
      <c r="N138" s="372"/>
      <c r="O138" s="372"/>
      <c r="P138" s="372"/>
      <c r="Q138" s="372"/>
      <c r="R138" s="372"/>
      <c r="S138" s="372"/>
      <c r="T138" s="372"/>
      <c r="U138" s="372"/>
      <c r="V138" s="372"/>
      <c r="W138" s="372"/>
      <c r="X138" s="370"/>
      <c r="Y138" s="370"/>
      <c r="Z138" s="370"/>
      <c r="AA138" s="370"/>
      <c r="AB138" s="370"/>
      <c r="AC138" s="370"/>
    </row>
    <row r="139">
      <c r="B139" s="398"/>
      <c r="C139" s="372"/>
      <c r="D139" s="370"/>
      <c r="E139" s="370"/>
      <c r="F139" s="372"/>
      <c r="G139" s="372"/>
      <c r="H139" s="370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  <c r="T139" s="372"/>
      <c r="U139" s="372"/>
      <c r="V139" s="372"/>
      <c r="W139" s="372"/>
      <c r="X139" s="370"/>
      <c r="Y139" s="370"/>
      <c r="Z139" s="370"/>
      <c r="AA139" s="370"/>
      <c r="AB139" s="370"/>
      <c r="AC139" s="370"/>
    </row>
    <row r="140">
      <c r="B140" s="398"/>
      <c r="C140" s="372"/>
      <c r="D140" s="370"/>
      <c r="E140" s="370"/>
      <c r="F140" s="372"/>
      <c r="G140" s="372"/>
      <c r="H140" s="370"/>
      <c r="I140" s="372"/>
      <c r="J140" s="372"/>
      <c r="K140" s="372"/>
      <c r="L140" s="372"/>
      <c r="M140" s="372"/>
      <c r="N140" s="372"/>
      <c r="O140" s="372"/>
      <c r="P140" s="372"/>
      <c r="Q140" s="372"/>
      <c r="R140" s="372"/>
      <c r="S140" s="372"/>
      <c r="T140" s="372"/>
      <c r="U140" s="372"/>
      <c r="V140" s="372"/>
      <c r="W140" s="372"/>
      <c r="X140" s="370"/>
      <c r="Y140" s="370"/>
      <c r="Z140" s="370"/>
      <c r="AA140" s="370"/>
      <c r="AB140" s="370"/>
      <c r="AC140" s="370"/>
    </row>
    <row r="141">
      <c r="B141" s="398"/>
      <c r="C141" s="372"/>
      <c r="D141" s="370"/>
      <c r="E141" s="370"/>
      <c r="F141" s="372"/>
      <c r="G141" s="372"/>
      <c r="H141" s="370"/>
      <c r="I141" s="372"/>
      <c r="J141" s="372"/>
      <c r="K141" s="372"/>
      <c r="L141" s="372"/>
      <c r="M141" s="372"/>
      <c r="N141" s="372"/>
      <c r="O141" s="372"/>
      <c r="P141" s="372"/>
      <c r="Q141" s="372"/>
      <c r="R141" s="372"/>
      <c r="S141" s="372"/>
      <c r="T141" s="372"/>
      <c r="U141" s="372"/>
      <c r="V141" s="372"/>
      <c r="W141" s="372"/>
      <c r="X141" s="370"/>
      <c r="Y141" s="370"/>
      <c r="Z141" s="370"/>
      <c r="AA141" s="370"/>
      <c r="AB141" s="370"/>
      <c r="AC141" s="370"/>
    </row>
    <row r="142">
      <c r="B142" s="398"/>
      <c r="C142" s="372"/>
      <c r="D142" s="370"/>
      <c r="E142" s="370"/>
      <c r="F142" s="372"/>
      <c r="G142" s="372"/>
      <c r="H142" s="370"/>
      <c r="I142" s="372"/>
      <c r="J142" s="372"/>
      <c r="K142" s="372"/>
      <c r="L142" s="372"/>
      <c r="M142" s="372"/>
      <c r="N142" s="372"/>
      <c r="O142" s="372"/>
      <c r="P142" s="372"/>
      <c r="Q142" s="372"/>
      <c r="R142" s="372"/>
      <c r="S142" s="372"/>
      <c r="T142" s="372"/>
      <c r="U142" s="372"/>
      <c r="V142" s="372"/>
      <c r="W142" s="372"/>
      <c r="X142" s="370"/>
      <c r="Y142" s="370"/>
      <c r="Z142" s="370"/>
      <c r="AA142" s="370"/>
      <c r="AB142" s="370"/>
      <c r="AC142" s="370"/>
    </row>
    <row r="143">
      <c r="B143" s="398"/>
      <c r="C143" s="372"/>
      <c r="D143" s="370"/>
      <c r="E143" s="370"/>
      <c r="F143" s="372"/>
      <c r="G143" s="372"/>
      <c r="H143" s="370"/>
      <c r="I143" s="372"/>
      <c r="J143" s="372"/>
      <c r="K143" s="372"/>
      <c r="L143" s="372"/>
      <c r="M143" s="372"/>
      <c r="N143" s="372"/>
      <c r="O143" s="372"/>
      <c r="P143" s="372"/>
      <c r="Q143" s="372"/>
      <c r="R143" s="372"/>
      <c r="S143" s="372"/>
      <c r="T143" s="372"/>
      <c r="U143" s="372"/>
      <c r="V143" s="372"/>
      <c r="W143" s="372"/>
      <c r="X143" s="370"/>
      <c r="Y143" s="370"/>
      <c r="Z143" s="370"/>
      <c r="AA143" s="370"/>
      <c r="AB143" s="370"/>
      <c r="AC143" s="370"/>
    </row>
    <row r="144">
      <c r="B144" s="398"/>
      <c r="C144" s="372"/>
      <c r="D144" s="370"/>
      <c r="E144" s="370"/>
      <c r="F144" s="372"/>
      <c r="G144" s="372"/>
      <c r="H144" s="370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0"/>
      <c r="Y144" s="370"/>
      <c r="Z144" s="370"/>
      <c r="AA144" s="370"/>
      <c r="AB144" s="370"/>
      <c r="AC144" s="370"/>
    </row>
    <row r="145">
      <c r="B145" s="398"/>
      <c r="C145" s="372"/>
      <c r="D145" s="370"/>
      <c r="E145" s="370"/>
      <c r="F145" s="372"/>
      <c r="G145" s="372"/>
      <c r="H145" s="370"/>
      <c r="I145" s="372"/>
      <c r="J145" s="372"/>
      <c r="K145" s="372"/>
      <c r="L145" s="372"/>
      <c r="M145" s="372"/>
      <c r="N145" s="372"/>
      <c r="O145" s="372"/>
      <c r="P145" s="372"/>
      <c r="Q145" s="372"/>
      <c r="R145" s="372"/>
      <c r="S145" s="372"/>
      <c r="T145" s="372"/>
      <c r="U145" s="372"/>
      <c r="V145" s="372"/>
      <c r="W145" s="372"/>
      <c r="X145" s="370"/>
      <c r="Y145" s="370"/>
      <c r="Z145" s="370"/>
      <c r="AA145" s="370"/>
      <c r="AB145" s="370"/>
      <c r="AC145" s="370"/>
    </row>
    <row r="146">
      <c r="B146" s="398"/>
      <c r="C146" s="372"/>
      <c r="D146" s="370"/>
      <c r="E146" s="370"/>
      <c r="F146" s="372"/>
      <c r="G146" s="372"/>
      <c r="H146" s="370"/>
      <c r="I146" s="372"/>
      <c r="J146" s="372"/>
      <c r="K146" s="372"/>
      <c r="L146" s="372"/>
      <c r="M146" s="372"/>
      <c r="N146" s="372"/>
      <c r="O146" s="372"/>
      <c r="P146" s="372"/>
      <c r="Q146" s="372"/>
      <c r="R146" s="372"/>
      <c r="S146" s="372"/>
      <c r="T146" s="372"/>
      <c r="U146" s="372"/>
      <c r="V146" s="372"/>
      <c r="W146" s="372"/>
      <c r="X146" s="370"/>
      <c r="Y146" s="370"/>
      <c r="Z146" s="370"/>
      <c r="AA146" s="370"/>
      <c r="AB146" s="370"/>
      <c r="AC146" s="370"/>
    </row>
    <row r="147">
      <c r="B147" s="398"/>
      <c r="C147" s="372"/>
      <c r="D147" s="370"/>
      <c r="E147" s="370"/>
      <c r="F147" s="372"/>
      <c r="G147" s="372"/>
      <c r="H147" s="370"/>
      <c r="I147" s="372"/>
      <c r="J147" s="372"/>
      <c r="K147" s="372"/>
      <c r="L147" s="372"/>
      <c r="M147" s="372"/>
      <c r="N147" s="372"/>
      <c r="O147" s="372"/>
      <c r="P147" s="372"/>
      <c r="Q147" s="372"/>
      <c r="R147" s="372"/>
      <c r="S147" s="372"/>
      <c r="T147" s="372"/>
      <c r="U147" s="372"/>
      <c r="V147" s="372"/>
      <c r="W147" s="372"/>
      <c r="X147" s="370"/>
      <c r="Y147" s="370"/>
      <c r="Z147" s="370"/>
      <c r="AA147" s="370"/>
      <c r="AB147" s="370"/>
      <c r="AC147" s="370"/>
    </row>
    <row r="148">
      <c r="B148" s="398"/>
      <c r="C148" s="372"/>
      <c r="D148" s="370"/>
      <c r="E148" s="370"/>
      <c r="F148" s="372"/>
      <c r="G148" s="372"/>
      <c r="H148" s="370"/>
      <c r="I148" s="372"/>
      <c r="J148" s="372"/>
      <c r="K148" s="372"/>
      <c r="L148" s="372"/>
      <c r="M148" s="372"/>
      <c r="N148" s="372"/>
      <c r="O148" s="372"/>
      <c r="P148" s="372"/>
      <c r="Q148" s="372"/>
      <c r="R148" s="372"/>
      <c r="S148" s="372"/>
      <c r="T148" s="372"/>
      <c r="U148" s="372"/>
      <c r="V148" s="372"/>
      <c r="W148" s="372"/>
      <c r="X148" s="370"/>
      <c r="Y148" s="370"/>
      <c r="Z148" s="370"/>
      <c r="AA148" s="370"/>
      <c r="AB148" s="370"/>
      <c r="AC148" s="370"/>
    </row>
    <row r="149">
      <c r="B149" s="398"/>
      <c r="C149" s="372"/>
      <c r="D149" s="370"/>
      <c r="E149" s="370"/>
      <c r="F149" s="372"/>
      <c r="G149" s="372"/>
      <c r="H149" s="370"/>
      <c r="I149" s="372"/>
      <c r="J149" s="372"/>
      <c r="K149" s="372"/>
      <c r="L149" s="372"/>
      <c r="M149" s="372"/>
      <c r="N149" s="372"/>
      <c r="O149" s="372"/>
      <c r="P149" s="372"/>
      <c r="Q149" s="372"/>
      <c r="R149" s="372"/>
      <c r="S149" s="372"/>
      <c r="T149" s="372"/>
      <c r="U149" s="372"/>
      <c r="V149" s="372"/>
      <c r="W149" s="372"/>
      <c r="X149" s="370"/>
      <c r="Y149" s="370"/>
      <c r="Z149" s="370"/>
      <c r="AA149" s="370"/>
      <c r="AB149" s="370"/>
      <c r="AC149" s="370"/>
    </row>
    <row r="150">
      <c r="B150" s="398"/>
      <c r="C150" s="372"/>
      <c r="D150" s="370"/>
      <c r="E150" s="370"/>
      <c r="F150" s="372"/>
      <c r="G150" s="372"/>
      <c r="H150" s="370"/>
      <c r="I150" s="372"/>
      <c r="J150" s="372"/>
      <c r="K150" s="372"/>
      <c r="L150" s="372"/>
      <c r="M150" s="372"/>
      <c r="N150" s="372"/>
      <c r="O150" s="372"/>
      <c r="P150" s="372"/>
      <c r="Q150" s="372"/>
      <c r="R150" s="372"/>
      <c r="S150" s="372"/>
      <c r="T150" s="372"/>
      <c r="U150" s="372"/>
      <c r="V150" s="372"/>
      <c r="W150" s="372"/>
      <c r="X150" s="370"/>
      <c r="Y150" s="370"/>
      <c r="Z150" s="370"/>
      <c r="AA150" s="370"/>
      <c r="AB150" s="370"/>
      <c r="AC150" s="370"/>
    </row>
    <row r="151">
      <c r="B151" s="398"/>
      <c r="C151" s="372"/>
      <c r="D151" s="370"/>
      <c r="E151" s="370"/>
      <c r="F151" s="372"/>
      <c r="G151" s="372"/>
      <c r="H151" s="370"/>
      <c r="I151" s="372"/>
      <c r="J151" s="372"/>
      <c r="K151" s="372"/>
      <c r="L151" s="372"/>
      <c r="M151" s="372"/>
      <c r="N151" s="372"/>
      <c r="O151" s="372"/>
      <c r="P151" s="372"/>
      <c r="Q151" s="372"/>
      <c r="R151" s="372"/>
      <c r="S151" s="372"/>
      <c r="T151" s="372"/>
      <c r="U151" s="372"/>
      <c r="V151" s="372"/>
      <c r="W151" s="372"/>
      <c r="X151" s="370"/>
      <c r="Y151" s="370"/>
      <c r="Z151" s="370"/>
      <c r="AA151" s="370"/>
      <c r="AB151" s="370"/>
      <c r="AC151" s="370"/>
    </row>
    <row r="152">
      <c r="B152" s="398"/>
      <c r="C152" s="372"/>
      <c r="D152" s="370"/>
      <c r="E152" s="370"/>
      <c r="F152" s="372"/>
      <c r="G152" s="372"/>
      <c r="H152" s="370"/>
      <c r="I152" s="372"/>
      <c r="J152" s="372"/>
      <c r="K152" s="372"/>
      <c r="L152" s="372"/>
      <c r="M152" s="372"/>
      <c r="N152" s="372"/>
      <c r="O152" s="372"/>
      <c r="P152" s="372"/>
      <c r="Q152" s="372"/>
      <c r="R152" s="372"/>
      <c r="S152" s="372"/>
      <c r="T152" s="372"/>
      <c r="U152" s="372"/>
      <c r="V152" s="372"/>
      <c r="W152" s="372"/>
      <c r="X152" s="370"/>
      <c r="Y152" s="370"/>
      <c r="Z152" s="370"/>
      <c r="AA152" s="370"/>
      <c r="AB152" s="370"/>
      <c r="AC152" s="370"/>
    </row>
    <row r="153">
      <c r="B153" s="398"/>
      <c r="C153" s="372"/>
      <c r="D153" s="370"/>
      <c r="E153" s="370"/>
      <c r="F153" s="372"/>
      <c r="G153" s="372"/>
      <c r="H153" s="370"/>
      <c r="I153" s="372"/>
      <c r="J153" s="372"/>
      <c r="K153" s="372"/>
      <c r="L153" s="372"/>
      <c r="M153" s="372"/>
      <c r="N153" s="372"/>
      <c r="O153" s="372"/>
      <c r="P153" s="372"/>
      <c r="Q153" s="372"/>
      <c r="R153" s="372"/>
      <c r="S153" s="372"/>
      <c r="T153" s="372"/>
      <c r="U153" s="372"/>
      <c r="V153" s="372"/>
      <c r="W153" s="372"/>
      <c r="X153" s="370"/>
      <c r="Y153" s="370"/>
      <c r="Z153" s="370"/>
      <c r="AA153" s="370"/>
      <c r="AB153" s="370"/>
      <c r="AC153" s="370"/>
    </row>
    <row r="154">
      <c r="B154" s="398"/>
      <c r="C154" s="372"/>
      <c r="D154" s="370"/>
      <c r="E154" s="370"/>
      <c r="F154" s="372"/>
      <c r="G154" s="372"/>
      <c r="H154" s="370"/>
      <c r="I154" s="372"/>
      <c r="J154" s="372"/>
      <c r="K154" s="372"/>
      <c r="L154" s="372"/>
      <c r="M154" s="372"/>
      <c r="N154" s="372"/>
      <c r="O154" s="372"/>
      <c r="P154" s="372"/>
      <c r="Q154" s="372"/>
      <c r="R154" s="372"/>
      <c r="S154" s="372"/>
      <c r="T154" s="372"/>
      <c r="U154" s="372"/>
      <c r="V154" s="372"/>
      <c r="W154" s="372"/>
      <c r="X154" s="370"/>
      <c r="Y154" s="370"/>
      <c r="Z154" s="370"/>
      <c r="AA154" s="370"/>
      <c r="AB154" s="370"/>
      <c r="AC154" s="370"/>
    </row>
    <row r="155">
      <c r="B155" s="398"/>
      <c r="C155" s="372"/>
      <c r="D155" s="370"/>
      <c r="E155" s="370"/>
      <c r="F155" s="372"/>
      <c r="G155" s="372"/>
      <c r="H155" s="370"/>
      <c r="I155" s="372"/>
      <c r="J155" s="372"/>
      <c r="K155" s="372"/>
      <c r="L155" s="372"/>
      <c r="M155" s="372"/>
      <c r="N155" s="372"/>
      <c r="O155" s="372"/>
      <c r="P155" s="372"/>
      <c r="Q155" s="372"/>
      <c r="R155" s="372"/>
      <c r="S155" s="372"/>
      <c r="T155" s="372"/>
      <c r="U155" s="372"/>
      <c r="V155" s="372"/>
      <c r="W155" s="372"/>
      <c r="X155" s="370"/>
      <c r="Y155" s="370"/>
      <c r="Z155" s="370"/>
      <c r="AA155" s="370"/>
      <c r="AB155" s="370"/>
      <c r="AC155" s="370"/>
    </row>
    <row r="156">
      <c r="B156" s="398"/>
      <c r="C156" s="372"/>
      <c r="D156" s="370"/>
      <c r="E156" s="370"/>
      <c r="F156" s="372"/>
      <c r="G156" s="372"/>
      <c r="H156" s="370"/>
      <c r="I156" s="372"/>
      <c r="J156" s="372"/>
      <c r="K156" s="372"/>
      <c r="L156" s="372"/>
      <c r="M156" s="372"/>
      <c r="N156" s="372"/>
      <c r="O156" s="372"/>
      <c r="P156" s="372"/>
      <c r="Q156" s="372"/>
      <c r="R156" s="372"/>
      <c r="S156" s="372"/>
      <c r="T156" s="372"/>
      <c r="U156" s="372"/>
      <c r="V156" s="372"/>
      <c r="W156" s="372"/>
      <c r="X156" s="370"/>
      <c r="Y156" s="370"/>
      <c r="Z156" s="370"/>
      <c r="AA156" s="370"/>
      <c r="AB156" s="370"/>
      <c r="AC156" s="370"/>
    </row>
    <row r="157">
      <c r="B157" s="398"/>
      <c r="C157" s="372"/>
      <c r="D157" s="370"/>
      <c r="E157" s="370"/>
      <c r="F157" s="372"/>
      <c r="G157" s="372"/>
      <c r="H157" s="370"/>
      <c r="I157" s="372"/>
      <c r="J157" s="372"/>
      <c r="K157" s="372"/>
      <c r="L157" s="372"/>
      <c r="M157" s="372"/>
      <c r="N157" s="372"/>
      <c r="O157" s="372"/>
      <c r="P157" s="372"/>
      <c r="Q157" s="372"/>
      <c r="R157" s="372"/>
      <c r="S157" s="372"/>
      <c r="T157" s="372"/>
      <c r="U157" s="372"/>
      <c r="V157" s="372"/>
      <c r="W157" s="372"/>
      <c r="X157" s="370"/>
      <c r="Y157" s="370"/>
      <c r="Z157" s="370"/>
      <c r="AA157" s="370"/>
      <c r="AB157" s="370"/>
      <c r="AC157" s="370"/>
    </row>
    <row r="158">
      <c r="B158" s="398"/>
      <c r="C158" s="372"/>
      <c r="D158" s="370"/>
      <c r="E158" s="370"/>
      <c r="F158" s="372"/>
      <c r="G158" s="372"/>
      <c r="H158" s="370"/>
      <c r="I158" s="372"/>
      <c r="J158" s="372"/>
      <c r="K158" s="372"/>
      <c r="L158" s="372"/>
      <c r="M158" s="372"/>
      <c r="N158" s="372"/>
      <c r="O158" s="372"/>
      <c r="P158" s="372"/>
      <c r="Q158" s="372"/>
      <c r="R158" s="372"/>
      <c r="S158" s="372"/>
      <c r="T158" s="372"/>
      <c r="U158" s="372"/>
      <c r="V158" s="372"/>
      <c r="W158" s="372"/>
      <c r="X158" s="370"/>
      <c r="Y158" s="370"/>
      <c r="Z158" s="370"/>
      <c r="AA158" s="370"/>
      <c r="AB158" s="370"/>
      <c r="AC158" s="370"/>
    </row>
    <row r="159">
      <c r="B159" s="398"/>
      <c r="C159" s="372"/>
      <c r="D159" s="370"/>
      <c r="E159" s="370"/>
      <c r="F159" s="372"/>
      <c r="G159" s="372"/>
      <c r="H159" s="370"/>
      <c r="I159" s="372"/>
      <c r="J159" s="372"/>
      <c r="K159" s="372"/>
      <c r="L159" s="372"/>
      <c r="M159" s="372"/>
      <c r="N159" s="372"/>
      <c r="O159" s="372"/>
      <c r="P159" s="372"/>
      <c r="Q159" s="372"/>
      <c r="R159" s="372"/>
      <c r="S159" s="372"/>
      <c r="T159" s="372"/>
      <c r="U159" s="372"/>
      <c r="V159" s="372"/>
      <c r="W159" s="372"/>
      <c r="X159" s="370"/>
      <c r="Y159" s="370"/>
      <c r="Z159" s="370"/>
      <c r="AA159" s="370"/>
      <c r="AB159" s="370"/>
      <c r="AC159" s="370"/>
    </row>
    <row r="160">
      <c r="B160" s="398"/>
      <c r="C160" s="372"/>
      <c r="D160" s="370"/>
      <c r="E160" s="370"/>
      <c r="F160" s="372"/>
      <c r="G160" s="372"/>
      <c r="H160" s="370"/>
      <c r="I160" s="372"/>
      <c r="J160" s="372"/>
      <c r="K160" s="372"/>
      <c r="L160" s="372"/>
      <c r="M160" s="372"/>
      <c r="N160" s="372"/>
      <c r="O160" s="372"/>
      <c r="P160" s="372"/>
      <c r="Q160" s="372"/>
      <c r="R160" s="372"/>
      <c r="S160" s="372"/>
      <c r="T160" s="372"/>
      <c r="U160" s="372"/>
      <c r="V160" s="372"/>
      <c r="W160" s="372"/>
      <c r="X160" s="370"/>
      <c r="Y160" s="370"/>
      <c r="Z160" s="370"/>
      <c r="AA160" s="370"/>
      <c r="AB160" s="370"/>
      <c r="AC160" s="370"/>
    </row>
    <row r="161">
      <c r="B161" s="398"/>
      <c r="C161" s="372"/>
      <c r="D161" s="370"/>
      <c r="E161" s="370"/>
      <c r="F161" s="372"/>
      <c r="G161" s="372"/>
      <c r="H161" s="370"/>
      <c r="I161" s="372"/>
      <c r="J161" s="372"/>
      <c r="K161" s="372"/>
      <c r="L161" s="372"/>
      <c r="M161" s="372"/>
      <c r="N161" s="372"/>
      <c r="O161" s="372"/>
      <c r="P161" s="372"/>
      <c r="Q161" s="372"/>
      <c r="R161" s="372"/>
      <c r="S161" s="372"/>
      <c r="T161" s="372"/>
      <c r="U161" s="372"/>
      <c r="V161" s="372"/>
      <c r="W161" s="372"/>
      <c r="X161" s="370"/>
      <c r="Y161" s="370"/>
      <c r="Z161" s="370"/>
      <c r="AA161" s="370"/>
      <c r="AB161" s="370"/>
      <c r="AC161" s="370"/>
    </row>
    <row r="162">
      <c r="B162" s="398"/>
      <c r="C162" s="372"/>
      <c r="D162" s="370"/>
      <c r="E162" s="370"/>
      <c r="F162" s="372"/>
      <c r="G162" s="372"/>
      <c r="H162" s="370"/>
      <c r="I162" s="372"/>
      <c r="J162" s="372"/>
      <c r="K162" s="372"/>
      <c r="L162" s="372"/>
      <c r="M162" s="372"/>
      <c r="N162" s="372"/>
      <c r="O162" s="372"/>
      <c r="P162" s="372"/>
      <c r="Q162" s="372"/>
      <c r="R162" s="372"/>
      <c r="S162" s="372"/>
      <c r="T162" s="372"/>
      <c r="U162" s="372"/>
      <c r="V162" s="372"/>
      <c r="W162" s="372"/>
      <c r="X162" s="370"/>
      <c r="Y162" s="370"/>
      <c r="Z162" s="370"/>
      <c r="AA162" s="370"/>
      <c r="AB162" s="370"/>
      <c r="AC162" s="370"/>
    </row>
    <row r="163">
      <c r="B163" s="398"/>
      <c r="C163" s="372"/>
      <c r="D163" s="370"/>
      <c r="E163" s="370"/>
      <c r="F163" s="372"/>
      <c r="G163" s="372"/>
      <c r="H163" s="370"/>
      <c r="I163" s="372"/>
      <c r="J163" s="372"/>
      <c r="K163" s="372"/>
      <c r="L163" s="372"/>
      <c r="M163" s="372"/>
      <c r="N163" s="372"/>
      <c r="O163" s="372"/>
      <c r="P163" s="372"/>
      <c r="Q163" s="372"/>
      <c r="R163" s="372"/>
      <c r="S163" s="372"/>
      <c r="T163" s="372"/>
      <c r="U163" s="372"/>
      <c r="V163" s="372"/>
      <c r="W163" s="372"/>
      <c r="X163" s="370"/>
      <c r="Y163" s="370"/>
      <c r="Z163" s="370"/>
      <c r="AA163" s="370"/>
      <c r="AB163" s="370"/>
      <c r="AC163" s="370"/>
    </row>
    <row r="164">
      <c r="B164" s="398"/>
      <c r="C164" s="372"/>
      <c r="D164" s="370"/>
      <c r="E164" s="370"/>
      <c r="F164" s="372"/>
      <c r="G164" s="372"/>
      <c r="H164" s="370"/>
      <c r="I164" s="372"/>
      <c r="J164" s="372"/>
      <c r="K164" s="372"/>
      <c r="L164" s="372"/>
      <c r="M164" s="372"/>
      <c r="N164" s="372"/>
      <c r="O164" s="372"/>
      <c r="P164" s="372"/>
      <c r="Q164" s="372"/>
      <c r="R164" s="372"/>
      <c r="S164" s="372"/>
      <c r="T164" s="372"/>
      <c r="U164" s="372"/>
      <c r="V164" s="372"/>
      <c r="W164" s="372"/>
      <c r="X164" s="370"/>
      <c r="Y164" s="370"/>
      <c r="Z164" s="370"/>
      <c r="AA164" s="370"/>
      <c r="AB164" s="370"/>
      <c r="AC164" s="370"/>
    </row>
    <row r="165">
      <c r="B165" s="398"/>
      <c r="C165" s="372"/>
      <c r="D165" s="370"/>
      <c r="E165" s="370"/>
      <c r="F165" s="372"/>
      <c r="G165" s="372"/>
      <c r="H165" s="370"/>
      <c r="I165" s="372"/>
      <c r="J165" s="372"/>
      <c r="K165" s="372"/>
      <c r="L165" s="372"/>
      <c r="M165" s="372"/>
      <c r="N165" s="372"/>
      <c r="O165" s="372"/>
      <c r="P165" s="372"/>
      <c r="Q165" s="372"/>
      <c r="R165" s="372"/>
      <c r="S165" s="372"/>
      <c r="T165" s="372"/>
      <c r="U165" s="372"/>
      <c r="V165" s="372"/>
      <c r="W165" s="372"/>
      <c r="X165" s="370"/>
      <c r="Y165" s="370"/>
      <c r="Z165" s="370"/>
      <c r="AA165" s="370"/>
      <c r="AB165" s="370"/>
      <c r="AC165" s="370"/>
    </row>
    <row r="166">
      <c r="B166" s="398"/>
      <c r="C166" s="372"/>
      <c r="D166" s="370"/>
      <c r="E166" s="370"/>
      <c r="F166" s="372"/>
      <c r="G166" s="372"/>
      <c r="H166" s="370"/>
      <c r="I166" s="372"/>
      <c r="J166" s="372"/>
      <c r="K166" s="372"/>
      <c r="L166" s="372"/>
      <c r="M166" s="372"/>
      <c r="N166" s="372"/>
      <c r="O166" s="372"/>
      <c r="P166" s="372"/>
      <c r="Q166" s="372"/>
      <c r="R166" s="372"/>
      <c r="S166" s="372"/>
      <c r="T166" s="372"/>
      <c r="U166" s="372"/>
      <c r="V166" s="372"/>
      <c r="W166" s="372"/>
      <c r="X166" s="370"/>
      <c r="Y166" s="370"/>
      <c r="Z166" s="370"/>
      <c r="AA166" s="370"/>
      <c r="AB166" s="370"/>
      <c r="AC166" s="370"/>
    </row>
    <row r="167">
      <c r="B167" s="398"/>
      <c r="C167" s="372"/>
      <c r="D167" s="370"/>
      <c r="E167" s="370"/>
      <c r="F167" s="372"/>
      <c r="G167" s="372"/>
      <c r="H167" s="370"/>
      <c r="I167" s="372"/>
      <c r="J167" s="372"/>
      <c r="K167" s="372"/>
      <c r="L167" s="372"/>
      <c r="M167" s="372"/>
      <c r="N167" s="372"/>
      <c r="O167" s="372"/>
      <c r="P167" s="372"/>
      <c r="Q167" s="372"/>
      <c r="R167" s="372"/>
      <c r="S167" s="372"/>
      <c r="T167" s="372"/>
      <c r="U167" s="372"/>
      <c r="V167" s="372"/>
      <c r="W167" s="372"/>
      <c r="X167" s="370"/>
      <c r="Y167" s="370"/>
      <c r="Z167" s="370"/>
      <c r="AA167" s="370"/>
      <c r="AB167" s="370"/>
      <c r="AC167" s="370"/>
    </row>
    <row r="168">
      <c r="B168" s="398"/>
      <c r="C168" s="372"/>
      <c r="D168" s="370"/>
      <c r="E168" s="370"/>
      <c r="F168" s="372"/>
      <c r="G168" s="372"/>
      <c r="H168" s="370"/>
      <c r="I168" s="372"/>
      <c r="J168" s="372"/>
      <c r="K168" s="372"/>
      <c r="L168" s="372"/>
      <c r="M168" s="372"/>
      <c r="N168" s="372"/>
      <c r="O168" s="372"/>
      <c r="P168" s="372"/>
      <c r="Q168" s="372"/>
      <c r="R168" s="372"/>
      <c r="S168" s="372"/>
      <c r="T168" s="372"/>
      <c r="U168" s="372"/>
      <c r="V168" s="372"/>
      <c r="W168" s="372"/>
      <c r="X168" s="370"/>
      <c r="Y168" s="370"/>
      <c r="Z168" s="370"/>
      <c r="AA168" s="370"/>
      <c r="AB168" s="370"/>
      <c r="AC168" s="370"/>
    </row>
    <row r="169">
      <c r="B169" s="398"/>
      <c r="C169" s="372"/>
      <c r="D169" s="370"/>
      <c r="E169" s="370"/>
      <c r="F169" s="372"/>
      <c r="G169" s="372"/>
      <c r="H169" s="370"/>
      <c r="I169" s="372"/>
      <c r="J169" s="372"/>
      <c r="K169" s="372"/>
      <c r="L169" s="372"/>
      <c r="M169" s="372"/>
      <c r="N169" s="372"/>
      <c r="O169" s="372"/>
      <c r="P169" s="372"/>
      <c r="Q169" s="372"/>
      <c r="R169" s="372"/>
      <c r="S169" s="372"/>
      <c r="T169" s="372"/>
      <c r="U169" s="372"/>
      <c r="V169" s="372"/>
      <c r="W169" s="372"/>
      <c r="X169" s="370"/>
      <c r="Y169" s="370"/>
      <c r="Z169" s="370"/>
      <c r="AA169" s="370"/>
      <c r="AB169" s="370"/>
      <c r="AC169" s="370"/>
    </row>
    <row r="170">
      <c r="B170" s="398"/>
      <c r="C170" s="372"/>
      <c r="D170" s="370"/>
      <c r="E170" s="370"/>
      <c r="F170" s="372"/>
      <c r="G170" s="372"/>
      <c r="H170" s="370"/>
      <c r="I170" s="372"/>
      <c r="J170" s="372"/>
      <c r="K170" s="372"/>
      <c r="L170" s="372"/>
      <c r="M170" s="372"/>
      <c r="N170" s="372"/>
      <c r="O170" s="372"/>
      <c r="P170" s="372"/>
      <c r="Q170" s="372"/>
      <c r="R170" s="372"/>
      <c r="S170" s="372"/>
      <c r="T170" s="372"/>
      <c r="U170" s="372"/>
      <c r="V170" s="372"/>
      <c r="W170" s="372"/>
      <c r="X170" s="370"/>
      <c r="Y170" s="370"/>
      <c r="Z170" s="370"/>
      <c r="AA170" s="370"/>
      <c r="AB170" s="370"/>
      <c r="AC170" s="370"/>
    </row>
    <row r="171">
      <c r="B171" s="398"/>
      <c r="C171" s="372"/>
      <c r="D171" s="370"/>
      <c r="E171" s="370"/>
      <c r="F171" s="372"/>
      <c r="G171" s="372"/>
      <c r="H171" s="370"/>
      <c r="I171" s="372"/>
      <c r="J171" s="372"/>
      <c r="K171" s="372"/>
      <c r="L171" s="372"/>
      <c r="M171" s="372"/>
      <c r="N171" s="372"/>
      <c r="O171" s="372"/>
      <c r="P171" s="372"/>
      <c r="Q171" s="372"/>
      <c r="R171" s="372"/>
      <c r="S171" s="372"/>
      <c r="T171" s="372"/>
      <c r="U171" s="372"/>
      <c r="V171" s="372"/>
      <c r="W171" s="372"/>
      <c r="X171" s="370"/>
      <c r="Y171" s="370"/>
      <c r="Z171" s="370"/>
      <c r="AA171" s="370"/>
      <c r="AB171" s="370"/>
      <c r="AC171" s="370"/>
    </row>
    <row r="172">
      <c r="B172" s="398"/>
      <c r="C172" s="372"/>
      <c r="D172" s="370"/>
      <c r="E172" s="370"/>
      <c r="F172" s="372"/>
      <c r="G172" s="372"/>
      <c r="H172" s="370"/>
      <c r="I172" s="372"/>
      <c r="J172" s="372"/>
      <c r="K172" s="372"/>
      <c r="L172" s="372"/>
      <c r="M172" s="372"/>
      <c r="N172" s="372"/>
      <c r="O172" s="372"/>
      <c r="P172" s="372"/>
      <c r="Q172" s="372"/>
      <c r="R172" s="372"/>
      <c r="S172" s="372"/>
      <c r="T172" s="372"/>
      <c r="U172" s="372"/>
      <c r="V172" s="372"/>
      <c r="W172" s="372"/>
      <c r="X172" s="370"/>
      <c r="Y172" s="370"/>
      <c r="Z172" s="370"/>
      <c r="AA172" s="370"/>
      <c r="AB172" s="370"/>
      <c r="AC172" s="370"/>
    </row>
    <row r="173">
      <c r="B173" s="398"/>
      <c r="C173" s="372"/>
      <c r="D173" s="370"/>
      <c r="E173" s="370"/>
      <c r="F173" s="372"/>
      <c r="G173" s="372"/>
      <c r="H173" s="370"/>
      <c r="I173" s="372"/>
      <c r="J173" s="372"/>
      <c r="K173" s="372"/>
      <c r="L173" s="372"/>
      <c r="M173" s="372"/>
      <c r="N173" s="372"/>
      <c r="O173" s="372"/>
      <c r="P173" s="372"/>
      <c r="Q173" s="372"/>
      <c r="R173" s="372"/>
      <c r="S173" s="372"/>
      <c r="T173" s="372"/>
      <c r="U173" s="372"/>
      <c r="V173" s="372"/>
      <c r="W173" s="372"/>
      <c r="X173" s="370"/>
      <c r="Y173" s="370"/>
      <c r="Z173" s="370"/>
      <c r="AA173" s="370"/>
      <c r="AB173" s="370"/>
      <c r="AC173" s="370"/>
    </row>
    <row r="174">
      <c r="B174" s="398"/>
      <c r="C174" s="372"/>
      <c r="D174" s="370"/>
      <c r="E174" s="370"/>
      <c r="F174" s="372"/>
      <c r="G174" s="372"/>
      <c r="H174" s="370"/>
      <c r="I174" s="372"/>
      <c r="J174" s="372"/>
      <c r="K174" s="372"/>
      <c r="L174" s="372"/>
      <c r="M174" s="372"/>
      <c r="N174" s="372"/>
      <c r="O174" s="372"/>
      <c r="P174" s="372"/>
      <c r="Q174" s="372"/>
      <c r="R174" s="372"/>
      <c r="S174" s="372"/>
      <c r="T174" s="372"/>
      <c r="U174" s="372"/>
      <c r="V174" s="372"/>
      <c r="W174" s="372"/>
      <c r="X174" s="370"/>
      <c r="Y174" s="370"/>
      <c r="Z174" s="370"/>
      <c r="AA174" s="370"/>
      <c r="AB174" s="370"/>
      <c r="AC174" s="370"/>
    </row>
    <row r="175">
      <c r="B175" s="398"/>
      <c r="C175" s="372"/>
      <c r="D175" s="370"/>
      <c r="E175" s="370"/>
      <c r="F175" s="372"/>
      <c r="G175" s="372"/>
      <c r="H175" s="370"/>
      <c r="I175" s="372"/>
      <c r="J175" s="372"/>
      <c r="K175" s="372"/>
      <c r="L175" s="372"/>
      <c r="M175" s="372"/>
      <c r="N175" s="372"/>
      <c r="O175" s="372"/>
      <c r="P175" s="372"/>
      <c r="Q175" s="372"/>
      <c r="R175" s="372"/>
      <c r="S175" s="372"/>
      <c r="T175" s="372"/>
      <c r="U175" s="372"/>
      <c r="V175" s="372"/>
      <c r="W175" s="372"/>
      <c r="X175" s="370"/>
      <c r="Y175" s="370"/>
      <c r="Z175" s="370"/>
      <c r="AA175" s="370"/>
      <c r="AB175" s="370"/>
      <c r="AC175" s="370"/>
    </row>
    <row r="176">
      <c r="B176" s="398"/>
      <c r="C176" s="372"/>
      <c r="D176" s="370"/>
      <c r="E176" s="370"/>
      <c r="F176" s="372"/>
      <c r="G176" s="372"/>
      <c r="H176" s="370"/>
      <c r="I176" s="372"/>
      <c r="J176" s="372"/>
      <c r="K176" s="372"/>
      <c r="L176" s="372"/>
      <c r="M176" s="372"/>
      <c r="N176" s="372"/>
      <c r="O176" s="372"/>
      <c r="P176" s="372"/>
      <c r="Q176" s="372"/>
      <c r="R176" s="372"/>
      <c r="S176" s="372"/>
      <c r="T176" s="372"/>
      <c r="U176" s="372"/>
      <c r="V176" s="372"/>
      <c r="W176" s="372"/>
      <c r="X176" s="370"/>
      <c r="Y176" s="370"/>
      <c r="Z176" s="370"/>
      <c r="AA176" s="370"/>
      <c r="AB176" s="370"/>
      <c r="AC176" s="370"/>
    </row>
    <row r="177">
      <c r="B177" s="398"/>
      <c r="C177" s="372"/>
      <c r="D177" s="370"/>
      <c r="E177" s="370"/>
      <c r="F177" s="372"/>
      <c r="G177" s="372"/>
      <c r="H177" s="370"/>
      <c r="I177" s="372"/>
      <c r="J177" s="372"/>
      <c r="K177" s="372"/>
      <c r="L177" s="372"/>
      <c r="M177" s="372"/>
      <c r="N177" s="372"/>
      <c r="O177" s="372"/>
      <c r="P177" s="372"/>
      <c r="Q177" s="372"/>
      <c r="R177" s="372"/>
      <c r="S177" s="372"/>
      <c r="T177" s="372"/>
      <c r="U177" s="372"/>
      <c r="V177" s="372"/>
      <c r="W177" s="372"/>
      <c r="X177" s="370"/>
      <c r="Y177" s="370"/>
      <c r="Z177" s="370"/>
      <c r="AA177" s="370"/>
      <c r="AB177" s="370"/>
      <c r="AC177" s="370"/>
    </row>
    <row r="178">
      <c r="B178" s="398"/>
      <c r="C178" s="372"/>
      <c r="D178" s="370"/>
      <c r="E178" s="370"/>
      <c r="F178" s="372"/>
      <c r="G178" s="372"/>
      <c r="H178" s="370"/>
      <c r="I178" s="372"/>
      <c r="J178" s="372"/>
      <c r="K178" s="372"/>
      <c r="L178" s="372"/>
      <c r="M178" s="372"/>
      <c r="N178" s="372"/>
      <c r="O178" s="372"/>
      <c r="P178" s="372"/>
      <c r="Q178" s="372"/>
      <c r="R178" s="372"/>
      <c r="S178" s="372"/>
      <c r="T178" s="372"/>
      <c r="U178" s="372"/>
      <c r="V178" s="372"/>
      <c r="W178" s="372"/>
      <c r="X178" s="370"/>
      <c r="Y178" s="370"/>
      <c r="Z178" s="370"/>
      <c r="AA178" s="370"/>
      <c r="AB178" s="370"/>
      <c r="AC178" s="370"/>
    </row>
    <row r="179">
      <c r="B179" s="398"/>
      <c r="C179" s="372"/>
      <c r="D179" s="370"/>
      <c r="E179" s="370"/>
      <c r="F179" s="372"/>
      <c r="G179" s="372"/>
      <c r="H179" s="370"/>
      <c r="I179" s="372"/>
      <c r="J179" s="372"/>
      <c r="K179" s="372"/>
      <c r="L179" s="372"/>
      <c r="M179" s="372"/>
      <c r="N179" s="372"/>
      <c r="O179" s="372"/>
      <c r="P179" s="372"/>
      <c r="Q179" s="372"/>
      <c r="R179" s="372"/>
      <c r="S179" s="372"/>
      <c r="T179" s="372"/>
      <c r="U179" s="372"/>
      <c r="V179" s="372"/>
      <c r="W179" s="372"/>
      <c r="X179" s="370"/>
      <c r="Y179" s="370"/>
      <c r="Z179" s="370"/>
      <c r="AA179" s="370"/>
      <c r="AB179" s="370"/>
      <c r="AC179" s="370"/>
    </row>
    <row r="180">
      <c r="B180" s="398"/>
      <c r="C180" s="372"/>
      <c r="D180" s="370"/>
      <c r="E180" s="370"/>
      <c r="F180" s="372"/>
      <c r="G180" s="372"/>
      <c r="H180" s="370"/>
      <c r="I180" s="372"/>
      <c r="J180" s="372"/>
      <c r="K180" s="372"/>
      <c r="L180" s="372"/>
      <c r="M180" s="372"/>
      <c r="N180" s="372"/>
      <c r="O180" s="372"/>
      <c r="P180" s="372"/>
      <c r="Q180" s="372"/>
      <c r="R180" s="372"/>
      <c r="S180" s="372"/>
      <c r="T180" s="372"/>
      <c r="U180" s="372"/>
      <c r="V180" s="372"/>
      <c r="W180" s="372"/>
      <c r="X180" s="370"/>
      <c r="Y180" s="370"/>
      <c r="Z180" s="370"/>
      <c r="AA180" s="370"/>
      <c r="AB180" s="370"/>
      <c r="AC180" s="370"/>
    </row>
    <row r="181">
      <c r="B181" s="398"/>
      <c r="C181" s="372"/>
      <c r="D181" s="370"/>
      <c r="E181" s="370"/>
      <c r="F181" s="372"/>
      <c r="G181" s="372"/>
      <c r="H181" s="370"/>
      <c r="I181" s="372"/>
      <c r="J181" s="372"/>
      <c r="K181" s="372"/>
      <c r="L181" s="372"/>
      <c r="M181" s="372"/>
      <c r="N181" s="372"/>
      <c r="O181" s="372"/>
      <c r="P181" s="372"/>
      <c r="Q181" s="372"/>
      <c r="R181" s="372"/>
      <c r="S181" s="372"/>
      <c r="T181" s="372"/>
      <c r="U181" s="372"/>
      <c r="V181" s="372"/>
      <c r="W181" s="372"/>
      <c r="X181" s="370"/>
      <c r="Y181" s="370"/>
      <c r="Z181" s="370"/>
      <c r="AA181" s="370"/>
      <c r="AB181" s="370"/>
      <c r="AC181" s="370"/>
    </row>
    <row r="182">
      <c r="B182" s="398"/>
      <c r="C182" s="372"/>
      <c r="D182" s="370"/>
      <c r="E182" s="370"/>
      <c r="F182" s="372"/>
      <c r="G182" s="372"/>
      <c r="H182" s="370"/>
      <c r="I182" s="372"/>
      <c r="J182" s="372"/>
      <c r="K182" s="372"/>
      <c r="L182" s="372"/>
      <c r="M182" s="372"/>
      <c r="N182" s="372"/>
      <c r="O182" s="372"/>
      <c r="P182" s="372"/>
      <c r="Q182" s="372"/>
      <c r="R182" s="372"/>
      <c r="S182" s="372"/>
      <c r="T182" s="372"/>
      <c r="U182" s="372"/>
      <c r="V182" s="372"/>
      <c r="W182" s="372"/>
      <c r="X182" s="370"/>
      <c r="Y182" s="370"/>
      <c r="Z182" s="370"/>
      <c r="AA182" s="370"/>
      <c r="AB182" s="370"/>
      <c r="AC182" s="370"/>
    </row>
    <row r="183">
      <c r="B183" s="398"/>
      <c r="C183" s="372"/>
      <c r="D183" s="370"/>
      <c r="E183" s="370"/>
      <c r="F183" s="372"/>
      <c r="G183" s="372"/>
      <c r="H183" s="370"/>
      <c r="I183" s="372"/>
      <c r="J183" s="372"/>
      <c r="K183" s="372"/>
      <c r="L183" s="372"/>
      <c r="M183" s="372"/>
      <c r="N183" s="372"/>
      <c r="O183" s="372"/>
      <c r="P183" s="372"/>
      <c r="Q183" s="372"/>
      <c r="R183" s="372"/>
      <c r="S183" s="372"/>
      <c r="T183" s="372"/>
      <c r="U183" s="372"/>
      <c r="V183" s="372"/>
      <c r="W183" s="372"/>
      <c r="X183" s="370"/>
      <c r="Y183" s="370"/>
      <c r="Z183" s="370"/>
      <c r="AA183" s="370"/>
      <c r="AB183" s="370"/>
      <c r="AC183" s="370"/>
    </row>
    <row r="184">
      <c r="B184" s="398"/>
      <c r="C184" s="372"/>
      <c r="D184" s="370"/>
      <c r="E184" s="370"/>
      <c r="F184" s="372"/>
      <c r="G184" s="372"/>
      <c r="H184" s="370"/>
      <c r="I184" s="372"/>
      <c r="J184" s="372"/>
      <c r="K184" s="372"/>
      <c r="L184" s="372"/>
      <c r="M184" s="372"/>
      <c r="N184" s="372"/>
      <c r="O184" s="372"/>
      <c r="P184" s="372"/>
      <c r="Q184" s="372"/>
      <c r="R184" s="372"/>
      <c r="S184" s="372"/>
      <c r="T184" s="372"/>
      <c r="U184" s="372"/>
      <c r="V184" s="372"/>
      <c r="W184" s="372"/>
      <c r="X184" s="370"/>
      <c r="Y184" s="370"/>
      <c r="Z184" s="370"/>
      <c r="AA184" s="370"/>
      <c r="AB184" s="370"/>
      <c r="AC184" s="370"/>
    </row>
    <row r="185">
      <c r="B185" s="398"/>
      <c r="C185" s="372"/>
      <c r="D185" s="370"/>
      <c r="E185" s="370"/>
      <c r="F185" s="372"/>
      <c r="G185" s="372"/>
      <c r="H185" s="370"/>
      <c r="I185" s="372"/>
      <c r="J185" s="372"/>
      <c r="K185" s="372"/>
      <c r="L185" s="372"/>
      <c r="M185" s="372"/>
      <c r="N185" s="372"/>
      <c r="O185" s="372"/>
      <c r="P185" s="372"/>
      <c r="Q185" s="372"/>
      <c r="R185" s="372"/>
      <c r="S185" s="372"/>
      <c r="T185" s="372"/>
      <c r="U185" s="372"/>
      <c r="V185" s="372"/>
      <c r="W185" s="372"/>
      <c r="X185" s="370"/>
      <c r="Y185" s="370"/>
      <c r="Z185" s="370"/>
      <c r="AA185" s="370"/>
      <c r="AB185" s="370"/>
      <c r="AC185" s="370"/>
    </row>
    <row r="186">
      <c r="B186" s="398"/>
      <c r="C186" s="372"/>
      <c r="D186" s="370"/>
      <c r="E186" s="370"/>
      <c r="F186" s="372"/>
      <c r="G186" s="372"/>
      <c r="H186" s="370"/>
      <c r="I186" s="372"/>
      <c r="J186" s="372"/>
      <c r="K186" s="372"/>
      <c r="L186" s="372"/>
      <c r="M186" s="372"/>
      <c r="N186" s="372"/>
      <c r="O186" s="372"/>
      <c r="P186" s="372"/>
      <c r="Q186" s="372"/>
      <c r="R186" s="372"/>
      <c r="S186" s="372"/>
      <c r="T186" s="372"/>
      <c r="U186" s="372"/>
      <c r="V186" s="372"/>
      <c r="W186" s="372"/>
      <c r="X186" s="370"/>
      <c r="Y186" s="370"/>
      <c r="Z186" s="370"/>
      <c r="AA186" s="370"/>
      <c r="AB186" s="370"/>
      <c r="AC186" s="370"/>
    </row>
    <row r="187">
      <c r="B187" s="398"/>
      <c r="C187" s="372"/>
      <c r="D187" s="370"/>
      <c r="E187" s="370"/>
      <c r="F187" s="372"/>
      <c r="G187" s="372"/>
      <c r="H187" s="370"/>
      <c r="I187" s="372"/>
      <c r="J187" s="372"/>
      <c r="K187" s="372"/>
      <c r="L187" s="372"/>
      <c r="M187" s="372"/>
      <c r="N187" s="372"/>
      <c r="O187" s="372"/>
      <c r="P187" s="372"/>
      <c r="Q187" s="372"/>
      <c r="R187" s="372"/>
      <c r="S187" s="372"/>
      <c r="T187" s="372"/>
      <c r="U187" s="372"/>
      <c r="V187" s="372"/>
      <c r="W187" s="372"/>
      <c r="X187" s="370"/>
      <c r="Y187" s="370"/>
      <c r="Z187" s="370"/>
      <c r="AA187" s="370"/>
      <c r="AB187" s="370"/>
      <c r="AC187" s="370"/>
    </row>
    <row r="188">
      <c r="B188" s="398"/>
      <c r="C188" s="372"/>
      <c r="D188" s="370"/>
      <c r="E188" s="370"/>
      <c r="F188" s="372"/>
      <c r="G188" s="372"/>
      <c r="H188" s="370"/>
      <c r="I188" s="372"/>
      <c r="J188" s="372"/>
      <c r="K188" s="372"/>
      <c r="L188" s="372"/>
      <c r="M188" s="372"/>
      <c r="N188" s="372"/>
      <c r="O188" s="372"/>
      <c r="P188" s="372"/>
      <c r="Q188" s="372"/>
      <c r="R188" s="372"/>
      <c r="S188" s="372"/>
      <c r="T188" s="372"/>
      <c r="U188" s="372"/>
      <c r="V188" s="372"/>
      <c r="W188" s="372"/>
      <c r="X188" s="370"/>
      <c r="Y188" s="370"/>
      <c r="Z188" s="370"/>
      <c r="AA188" s="370"/>
      <c r="AB188" s="370"/>
      <c r="AC188" s="370"/>
    </row>
    <row r="189">
      <c r="B189" s="398"/>
      <c r="C189" s="372"/>
      <c r="D189" s="370"/>
      <c r="E189" s="370"/>
      <c r="F189" s="372"/>
      <c r="G189" s="372"/>
      <c r="H189" s="370"/>
      <c r="I189" s="372"/>
      <c r="J189" s="372"/>
      <c r="K189" s="372"/>
      <c r="L189" s="372"/>
      <c r="M189" s="372"/>
      <c r="N189" s="372"/>
      <c r="O189" s="372"/>
      <c r="P189" s="372"/>
      <c r="Q189" s="372"/>
      <c r="R189" s="372"/>
      <c r="S189" s="372"/>
      <c r="T189" s="372"/>
      <c r="U189" s="372"/>
      <c r="V189" s="372"/>
      <c r="W189" s="372"/>
      <c r="X189" s="370"/>
      <c r="Y189" s="370"/>
      <c r="Z189" s="370"/>
      <c r="AA189" s="370"/>
      <c r="AB189" s="370"/>
      <c r="AC189" s="370"/>
    </row>
    <row r="190">
      <c r="B190" s="398"/>
      <c r="C190" s="372"/>
      <c r="D190" s="370"/>
      <c r="E190" s="370"/>
      <c r="F190" s="372"/>
      <c r="G190" s="372"/>
      <c r="H190" s="370"/>
      <c r="I190" s="372"/>
      <c r="J190" s="372"/>
      <c r="K190" s="372"/>
      <c r="L190" s="372"/>
      <c r="M190" s="372"/>
      <c r="N190" s="372"/>
      <c r="O190" s="372"/>
      <c r="P190" s="372"/>
      <c r="Q190" s="372"/>
      <c r="R190" s="372"/>
      <c r="S190" s="372"/>
      <c r="T190" s="372"/>
      <c r="U190" s="372"/>
      <c r="V190" s="372"/>
      <c r="W190" s="372"/>
      <c r="X190" s="370"/>
      <c r="Y190" s="370"/>
      <c r="Z190" s="370"/>
      <c r="AA190" s="370"/>
      <c r="AB190" s="370"/>
      <c r="AC190" s="370"/>
    </row>
    <row r="191">
      <c r="B191" s="398"/>
      <c r="C191" s="372"/>
      <c r="D191" s="370"/>
      <c r="E191" s="370"/>
      <c r="F191" s="372"/>
      <c r="G191" s="372"/>
      <c r="H191" s="370"/>
      <c r="I191" s="372"/>
      <c r="J191" s="372"/>
      <c r="K191" s="372"/>
      <c r="L191" s="372"/>
      <c r="M191" s="372"/>
      <c r="N191" s="372"/>
      <c r="O191" s="372"/>
      <c r="P191" s="372"/>
      <c r="Q191" s="372"/>
      <c r="R191" s="372"/>
      <c r="S191" s="372"/>
      <c r="T191" s="372"/>
      <c r="U191" s="372"/>
      <c r="V191" s="372"/>
      <c r="W191" s="372"/>
      <c r="X191" s="370"/>
      <c r="Y191" s="370"/>
      <c r="Z191" s="370"/>
      <c r="AA191" s="370"/>
      <c r="AB191" s="370"/>
      <c r="AC191" s="370"/>
    </row>
    <row r="192">
      <c r="B192" s="398"/>
      <c r="C192" s="372"/>
      <c r="D192" s="370"/>
      <c r="E192" s="370"/>
      <c r="F192" s="372"/>
      <c r="G192" s="372"/>
      <c r="H192" s="370"/>
      <c r="I192" s="372"/>
      <c r="J192" s="372"/>
      <c r="K192" s="372"/>
      <c r="L192" s="372"/>
      <c r="M192" s="372"/>
      <c r="N192" s="372"/>
      <c r="O192" s="372"/>
      <c r="P192" s="372"/>
      <c r="Q192" s="372"/>
      <c r="R192" s="372"/>
      <c r="S192" s="372"/>
      <c r="T192" s="372"/>
      <c r="U192" s="372"/>
      <c r="V192" s="372"/>
      <c r="W192" s="372"/>
      <c r="X192" s="370"/>
      <c r="Y192" s="370"/>
      <c r="Z192" s="370"/>
      <c r="AA192" s="370"/>
      <c r="AB192" s="370"/>
      <c r="AC192" s="370"/>
    </row>
    <row r="193">
      <c r="B193" s="398"/>
      <c r="C193" s="372"/>
      <c r="D193" s="370"/>
      <c r="E193" s="370"/>
      <c r="F193" s="372"/>
      <c r="G193" s="372"/>
      <c r="H193" s="370"/>
      <c r="I193" s="372"/>
      <c r="J193" s="372"/>
      <c r="K193" s="372"/>
      <c r="L193" s="372"/>
      <c r="M193" s="372"/>
      <c r="N193" s="372"/>
      <c r="O193" s="372"/>
      <c r="P193" s="372"/>
      <c r="Q193" s="372"/>
      <c r="R193" s="372"/>
      <c r="S193" s="372"/>
      <c r="T193" s="372"/>
      <c r="U193" s="372"/>
      <c r="V193" s="372"/>
      <c r="W193" s="372"/>
      <c r="X193" s="370"/>
      <c r="Y193" s="370"/>
      <c r="Z193" s="370"/>
      <c r="AA193" s="370"/>
      <c r="AB193" s="370"/>
      <c r="AC193" s="370"/>
    </row>
    <row r="194">
      <c r="B194" s="398"/>
      <c r="C194" s="372"/>
      <c r="D194" s="370"/>
      <c r="E194" s="370"/>
      <c r="F194" s="372"/>
      <c r="G194" s="372"/>
      <c r="H194" s="370"/>
      <c r="I194" s="372"/>
      <c r="J194" s="372"/>
      <c r="K194" s="372"/>
      <c r="L194" s="372"/>
      <c r="M194" s="372"/>
      <c r="N194" s="372"/>
      <c r="O194" s="372"/>
      <c r="P194" s="372"/>
      <c r="Q194" s="372"/>
      <c r="R194" s="372"/>
      <c r="S194" s="372"/>
      <c r="T194" s="372"/>
      <c r="U194" s="372"/>
      <c r="V194" s="372"/>
      <c r="W194" s="372"/>
      <c r="X194" s="370"/>
      <c r="Y194" s="370"/>
      <c r="Z194" s="370"/>
      <c r="AA194" s="370"/>
      <c r="AB194" s="370"/>
      <c r="AC194" s="370"/>
    </row>
    <row r="195">
      <c r="B195" s="398"/>
      <c r="C195" s="372"/>
      <c r="D195" s="370"/>
      <c r="E195" s="370"/>
      <c r="F195" s="372"/>
      <c r="G195" s="372"/>
      <c r="H195" s="370"/>
      <c r="I195" s="372"/>
      <c r="J195" s="372"/>
      <c r="K195" s="372"/>
      <c r="L195" s="372"/>
      <c r="M195" s="372"/>
      <c r="N195" s="372"/>
      <c r="O195" s="372"/>
      <c r="P195" s="372"/>
      <c r="Q195" s="372"/>
      <c r="R195" s="372"/>
      <c r="S195" s="372"/>
      <c r="T195" s="372"/>
      <c r="U195" s="372"/>
      <c r="V195" s="372"/>
      <c r="W195" s="372"/>
      <c r="X195" s="370"/>
      <c r="Y195" s="370"/>
      <c r="Z195" s="370"/>
      <c r="AA195" s="370"/>
      <c r="AB195" s="370"/>
      <c r="AC195" s="370"/>
    </row>
    <row r="196">
      <c r="B196" s="398"/>
      <c r="C196" s="372"/>
      <c r="D196" s="370"/>
      <c r="E196" s="370"/>
      <c r="F196" s="372"/>
      <c r="G196" s="372"/>
      <c r="H196" s="370"/>
      <c r="I196" s="372"/>
      <c r="J196" s="372"/>
      <c r="K196" s="372"/>
      <c r="L196" s="372"/>
      <c r="M196" s="372"/>
      <c r="N196" s="372"/>
      <c r="O196" s="372"/>
      <c r="P196" s="372"/>
      <c r="Q196" s="372"/>
      <c r="R196" s="372"/>
      <c r="S196" s="372"/>
      <c r="T196" s="372"/>
      <c r="U196" s="372"/>
      <c r="V196" s="372"/>
      <c r="W196" s="372"/>
      <c r="X196" s="370"/>
      <c r="Y196" s="370"/>
      <c r="Z196" s="370"/>
      <c r="AA196" s="370"/>
      <c r="AB196" s="370"/>
      <c r="AC196" s="370"/>
    </row>
    <row r="197">
      <c r="B197" s="398"/>
      <c r="C197" s="372"/>
      <c r="D197" s="370"/>
      <c r="E197" s="370"/>
      <c r="F197" s="372"/>
      <c r="G197" s="372"/>
      <c r="H197" s="370"/>
      <c r="I197" s="372"/>
      <c r="J197" s="372"/>
      <c r="K197" s="372"/>
      <c r="L197" s="372"/>
      <c r="M197" s="372"/>
      <c r="N197" s="372"/>
      <c r="O197" s="372"/>
      <c r="P197" s="372"/>
      <c r="Q197" s="372"/>
      <c r="R197" s="372"/>
      <c r="S197" s="372"/>
      <c r="T197" s="372"/>
      <c r="U197" s="372"/>
      <c r="V197" s="372"/>
      <c r="W197" s="372"/>
      <c r="X197" s="370"/>
      <c r="Y197" s="370"/>
      <c r="Z197" s="370"/>
      <c r="AA197" s="370"/>
      <c r="AB197" s="370"/>
      <c r="AC197" s="370"/>
    </row>
    <row r="198">
      <c r="B198" s="398"/>
      <c r="C198" s="372"/>
      <c r="D198" s="370"/>
      <c r="E198" s="370"/>
      <c r="F198" s="372"/>
      <c r="G198" s="372"/>
      <c r="H198" s="370"/>
      <c r="I198" s="372"/>
      <c r="J198" s="372"/>
      <c r="K198" s="372"/>
      <c r="L198" s="372"/>
      <c r="M198" s="372"/>
      <c r="N198" s="372"/>
      <c r="O198" s="372"/>
      <c r="P198" s="372"/>
      <c r="Q198" s="372"/>
      <c r="R198" s="372"/>
      <c r="S198" s="372"/>
      <c r="T198" s="372"/>
      <c r="U198" s="372"/>
      <c r="V198" s="372"/>
      <c r="W198" s="372"/>
      <c r="X198" s="370"/>
      <c r="Y198" s="370"/>
      <c r="Z198" s="370"/>
      <c r="AA198" s="370"/>
      <c r="AB198" s="370"/>
      <c r="AC198" s="370"/>
    </row>
    <row r="199">
      <c r="B199" s="398"/>
      <c r="C199" s="372"/>
      <c r="D199" s="370"/>
      <c r="E199" s="370"/>
      <c r="F199" s="372"/>
      <c r="G199" s="372"/>
      <c r="H199" s="370"/>
      <c r="I199" s="372"/>
      <c r="J199" s="372"/>
      <c r="K199" s="372"/>
      <c r="L199" s="372"/>
      <c r="M199" s="372"/>
      <c r="N199" s="372"/>
      <c r="O199" s="372"/>
      <c r="P199" s="372"/>
      <c r="Q199" s="372"/>
      <c r="R199" s="372"/>
      <c r="S199" s="372"/>
      <c r="T199" s="372"/>
      <c r="U199" s="372"/>
      <c r="V199" s="372"/>
      <c r="W199" s="372"/>
      <c r="X199" s="370"/>
      <c r="Y199" s="370"/>
      <c r="Z199" s="370"/>
      <c r="AA199" s="370"/>
      <c r="AB199" s="370"/>
      <c r="AC199" s="370"/>
    </row>
    <row r="200">
      <c r="B200" s="398"/>
      <c r="C200" s="372"/>
      <c r="D200" s="370"/>
      <c r="E200" s="370"/>
      <c r="F200" s="372"/>
      <c r="G200" s="372"/>
      <c r="H200" s="370"/>
      <c r="I200" s="372"/>
      <c r="J200" s="372"/>
      <c r="K200" s="372"/>
      <c r="L200" s="372"/>
      <c r="M200" s="372"/>
      <c r="N200" s="372"/>
      <c r="O200" s="372"/>
      <c r="P200" s="372"/>
      <c r="Q200" s="372"/>
      <c r="R200" s="372"/>
      <c r="S200" s="372"/>
      <c r="T200" s="372"/>
      <c r="U200" s="372"/>
      <c r="V200" s="372"/>
      <c r="W200" s="372"/>
      <c r="X200" s="370"/>
      <c r="Y200" s="370"/>
      <c r="Z200" s="370"/>
      <c r="AA200" s="370"/>
      <c r="AB200" s="370"/>
      <c r="AC200" s="370"/>
    </row>
    <row r="201">
      <c r="B201" s="398"/>
      <c r="C201" s="372"/>
      <c r="D201" s="370"/>
      <c r="E201" s="370"/>
      <c r="F201" s="372"/>
      <c r="G201" s="372"/>
      <c r="H201" s="370"/>
      <c r="I201" s="372"/>
      <c r="J201" s="372"/>
      <c r="K201" s="372"/>
      <c r="L201" s="372"/>
      <c r="M201" s="372"/>
      <c r="N201" s="372"/>
      <c r="O201" s="372"/>
      <c r="P201" s="372"/>
      <c r="Q201" s="372"/>
      <c r="R201" s="372"/>
      <c r="S201" s="372"/>
      <c r="T201" s="372"/>
      <c r="U201" s="372"/>
      <c r="V201" s="372"/>
      <c r="W201" s="372"/>
      <c r="X201" s="370"/>
      <c r="Y201" s="370"/>
      <c r="Z201" s="370"/>
      <c r="AA201" s="370"/>
      <c r="AB201" s="370"/>
      <c r="AC201" s="370"/>
    </row>
    <row r="202">
      <c r="B202" s="398"/>
      <c r="C202" s="372"/>
      <c r="D202" s="370"/>
      <c r="E202" s="370"/>
      <c r="F202" s="372"/>
      <c r="G202" s="372"/>
      <c r="H202" s="370"/>
      <c r="I202" s="372"/>
      <c r="J202" s="372"/>
      <c r="K202" s="372"/>
      <c r="L202" s="372"/>
      <c r="M202" s="372"/>
      <c r="N202" s="372"/>
      <c r="O202" s="372"/>
      <c r="P202" s="372"/>
      <c r="Q202" s="372"/>
      <c r="R202" s="372"/>
      <c r="S202" s="372"/>
      <c r="T202" s="372"/>
      <c r="U202" s="372"/>
      <c r="V202" s="372"/>
      <c r="W202" s="372"/>
      <c r="X202" s="370"/>
      <c r="Y202" s="370"/>
      <c r="Z202" s="370"/>
      <c r="AA202" s="370"/>
      <c r="AB202" s="370"/>
      <c r="AC202" s="370"/>
    </row>
    <row r="203">
      <c r="B203" s="398"/>
      <c r="C203" s="372"/>
      <c r="D203" s="370"/>
      <c r="E203" s="370"/>
      <c r="F203" s="372"/>
      <c r="G203" s="372"/>
      <c r="H203" s="370"/>
      <c r="I203" s="372"/>
      <c r="J203" s="372"/>
      <c r="K203" s="372"/>
      <c r="L203" s="372"/>
      <c r="M203" s="372"/>
      <c r="N203" s="372"/>
      <c r="O203" s="372"/>
      <c r="P203" s="372"/>
      <c r="Q203" s="372"/>
      <c r="R203" s="372"/>
      <c r="S203" s="372"/>
      <c r="T203" s="372"/>
      <c r="U203" s="372"/>
      <c r="V203" s="372"/>
      <c r="W203" s="372"/>
      <c r="X203" s="370"/>
      <c r="Y203" s="370"/>
      <c r="Z203" s="370"/>
      <c r="AA203" s="370"/>
      <c r="AB203" s="370"/>
      <c r="AC203" s="370"/>
    </row>
    <row r="204">
      <c r="B204" s="398"/>
      <c r="C204" s="372"/>
      <c r="D204" s="370"/>
      <c r="E204" s="370"/>
      <c r="F204" s="372"/>
      <c r="G204" s="372"/>
      <c r="H204" s="370"/>
      <c r="I204" s="372"/>
      <c r="J204" s="372"/>
      <c r="K204" s="372"/>
      <c r="L204" s="372"/>
      <c r="M204" s="372"/>
      <c r="N204" s="372"/>
      <c r="O204" s="372"/>
      <c r="P204" s="372"/>
      <c r="Q204" s="372"/>
      <c r="R204" s="372"/>
      <c r="S204" s="372"/>
      <c r="T204" s="372"/>
      <c r="U204" s="372"/>
      <c r="V204" s="372"/>
      <c r="W204" s="372"/>
      <c r="X204" s="370"/>
      <c r="Y204" s="370"/>
      <c r="Z204" s="370"/>
      <c r="AA204" s="370"/>
      <c r="AB204" s="370"/>
      <c r="AC204" s="370"/>
    </row>
    <row r="205">
      <c r="B205" s="398"/>
      <c r="C205" s="372"/>
      <c r="D205" s="370"/>
      <c r="E205" s="370"/>
      <c r="F205" s="372"/>
      <c r="G205" s="372"/>
      <c r="H205" s="370"/>
      <c r="I205" s="372"/>
      <c r="J205" s="372"/>
      <c r="K205" s="372"/>
      <c r="L205" s="372"/>
      <c r="M205" s="372"/>
      <c r="N205" s="372"/>
      <c r="O205" s="372"/>
      <c r="P205" s="372"/>
      <c r="Q205" s="372"/>
      <c r="R205" s="372"/>
      <c r="S205" s="372"/>
      <c r="T205" s="372"/>
      <c r="U205" s="372"/>
      <c r="V205" s="372"/>
      <c r="W205" s="372"/>
      <c r="X205" s="370"/>
      <c r="Y205" s="370"/>
      <c r="Z205" s="370"/>
      <c r="AA205" s="370"/>
      <c r="AB205" s="370"/>
      <c r="AC205" s="370"/>
    </row>
    <row r="206">
      <c r="B206" s="398"/>
      <c r="C206" s="372"/>
      <c r="D206" s="370"/>
      <c r="E206" s="370"/>
      <c r="F206" s="372"/>
      <c r="G206" s="372"/>
      <c r="H206" s="370"/>
      <c r="I206" s="372"/>
      <c r="J206" s="372"/>
      <c r="K206" s="372"/>
      <c r="L206" s="372"/>
      <c r="M206" s="372"/>
      <c r="N206" s="372"/>
      <c r="O206" s="372"/>
      <c r="P206" s="372"/>
      <c r="Q206" s="372"/>
      <c r="R206" s="372"/>
      <c r="S206" s="372"/>
      <c r="T206" s="372"/>
      <c r="U206" s="372"/>
      <c r="V206" s="372"/>
      <c r="W206" s="372"/>
      <c r="X206" s="370"/>
      <c r="Y206" s="370"/>
      <c r="Z206" s="370"/>
      <c r="AA206" s="370"/>
      <c r="AB206" s="370"/>
      <c r="AC206" s="370"/>
    </row>
    <row r="207">
      <c r="B207" s="398"/>
      <c r="C207" s="372"/>
      <c r="D207" s="370"/>
      <c r="E207" s="370"/>
      <c r="F207" s="372"/>
      <c r="G207" s="372"/>
      <c r="H207" s="370"/>
      <c r="I207" s="372"/>
      <c r="J207" s="372"/>
      <c r="K207" s="372"/>
      <c r="L207" s="372"/>
      <c r="M207" s="372"/>
      <c r="N207" s="372"/>
      <c r="O207" s="372"/>
      <c r="P207" s="372"/>
      <c r="Q207" s="372"/>
      <c r="R207" s="372"/>
      <c r="S207" s="372"/>
      <c r="T207" s="372"/>
      <c r="U207" s="372"/>
      <c r="V207" s="372"/>
      <c r="W207" s="372"/>
      <c r="X207" s="370"/>
      <c r="Y207" s="370"/>
      <c r="Z207" s="370"/>
      <c r="AA207" s="370"/>
      <c r="AB207" s="370"/>
      <c r="AC207" s="370"/>
    </row>
    <row r="208">
      <c r="B208" s="398"/>
      <c r="C208" s="372"/>
      <c r="D208" s="370"/>
      <c r="E208" s="370"/>
      <c r="F208" s="372"/>
      <c r="G208" s="372"/>
      <c r="H208" s="370"/>
      <c r="I208" s="372"/>
      <c r="J208" s="372"/>
      <c r="K208" s="372"/>
      <c r="L208" s="372"/>
      <c r="M208" s="372"/>
      <c r="N208" s="372"/>
      <c r="O208" s="372"/>
      <c r="P208" s="372"/>
      <c r="Q208" s="372"/>
      <c r="R208" s="372"/>
      <c r="S208" s="372"/>
      <c r="T208" s="372"/>
      <c r="U208" s="372"/>
      <c r="V208" s="372"/>
      <c r="W208" s="372"/>
      <c r="X208" s="370"/>
      <c r="Y208" s="370"/>
      <c r="Z208" s="370"/>
      <c r="AA208" s="370"/>
      <c r="AB208" s="370"/>
      <c r="AC208" s="370"/>
    </row>
    <row r="209">
      <c r="B209" s="398"/>
      <c r="C209" s="372"/>
      <c r="D209" s="370"/>
      <c r="E209" s="370"/>
      <c r="F209" s="372"/>
      <c r="G209" s="372"/>
      <c r="H209" s="370"/>
      <c r="I209" s="372"/>
      <c r="J209" s="372"/>
      <c r="K209" s="372"/>
      <c r="L209" s="372"/>
      <c r="M209" s="372"/>
      <c r="N209" s="372"/>
      <c r="O209" s="372"/>
      <c r="P209" s="372"/>
      <c r="Q209" s="372"/>
      <c r="R209" s="372"/>
      <c r="S209" s="372"/>
      <c r="T209" s="372"/>
      <c r="U209" s="372"/>
      <c r="V209" s="372"/>
      <c r="W209" s="372"/>
      <c r="X209" s="370"/>
      <c r="Y209" s="370"/>
      <c r="Z209" s="370"/>
      <c r="AA209" s="370"/>
      <c r="AB209" s="370"/>
      <c r="AC209" s="370"/>
    </row>
    <row r="210">
      <c r="B210" s="398"/>
      <c r="C210" s="372"/>
      <c r="D210" s="370"/>
      <c r="E210" s="370"/>
      <c r="F210" s="372"/>
      <c r="G210" s="372"/>
      <c r="H210" s="370"/>
      <c r="I210" s="372"/>
      <c r="J210" s="372"/>
      <c r="K210" s="372"/>
      <c r="L210" s="372"/>
      <c r="M210" s="372"/>
      <c r="N210" s="372"/>
      <c r="O210" s="372"/>
      <c r="P210" s="372"/>
      <c r="Q210" s="372"/>
      <c r="R210" s="372"/>
      <c r="S210" s="372"/>
      <c r="T210" s="372"/>
      <c r="U210" s="372"/>
      <c r="V210" s="372"/>
      <c r="W210" s="372"/>
      <c r="X210" s="370"/>
      <c r="Y210" s="370"/>
      <c r="Z210" s="370"/>
      <c r="AA210" s="370"/>
      <c r="AB210" s="370"/>
      <c r="AC210" s="370"/>
    </row>
    <row r="211">
      <c r="B211" s="398"/>
      <c r="C211" s="372"/>
      <c r="D211" s="370"/>
      <c r="E211" s="370"/>
      <c r="F211" s="372"/>
      <c r="G211" s="372"/>
      <c r="H211" s="370"/>
      <c r="I211" s="372"/>
      <c r="J211" s="372"/>
      <c r="K211" s="372"/>
      <c r="L211" s="372"/>
      <c r="M211" s="372"/>
      <c r="N211" s="372"/>
      <c r="O211" s="372"/>
      <c r="P211" s="372"/>
      <c r="Q211" s="372"/>
      <c r="R211" s="372"/>
      <c r="S211" s="372"/>
      <c r="T211" s="372"/>
      <c r="U211" s="372"/>
      <c r="V211" s="372"/>
      <c r="W211" s="372"/>
      <c r="X211" s="370"/>
      <c r="Y211" s="370"/>
      <c r="Z211" s="370"/>
      <c r="AA211" s="370"/>
      <c r="AB211" s="370"/>
      <c r="AC211" s="370"/>
    </row>
    <row r="212">
      <c r="B212" s="398"/>
      <c r="C212" s="372"/>
      <c r="D212" s="370"/>
      <c r="E212" s="370"/>
      <c r="F212" s="372"/>
      <c r="G212" s="372"/>
      <c r="H212" s="370"/>
      <c r="I212" s="372"/>
      <c r="J212" s="372"/>
      <c r="K212" s="372"/>
      <c r="L212" s="372"/>
      <c r="M212" s="372"/>
      <c r="N212" s="372"/>
      <c r="O212" s="372"/>
      <c r="P212" s="372"/>
      <c r="Q212" s="372"/>
      <c r="R212" s="372"/>
      <c r="S212" s="372"/>
      <c r="T212" s="372"/>
      <c r="U212" s="372"/>
      <c r="V212" s="372"/>
      <c r="W212" s="372"/>
      <c r="X212" s="370"/>
      <c r="Y212" s="370"/>
      <c r="Z212" s="370"/>
      <c r="AA212" s="370"/>
      <c r="AB212" s="370"/>
      <c r="AC212" s="370"/>
    </row>
    <row r="213">
      <c r="B213" s="398"/>
      <c r="C213" s="372"/>
      <c r="D213" s="370"/>
      <c r="E213" s="370"/>
      <c r="F213" s="372"/>
      <c r="G213" s="372"/>
      <c r="H213" s="370"/>
      <c r="I213" s="372"/>
      <c r="J213" s="372"/>
      <c r="K213" s="372"/>
      <c r="L213" s="372"/>
      <c r="M213" s="372"/>
      <c r="N213" s="372"/>
      <c r="O213" s="372"/>
      <c r="P213" s="372"/>
      <c r="Q213" s="372"/>
      <c r="R213" s="372"/>
      <c r="S213" s="372"/>
      <c r="T213" s="372"/>
      <c r="U213" s="372"/>
      <c r="V213" s="372"/>
      <c r="W213" s="372"/>
      <c r="X213" s="370"/>
      <c r="Y213" s="370"/>
      <c r="Z213" s="370"/>
      <c r="AA213" s="370"/>
      <c r="AB213" s="370"/>
      <c r="AC213" s="370"/>
    </row>
    <row r="214">
      <c r="B214" s="398"/>
      <c r="C214" s="372"/>
      <c r="D214" s="370"/>
      <c r="E214" s="370"/>
      <c r="F214" s="372"/>
      <c r="G214" s="372"/>
      <c r="H214" s="370"/>
      <c r="I214" s="372"/>
      <c r="J214" s="372"/>
      <c r="K214" s="372"/>
      <c r="L214" s="372"/>
      <c r="M214" s="372"/>
      <c r="N214" s="372"/>
      <c r="O214" s="372"/>
      <c r="P214" s="372"/>
      <c r="Q214" s="372"/>
      <c r="R214" s="372"/>
      <c r="S214" s="372"/>
      <c r="T214" s="372"/>
      <c r="U214" s="372"/>
      <c r="V214" s="372"/>
      <c r="W214" s="372"/>
      <c r="X214" s="370"/>
      <c r="Y214" s="370"/>
      <c r="Z214" s="370"/>
      <c r="AA214" s="370"/>
      <c r="AB214" s="370"/>
      <c r="AC214" s="370"/>
    </row>
    <row r="215">
      <c r="B215" s="398"/>
      <c r="C215" s="372"/>
      <c r="D215" s="370"/>
      <c r="E215" s="370"/>
      <c r="F215" s="372"/>
      <c r="G215" s="372"/>
      <c r="H215" s="370"/>
      <c r="I215" s="372"/>
      <c r="J215" s="372"/>
      <c r="K215" s="372"/>
      <c r="L215" s="372"/>
      <c r="M215" s="372"/>
      <c r="N215" s="372"/>
      <c r="O215" s="372"/>
      <c r="P215" s="372"/>
      <c r="Q215" s="372"/>
      <c r="R215" s="372"/>
      <c r="S215" s="372"/>
      <c r="T215" s="372"/>
      <c r="U215" s="372"/>
      <c r="V215" s="372"/>
      <c r="W215" s="372"/>
      <c r="X215" s="370"/>
      <c r="Y215" s="370"/>
      <c r="Z215" s="370"/>
      <c r="AA215" s="370"/>
      <c r="AB215" s="370"/>
      <c r="AC215" s="370"/>
    </row>
    <row r="216">
      <c r="B216" s="398"/>
      <c r="C216" s="372"/>
      <c r="D216" s="370"/>
      <c r="E216" s="370"/>
      <c r="F216" s="372"/>
      <c r="G216" s="372"/>
      <c r="H216" s="370"/>
      <c r="I216" s="372"/>
      <c r="J216" s="372"/>
      <c r="K216" s="372"/>
      <c r="L216" s="372"/>
      <c r="M216" s="372"/>
      <c r="N216" s="372"/>
      <c r="O216" s="372"/>
      <c r="P216" s="372"/>
      <c r="Q216" s="372"/>
      <c r="R216" s="372"/>
      <c r="S216" s="372"/>
      <c r="T216" s="372"/>
      <c r="U216" s="372"/>
      <c r="V216" s="372"/>
      <c r="W216" s="372"/>
      <c r="X216" s="370"/>
      <c r="Y216" s="370"/>
      <c r="Z216" s="370"/>
      <c r="AA216" s="370"/>
      <c r="AB216" s="370"/>
      <c r="AC216" s="370"/>
    </row>
    <row r="217">
      <c r="B217" s="398"/>
      <c r="C217" s="372"/>
      <c r="D217" s="370"/>
      <c r="E217" s="370"/>
      <c r="F217" s="372"/>
      <c r="G217" s="372"/>
      <c r="H217" s="370"/>
      <c r="I217" s="372"/>
      <c r="J217" s="372"/>
      <c r="K217" s="372"/>
      <c r="L217" s="372"/>
      <c r="M217" s="372"/>
      <c r="N217" s="372"/>
      <c r="O217" s="372"/>
      <c r="P217" s="372"/>
      <c r="Q217" s="372"/>
      <c r="R217" s="372"/>
      <c r="S217" s="372"/>
      <c r="T217" s="372"/>
      <c r="U217" s="372"/>
      <c r="V217" s="372"/>
      <c r="W217" s="372"/>
      <c r="X217" s="370"/>
      <c r="Y217" s="370"/>
      <c r="Z217" s="370"/>
      <c r="AA217" s="370"/>
      <c r="AB217" s="370"/>
      <c r="AC217" s="370"/>
    </row>
    <row r="218">
      <c r="B218" s="398"/>
      <c r="C218" s="372"/>
      <c r="D218" s="370"/>
      <c r="E218" s="370"/>
      <c r="F218" s="372"/>
      <c r="G218" s="372"/>
      <c r="H218" s="370"/>
      <c r="I218" s="372"/>
      <c r="J218" s="372"/>
      <c r="K218" s="372"/>
      <c r="L218" s="372"/>
      <c r="M218" s="372"/>
      <c r="N218" s="372"/>
      <c r="O218" s="372"/>
      <c r="P218" s="372"/>
      <c r="Q218" s="372"/>
      <c r="R218" s="372"/>
      <c r="S218" s="372"/>
      <c r="T218" s="372"/>
      <c r="U218" s="372"/>
      <c r="V218" s="372"/>
      <c r="W218" s="372"/>
      <c r="X218" s="370"/>
      <c r="Y218" s="370"/>
      <c r="Z218" s="370"/>
      <c r="AA218" s="370"/>
      <c r="AB218" s="370"/>
      <c r="AC218" s="370"/>
    </row>
    <row r="219">
      <c r="B219" s="398"/>
      <c r="C219" s="372"/>
      <c r="D219" s="370"/>
      <c r="E219" s="370"/>
      <c r="F219" s="372"/>
      <c r="G219" s="372"/>
      <c r="H219" s="370"/>
      <c r="I219" s="372"/>
      <c r="J219" s="372"/>
      <c r="K219" s="372"/>
      <c r="L219" s="372"/>
      <c r="M219" s="372"/>
      <c r="N219" s="372"/>
      <c r="O219" s="372"/>
      <c r="P219" s="372"/>
      <c r="Q219" s="372"/>
      <c r="R219" s="372"/>
      <c r="S219" s="372"/>
      <c r="T219" s="372"/>
      <c r="U219" s="372"/>
      <c r="V219" s="372"/>
      <c r="W219" s="372"/>
      <c r="X219" s="370"/>
      <c r="Y219" s="370"/>
      <c r="Z219" s="370"/>
      <c r="AA219" s="370"/>
      <c r="AB219" s="370"/>
      <c r="AC219" s="370"/>
    </row>
    <row r="220">
      <c r="B220" s="398"/>
      <c r="C220" s="372"/>
      <c r="D220" s="370"/>
      <c r="E220" s="370"/>
      <c r="F220" s="372"/>
      <c r="G220" s="372"/>
      <c r="H220" s="370"/>
      <c r="I220" s="372"/>
      <c r="J220" s="372"/>
      <c r="K220" s="372"/>
      <c r="L220" s="372"/>
      <c r="M220" s="372"/>
      <c r="N220" s="372"/>
      <c r="O220" s="372"/>
      <c r="P220" s="372"/>
      <c r="Q220" s="372"/>
      <c r="R220" s="372"/>
      <c r="S220" s="372"/>
      <c r="T220" s="372"/>
      <c r="U220" s="372"/>
      <c r="V220" s="372"/>
      <c r="W220" s="372"/>
      <c r="X220" s="370"/>
      <c r="Y220" s="370"/>
      <c r="Z220" s="370"/>
      <c r="AA220" s="370"/>
      <c r="AB220" s="370"/>
      <c r="AC220" s="370"/>
    </row>
    <row r="221">
      <c r="B221" s="398"/>
      <c r="C221" s="372"/>
      <c r="D221" s="370"/>
      <c r="E221" s="370"/>
      <c r="F221" s="372"/>
      <c r="G221" s="372"/>
      <c r="H221" s="370"/>
      <c r="I221" s="372"/>
      <c r="J221" s="372"/>
      <c r="K221" s="372"/>
      <c r="L221" s="372"/>
      <c r="M221" s="372"/>
      <c r="N221" s="372"/>
      <c r="O221" s="372"/>
      <c r="P221" s="372"/>
      <c r="Q221" s="372"/>
      <c r="R221" s="372"/>
      <c r="S221" s="372"/>
      <c r="T221" s="372"/>
      <c r="U221" s="372"/>
      <c r="V221" s="372"/>
      <c r="W221" s="372"/>
      <c r="X221" s="370"/>
      <c r="Y221" s="370"/>
      <c r="Z221" s="370"/>
      <c r="AA221" s="370"/>
      <c r="AB221" s="370"/>
      <c r="AC221" s="370"/>
    </row>
    <row r="222">
      <c r="B222" s="398"/>
      <c r="C222" s="372"/>
      <c r="D222" s="370"/>
      <c r="E222" s="370"/>
      <c r="F222" s="372"/>
      <c r="G222" s="372"/>
      <c r="H222" s="370"/>
      <c r="I222" s="372"/>
      <c r="J222" s="372"/>
      <c r="K222" s="372"/>
      <c r="L222" s="372"/>
      <c r="M222" s="372"/>
      <c r="N222" s="372"/>
      <c r="O222" s="372"/>
      <c r="P222" s="372"/>
      <c r="Q222" s="372"/>
      <c r="R222" s="372"/>
      <c r="S222" s="372"/>
      <c r="T222" s="372"/>
      <c r="U222" s="372"/>
      <c r="V222" s="372"/>
      <c r="W222" s="372"/>
      <c r="X222" s="370"/>
      <c r="Y222" s="370"/>
      <c r="Z222" s="370"/>
      <c r="AA222" s="370"/>
      <c r="AB222" s="370"/>
      <c r="AC222" s="370"/>
    </row>
    <row r="223">
      <c r="B223" s="398"/>
      <c r="C223" s="372"/>
      <c r="D223" s="370"/>
      <c r="E223" s="370"/>
      <c r="F223" s="372"/>
      <c r="G223" s="372"/>
      <c r="H223" s="370"/>
      <c r="I223" s="372"/>
      <c r="J223" s="372"/>
      <c r="K223" s="372"/>
      <c r="L223" s="372"/>
      <c r="M223" s="372"/>
      <c r="N223" s="372"/>
      <c r="O223" s="372"/>
      <c r="P223" s="372"/>
      <c r="Q223" s="372"/>
      <c r="R223" s="372"/>
      <c r="S223" s="372"/>
      <c r="T223" s="372"/>
      <c r="U223" s="372"/>
      <c r="V223" s="372"/>
      <c r="W223" s="372"/>
      <c r="X223" s="370"/>
      <c r="Y223" s="370"/>
      <c r="Z223" s="370"/>
      <c r="AA223" s="370"/>
      <c r="AB223" s="370"/>
      <c r="AC223" s="370"/>
    </row>
    <row r="224">
      <c r="B224" s="398"/>
      <c r="C224" s="372"/>
      <c r="D224" s="370"/>
      <c r="E224" s="370"/>
      <c r="F224" s="372"/>
      <c r="G224" s="372"/>
      <c r="H224" s="370"/>
      <c r="I224" s="372"/>
      <c r="J224" s="372"/>
      <c r="K224" s="372"/>
      <c r="L224" s="372"/>
      <c r="M224" s="372"/>
      <c r="N224" s="372"/>
      <c r="O224" s="372"/>
      <c r="P224" s="372"/>
      <c r="Q224" s="372"/>
      <c r="R224" s="372"/>
      <c r="S224" s="372"/>
      <c r="T224" s="372"/>
      <c r="U224" s="372"/>
      <c r="V224" s="372"/>
      <c r="W224" s="372"/>
      <c r="X224" s="370"/>
      <c r="Y224" s="370"/>
      <c r="Z224" s="370"/>
      <c r="AA224" s="370"/>
      <c r="AB224" s="370"/>
      <c r="AC224" s="370"/>
    </row>
    <row r="225">
      <c r="B225" s="398"/>
      <c r="C225" s="372"/>
      <c r="D225" s="370"/>
      <c r="E225" s="370"/>
      <c r="F225" s="372"/>
      <c r="G225" s="372"/>
      <c r="H225" s="370"/>
      <c r="I225" s="372"/>
      <c r="J225" s="372"/>
      <c r="K225" s="372"/>
      <c r="L225" s="372"/>
      <c r="M225" s="372"/>
      <c r="N225" s="372"/>
      <c r="O225" s="372"/>
      <c r="P225" s="372"/>
      <c r="Q225" s="372"/>
      <c r="R225" s="372"/>
      <c r="S225" s="372"/>
      <c r="T225" s="372"/>
      <c r="U225" s="372"/>
      <c r="V225" s="372"/>
      <c r="W225" s="372"/>
      <c r="X225" s="370"/>
      <c r="Y225" s="370"/>
      <c r="Z225" s="370"/>
      <c r="AA225" s="370"/>
      <c r="AB225" s="370"/>
      <c r="AC225" s="370"/>
    </row>
    <row r="226">
      <c r="B226" s="398"/>
      <c r="C226" s="372"/>
      <c r="D226" s="370"/>
      <c r="E226" s="370"/>
      <c r="F226" s="372"/>
      <c r="G226" s="372"/>
      <c r="H226" s="370"/>
      <c r="I226" s="372"/>
      <c r="J226" s="372"/>
      <c r="K226" s="372"/>
      <c r="L226" s="372"/>
      <c r="M226" s="372"/>
      <c r="N226" s="372"/>
      <c r="O226" s="372"/>
      <c r="P226" s="372"/>
      <c r="Q226" s="372"/>
      <c r="R226" s="372"/>
      <c r="S226" s="372"/>
      <c r="T226" s="372"/>
      <c r="U226" s="372"/>
      <c r="V226" s="372"/>
      <c r="W226" s="372"/>
      <c r="X226" s="370"/>
      <c r="Y226" s="370"/>
      <c r="Z226" s="370"/>
      <c r="AA226" s="370"/>
      <c r="AB226" s="370"/>
      <c r="AC226" s="370"/>
    </row>
    <row r="227">
      <c r="B227" s="398"/>
      <c r="C227" s="372"/>
      <c r="D227" s="370"/>
      <c r="E227" s="370"/>
      <c r="F227" s="372"/>
      <c r="G227" s="372"/>
      <c r="H227" s="370"/>
      <c r="I227" s="372"/>
      <c r="J227" s="372"/>
      <c r="K227" s="372"/>
      <c r="L227" s="372"/>
      <c r="M227" s="372"/>
      <c r="N227" s="372"/>
      <c r="O227" s="372"/>
      <c r="P227" s="372"/>
      <c r="Q227" s="372"/>
      <c r="R227" s="372"/>
      <c r="S227" s="372"/>
      <c r="T227" s="372"/>
      <c r="U227" s="372"/>
      <c r="V227" s="372"/>
      <c r="W227" s="372"/>
      <c r="X227" s="370"/>
      <c r="Y227" s="370"/>
      <c r="Z227" s="370"/>
      <c r="AA227" s="370"/>
      <c r="AB227" s="370"/>
      <c r="AC227" s="370"/>
    </row>
    <row r="228">
      <c r="B228" s="398"/>
      <c r="C228" s="372"/>
      <c r="D228" s="370"/>
      <c r="E228" s="370"/>
      <c r="F228" s="372"/>
      <c r="G228" s="372"/>
      <c r="H228" s="370"/>
      <c r="I228" s="372"/>
      <c r="J228" s="372"/>
      <c r="K228" s="372"/>
      <c r="L228" s="372"/>
      <c r="M228" s="372"/>
      <c r="N228" s="372"/>
      <c r="O228" s="372"/>
      <c r="P228" s="372"/>
      <c r="Q228" s="372"/>
      <c r="R228" s="372"/>
      <c r="S228" s="372"/>
      <c r="T228" s="372"/>
      <c r="U228" s="372"/>
      <c r="V228" s="372"/>
      <c r="W228" s="372"/>
      <c r="X228" s="370"/>
      <c r="Y228" s="370"/>
      <c r="Z228" s="370"/>
      <c r="AA228" s="370"/>
      <c r="AB228" s="370"/>
      <c r="AC228" s="370"/>
    </row>
    <row r="229">
      <c r="B229" s="398"/>
      <c r="C229" s="372"/>
      <c r="D229" s="370"/>
      <c r="E229" s="370"/>
      <c r="F229" s="372"/>
      <c r="G229" s="372"/>
      <c r="H229" s="370"/>
      <c r="I229" s="372"/>
      <c r="J229" s="372"/>
      <c r="K229" s="372"/>
      <c r="L229" s="372"/>
      <c r="M229" s="372"/>
      <c r="N229" s="372"/>
      <c r="O229" s="372"/>
      <c r="P229" s="372"/>
      <c r="Q229" s="372"/>
      <c r="R229" s="372"/>
      <c r="S229" s="372"/>
      <c r="T229" s="372"/>
      <c r="U229" s="372"/>
      <c r="V229" s="372"/>
      <c r="W229" s="372"/>
      <c r="X229" s="370"/>
      <c r="Y229" s="370"/>
      <c r="Z229" s="370"/>
      <c r="AA229" s="370"/>
      <c r="AB229" s="370"/>
      <c r="AC229" s="370"/>
    </row>
    <row r="230">
      <c r="B230" s="398"/>
      <c r="C230" s="372"/>
      <c r="D230" s="370"/>
      <c r="E230" s="370"/>
      <c r="F230" s="372"/>
      <c r="G230" s="372"/>
      <c r="H230" s="370"/>
      <c r="I230" s="372"/>
      <c r="J230" s="372"/>
      <c r="K230" s="372"/>
      <c r="L230" s="372"/>
      <c r="M230" s="372"/>
      <c r="N230" s="372"/>
      <c r="O230" s="372"/>
      <c r="P230" s="372"/>
      <c r="Q230" s="372"/>
      <c r="R230" s="372"/>
      <c r="S230" s="372"/>
      <c r="T230" s="372"/>
      <c r="U230" s="372"/>
      <c r="V230" s="372"/>
      <c r="W230" s="372"/>
      <c r="X230" s="370"/>
      <c r="Y230" s="370"/>
      <c r="Z230" s="370"/>
      <c r="AA230" s="370"/>
      <c r="AB230" s="370"/>
      <c r="AC230" s="370"/>
    </row>
    <row r="231">
      <c r="B231" s="398"/>
      <c r="C231" s="372"/>
      <c r="D231" s="370"/>
      <c r="E231" s="370"/>
      <c r="F231" s="372"/>
      <c r="G231" s="372"/>
      <c r="H231" s="370"/>
      <c r="I231" s="372"/>
      <c r="J231" s="372"/>
      <c r="K231" s="372"/>
      <c r="L231" s="372"/>
      <c r="M231" s="372"/>
      <c r="N231" s="372"/>
      <c r="O231" s="372"/>
      <c r="P231" s="372"/>
      <c r="Q231" s="372"/>
      <c r="R231" s="372"/>
      <c r="S231" s="372"/>
      <c r="T231" s="372"/>
      <c r="U231" s="372"/>
      <c r="V231" s="372"/>
      <c r="W231" s="372"/>
      <c r="X231" s="370"/>
      <c r="Y231" s="370"/>
      <c r="Z231" s="370"/>
      <c r="AA231" s="370"/>
      <c r="AB231" s="370"/>
      <c r="AC231" s="370"/>
    </row>
    <row r="232">
      <c r="B232" s="398"/>
      <c r="C232" s="372"/>
      <c r="D232" s="370"/>
      <c r="E232" s="370"/>
      <c r="F232" s="372"/>
      <c r="G232" s="372"/>
      <c r="H232" s="370"/>
      <c r="I232" s="372"/>
      <c r="J232" s="372"/>
      <c r="K232" s="372"/>
      <c r="L232" s="372"/>
      <c r="M232" s="372"/>
      <c r="N232" s="372"/>
      <c r="O232" s="372"/>
      <c r="P232" s="372"/>
      <c r="Q232" s="372"/>
      <c r="R232" s="372"/>
      <c r="S232" s="372"/>
      <c r="T232" s="372"/>
      <c r="U232" s="372"/>
      <c r="V232" s="372"/>
      <c r="W232" s="372"/>
      <c r="X232" s="370"/>
      <c r="Y232" s="370"/>
      <c r="Z232" s="370"/>
      <c r="AA232" s="370"/>
      <c r="AB232" s="370"/>
      <c r="AC232" s="370"/>
    </row>
    <row r="233">
      <c r="B233" s="398"/>
      <c r="C233" s="372"/>
      <c r="D233" s="370"/>
      <c r="E233" s="370"/>
      <c r="F233" s="372"/>
      <c r="G233" s="372"/>
      <c r="H233" s="370"/>
      <c r="I233" s="372"/>
      <c r="J233" s="372"/>
      <c r="K233" s="372"/>
      <c r="L233" s="372"/>
      <c r="M233" s="372"/>
      <c r="N233" s="372"/>
      <c r="O233" s="372"/>
      <c r="P233" s="372"/>
      <c r="Q233" s="372"/>
      <c r="R233" s="372"/>
      <c r="S233" s="372"/>
      <c r="T233" s="372"/>
      <c r="U233" s="372"/>
      <c r="V233" s="372"/>
      <c r="W233" s="372"/>
      <c r="X233" s="370"/>
      <c r="Y233" s="370"/>
      <c r="Z233" s="370"/>
      <c r="AA233" s="370"/>
      <c r="AB233" s="370"/>
      <c r="AC233" s="370"/>
    </row>
    <row r="234">
      <c r="B234" s="398"/>
      <c r="C234" s="372"/>
      <c r="D234" s="370"/>
      <c r="E234" s="370"/>
      <c r="F234" s="372"/>
      <c r="G234" s="372"/>
      <c r="H234" s="370"/>
      <c r="I234" s="372"/>
      <c r="J234" s="372"/>
      <c r="K234" s="372"/>
      <c r="L234" s="372"/>
      <c r="M234" s="372"/>
      <c r="N234" s="372"/>
      <c r="O234" s="372"/>
      <c r="P234" s="372"/>
      <c r="Q234" s="372"/>
      <c r="R234" s="372"/>
      <c r="S234" s="372"/>
      <c r="T234" s="372"/>
      <c r="U234" s="372"/>
      <c r="V234" s="372"/>
      <c r="W234" s="372"/>
      <c r="X234" s="370"/>
      <c r="Y234" s="370"/>
      <c r="Z234" s="370"/>
      <c r="AA234" s="370"/>
      <c r="AB234" s="370"/>
      <c r="AC234" s="370"/>
    </row>
    <row r="235">
      <c r="B235" s="398"/>
      <c r="C235" s="372"/>
      <c r="D235" s="370"/>
      <c r="E235" s="370"/>
      <c r="F235" s="372"/>
      <c r="G235" s="372"/>
      <c r="H235" s="370"/>
      <c r="I235" s="372"/>
      <c r="J235" s="372"/>
      <c r="K235" s="372"/>
      <c r="L235" s="372"/>
      <c r="M235" s="372"/>
      <c r="N235" s="372"/>
      <c r="O235" s="372"/>
      <c r="P235" s="372"/>
      <c r="Q235" s="372"/>
      <c r="R235" s="372"/>
      <c r="S235" s="372"/>
      <c r="T235" s="372"/>
      <c r="U235" s="372"/>
      <c r="V235" s="372"/>
      <c r="W235" s="372"/>
      <c r="X235" s="370"/>
      <c r="Y235" s="370"/>
      <c r="Z235" s="370"/>
      <c r="AA235" s="370"/>
      <c r="AB235" s="370"/>
      <c r="AC235" s="370"/>
    </row>
    <row r="236">
      <c r="B236" s="398"/>
      <c r="C236" s="372"/>
      <c r="D236" s="370"/>
      <c r="E236" s="370"/>
      <c r="F236" s="372"/>
      <c r="G236" s="372"/>
      <c r="H236" s="370"/>
      <c r="I236" s="372"/>
      <c r="J236" s="372"/>
      <c r="K236" s="372"/>
      <c r="L236" s="372"/>
      <c r="M236" s="372"/>
      <c r="N236" s="372"/>
      <c r="O236" s="372"/>
      <c r="P236" s="372"/>
      <c r="Q236" s="372"/>
      <c r="R236" s="372"/>
      <c r="S236" s="372"/>
      <c r="T236" s="372"/>
      <c r="U236" s="372"/>
      <c r="V236" s="372"/>
      <c r="W236" s="372"/>
      <c r="X236" s="370"/>
      <c r="Y236" s="370"/>
      <c r="Z236" s="370"/>
      <c r="AA236" s="370"/>
      <c r="AB236" s="370"/>
      <c r="AC236" s="370"/>
    </row>
    <row r="237">
      <c r="B237" s="398"/>
      <c r="C237" s="372"/>
      <c r="D237" s="370"/>
      <c r="E237" s="370"/>
      <c r="F237" s="372"/>
      <c r="G237" s="372"/>
      <c r="H237" s="370"/>
      <c r="I237" s="372"/>
      <c r="J237" s="372"/>
      <c r="K237" s="372"/>
      <c r="L237" s="372"/>
      <c r="M237" s="372"/>
      <c r="N237" s="372"/>
      <c r="O237" s="372"/>
      <c r="P237" s="372"/>
      <c r="Q237" s="372"/>
      <c r="R237" s="372"/>
      <c r="S237" s="372"/>
      <c r="T237" s="372"/>
      <c r="U237" s="372"/>
      <c r="V237" s="372"/>
      <c r="W237" s="372"/>
      <c r="X237" s="370"/>
      <c r="Y237" s="370"/>
      <c r="Z237" s="370"/>
      <c r="AA237" s="370"/>
      <c r="AB237" s="370"/>
      <c r="AC237" s="370"/>
    </row>
    <row r="238">
      <c r="B238" s="398"/>
      <c r="C238" s="372"/>
      <c r="D238" s="370"/>
      <c r="E238" s="370"/>
      <c r="F238" s="372"/>
      <c r="G238" s="372"/>
      <c r="H238" s="370"/>
      <c r="I238" s="372"/>
      <c r="J238" s="372"/>
      <c r="K238" s="372"/>
      <c r="L238" s="372"/>
      <c r="M238" s="372"/>
      <c r="N238" s="372"/>
      <c r="O238" s="372"/>
      <c r="P238" s="372"/>
      <c r="Q238" s="372"/>
      <c r="R238" s="372"/>
      <c r="S238" s="372"/>
      <c r="T238" s="372"/>
      <c r="U238" s="372"/>
      <c r="V238" s="372"/>
      <c r="W238" s="372"/>
      <c r="X238" s="370"/>
      <c r="Y238" s="370"/>
      <c r="Z238" s="370"/>
      <c r="AA238" s="370"/>
      <c r="AB238" s="370"/>
      <c r="AC238" s="370"/>
    </row>
    <row r="239">
      <c r="B239" s="398"/>
      <c r="C239" s="372"/>
      <c r="D239" s="370"/>
      <c r="E239" s="370"/>
      <c r="F239" s="372"/>
      <c r="G239" s="372"/>
      <c r="H239" s="370"/>
      <c r="I239" s="372"/>
      <c r="J239" s="372"/>
      <c r="K239" s="372"/>
      <c r="L239" s="372"/>
      <c r="M239" s="372"/>
      <c r="N239" s="372"/>
      <c r="O239" s="372"/>
      <c r="P239" s="372"/>
      <c r="Q239" s="372"/>
      <c r="R239" s="372"/>
      <c r="S239" s="372"/>
      <c r="T239" s="372"/>
      <c r="U239" s="372"/>
      <c r="V239" s="372"/>
      <c r="W239" s="372"/>
      <c r="X239" s="370"/>
      <c r="Y239" s="370"/>
      <c r="Z239" s="370"/>
      <c r="AA239" s="370"/>
      <c r="AB239" s="370"/>
      <c r="AC239" s="370"/>
    </row>
    <row r="240">
      <c r="B240" s="398"/>
      <c r="C240" s="372"/>
      <c r="D240" s="370"/>
      <c r="E240" s="370"/>
      <c r="F240" s="372"/>
      <c r="G240" s="372"/>
      <c r="H240" s="370"/>
      <c r="I240" s="372"/>
      <c r="J240" s="372"/>
      <c r="K240" s="372"/>
      <c r="L240" s="372"/>
      <c r="M240" s="372"/>
      <c r="N240" s="372"/>
      <c r="O240" s="372"/>
      <c r="P240" s="372"/>
      <c r="Q240" s="372"/>
      <c r="R240" s="372"/>
      <c r="S240" s="372"/>
      <c r="T240" s="372"/>
      <c r="U240" s="372"/>
      <c r="V240" s="372"/>
      <c r="W240" s="372"/>
      <c r="X240" s="370"/>
      <c r="Y240" s="370"/>
      <c r="Z240" s="370"/>
      <c r="AA240" s="370"/>
      <c r="AB240" s="370"/>
      <c r="AC240" s="370"/>
    </row>
    <row r="241">
      <c r="B241" s="398"/>
      <c r="C241" s="372"/>
      <c r="D241" s="370"/>
      <c r="E241" s="370"/>
      <c r="F241" s="372"/>
      <c r="G241" s="372"/>
      <c r="H241" s="370"/>
      <c r="I241" s="372"/>
      <c r="J241" s="372"/>
      <c r="K241" s="372"/>
      <c r="L241" s="372"/>
      <c r="M241" s="372"/>
      <c r="N241" s="372"/>
      <c r="O241" s="372"/>
      <c r="P241" s="372"/>
      <c r="Q241" s="372"/>
      <c r="R241" s="372"/>
      <c r="S241" s="372"/>
      <c r="T241" s="372"/>
      <c r="U241" s="372"/>
      <c r="V241" s="372"/>
      <c r="W241" s="372"/>
      <c r="X241" s="370"/>
      <c r="Y241" s="370"/>
      <c r="Z241" s="370"/>
      <c r="AA241" s="370"/>
      <c r="AB241" s="370"/>
      <c r="AC241" s="370"/>
    </row>
    <row r="242">
      <c r="B242" s="398"/>
      <c r="C242" s="372"/>
      <c r="D242" s="370"/>
      <c r="E242" s="370"/>
      <c r="F242" s="372"/>
      <c r="G242" s="372"/>
      <c r="H242" s="370"/>
      <c r="I242" s="372"/>
      <c r="J242" s="372"/>
      <c r="K242" s="372"/>
      <c r="L242" s="372"/>
      <c r="M242" s="372"/>
      <c r="N242" s="372"/>
      <c r="O242" s="372"/>
      <c r="P242" s="372"/>
      <c r="Q242" s="372"/>
      <c r="R242" s="372"/>
      <c r="S242" s="372"/>
      <c r="T242" s="372"/>
      <c r="U242" s="372"/>
      <c r="V242" s="372"/>
      <c r="W242" s="372"/>
      <c r="X242" s="370"/>
      <c r="Y242" s="370"/>
      <c r="Z242" s="370"/>
      <c r="AA242" s="370"/>
      <c r="AB242" s="370"/>
      <c r="AC242" s="370"/>
    </row>
    <row r="243">
      <c r="B243" s="398"/>
      <c r="C243" s="372"/>
      <c r="D243" s="370"/>
      <c r="E243" s="370"/>
      <c r="F243" s="372"/>
      <c r="G243" s="372"/>
      <c r="H243" s="370"/>
      <c r="I243" s="372"/>
      <c r="J243" s="372"/>
      <c r="K243" s="372"/>
      <c r="L243" s="372"/>
      <c r="M243" s="372"/>
      <c r="N243" s="372"/>
      <c r="O243" s="372"/>
      <c r="P243" s="372"/>
      <c r="Q243" s="372"/>
      <c r="R243" s="372"/>
      <c r="S243" s="372"/>
      <c r="T243" s="372"/>
      <c r="U243" s="372"/>
      <c r="V243" s="372"/>
      <c r="W243" s="372"/>
      <c r="X243" s="370"/>
      <c r="Y243" s="370"/>
      <c r="Z243" s="370"/>
      <c r="AA243" s="370"/>
      <c r="AB243" s="370"/>
      <c r="AC243" s="370"/>
    </row>
    <row r="244">
      <c r="B244" s="398"/>
      <c r="C244" s="372"/>
      <c r="D244" s="370"/>
      <c r="E244" s="370"/>
      <c r="F244" s="372"/>
      <c r="G244" s="372"/>
      <c r="H244" s="370"/>
      <c r="I244" s="372"/>
      <c r="J244" s="372"/>
      <c r="K244" s="372"/>
      <c r="L244" s="372"/>
      <c r="M244" s="372"/>
      <c r="N244" s="372"/>
      <c r="O244" s="372"/>
      <c r="P244" s="372"/>
      <c r="Q244" s="372"/>
      <c r="R244" s="372"/>
      <c r="S244" s="372"/>
      <c r="T244" s="372"/>
      <c r="U244" s="372"/>
      <c r="V244" s="372"/>
      <c r="W244" s="372"/>
      <c r="X244" s="370"/>
      <c r="Y244" s="370"/>
      <c r="Z244" s="370"/>
      <c r="AA244" s="370"/>
      <c r="AB244" s="370"/>
      <c r="AC244" s="370"/>
    </row>
    <row r="245">
      <c r="B245" s="398"/>
      <c r="C245" s="372"/>
      <c r="D245" s="370"/>
      <c r="E245" s="370"/>
      <c r="F245" s="372"/>
      <c r="G245" s="372"/>
      <c r="H245" s="370"/>
      <c r="I245" s="372"/>
      <c r="J245" s="372"/>
      <c r="K245" s="372"/>
      <c r="L245" s="372"/>
      <c r="M245" s="372"/>
      <c r="N245" s="372"/>
      <c r="O245" s="372"/>
      <c r="P245" s="372"/>
      <c r="Q245" s="372"/>
      <c r="R245" s="372"/>
      <c r="S245" s="372"/>
      <c r="T245" s="372"/>
      <c r="U245" s="372"/>
      <c r="V245" s="372"/>
      <c r="W245" s="372"/>
      <c r="X245" s="370"/>
      <c r="Y245" s="370"/>
      <c r="Z245" s="370"/>
      <c r="AA245" s="370"/>
      <c r="AB245" s="370"/>
      <c r="AC245" s="370"/>
    </row>
    <row r="246">
      <c r="B246" s="398"/>
      <c r="C246" s="372"/>
      <c r="D246" s="370"/>
      <c r="E246" s="370"/>
      <c r="F246" s="372"/>
      <c r="G246" s="372"/>
      <c r="H246" s="370"/>
      <c r="I246" s="372"/>
      <c r="J246" s="372"/>
      <c r="K246" s="372"/>
      <c r="L246" s="372"/>
      <c r="M246" s="372"/>
      <c r="N246" s="372"/>
      <c r="O246" s="372"/>
      <c r="P246" s="372"/>
      <c r="Q246" s="372"/>
      <c r="R246" s="372"/>
      <c r="S246" s="372"/>
      <c r="T246" s="372"/>
      <c r="U246" s="372"/>
      <c r="V246" s="372"/>
      <c r="W246" s="372"/>
      <c r="X246" s="370"/>
      <c r="Y246" s="370"/>
      <c r="Z246" s="370"/>
      <c r="AA246" s="370"/>
      <c r="AB246" s="370"/>
      <c r="AC246" s="370"/>
    </row>
    <row r="247">
      <c r="B247" s="398"/>
      <c r="C247" s="372"/>
      <c r="D247" s="370"/>
      <c r="E247" s="370"/>
      <c r="F247" s="372"/>
      <c r="G247" s="372"/>
      <c r="H247" s="370"/>
      <c r="I247" s="372"/>
      <c r="J247" s="372"/>
      <c r="K247" s="372"/>
      <c r="L247" s="372"/>
      <c r="M247" s="372"/>
      <c r="N247" s="372"/>
      <c r="O247" s="372"/>
      <c r="P247" s="372"/>
      <c r="Q247" s="372"/>
      <c r="R247" s="372"/>
      <c r="S247" s="372"/>
      <c r="T247" s="372"/>
      <c r="U247" s="372"/>
      <c r="V247" s="372"/>
      <c r="W247" s="372"/>
      <c r="X247" s="370"/>
      <c r="Y247" s="370"/>
      <c r="Z247" s="370"/>
      <c r="AA247" s="370"/>
      <c r="AB247" s="370"/>
      <c r="AC247" s="370"/>
    </row>
    <row r="248">
      <c r="B248" s="398"/>
      <c r="C248" s="372"/>
      <c r="D248" s="370"/>
      <c r="E248" s="370"/>
      <c r="F248" s="372"/>
      <c r="G248" s="372"/>
      <c r="H248" s="370"/>
      <c r="I248" s="372"/>
      <c r="J248" s="372"/>
      <c r="K248" s="372"/>
      <c r="L248" s="372"/>
      <c r="M248" s="372"/>
      <c r="N248" s="372"/>
      <c r="O248" s="372"/>
      <c r="P248" s="372"/>
      <c r="Q248" s="372"/>
      <c r="R248" s="372"/>
      <c r="S248" s="372"/>
      <c r="T248" s="372"/>
      <c r="U248" s="372"/>
      <c r="V248" s="372"/>
      <c r="W248" s="372"/>
      <c r="X248" s="370"/>
      <c r="Y248" s="370"/>
      <c r="Z248" s="370"/>
      <c r="AA248" s="370"/>
      <c r="AB248" s="370"/>
      <c r="AC248" s="370"/>
    </row>
    <row r="249">
      <c r="B249" s="398"/>
      <c r="C249" s="372"/>
      <c r="D249" s="370"/>
      <c r="E249" s="370"/>
      <c r="F249" s="372"/>
      <c r="G249" s="372"/>
      <c r="H249" s="370"/>
      <c r="I249" s="372"/>
      <c r="J249" s="372"/>
      <c r="K249" s="372"/>
      <c r="L249" s="372"/>
      <c r="M249" s="372"/>
      <c r="N249" s="372"/>
      <c r="O249" s="372"/>
      <c r="P249" s="372"/>
      <c r="Q249" s="372"/>
      <c r="R249" s="372"/>
      <c r="S249" s="372"/>
      <c r="T249" s="372"/>
      <c r="U249" s="372"/>
      <c r="V249" s="372"/>
      <c r="W249" s="372"/>
      <c r="X249" s="370"/>
      <c r="Y249" s="370"/>
      <c r="Z249" s="370"/>
      <c r="AA249" s="370"/>
      <c r="AB249" s="370"/>
      <c r="AC249" s="370"/>
    </row>
    <row r="250">
      <c r="B250" s="398"/>
      <c r="C250" s="372"/>
      <c r="D250" s="370"/>
      <c r="E250" s="370"/>
      <c r="F250" s="372"/>
      <c r="G250" s="372"/>
      <c r="H250" s="370"/>
      <c r="I250" s="372"/>
      <c r="J250" s="372"/>
      <c r="K250" s="372"/>
      <c r="L250" s="372"/>
      <c r="M250" s="372"/>
      <c r="N250" s="372"/>
      <c r="O250" s="372"/>
      <c r="P250" s="372"/>
      <c r="Q250" s="372"/>
      <c r="R250" s="372"/>
      <c r="S250" s="372"/>
      <c r="T250" s="372"/>
      <c r="U250" s="372"/>
      <c r="V250" s="372"/>
      <c r="W250" s="372"/>
      <c r="X250" s="370"/>
      <c r="Y250" s="370"/>
      <c r="Z250" s="370"/>
      <c r="AA250" s="370"/>
      <c r="AB250" s="370"/>
      <c r="AC250" s="370"/>
    </row>
    <row r="251">
      <c r="B251" s="398"/>
      <c r="C251" s="372"/>
      <c r="D251" s="370"/>
      <c r="E251" s="370"/>
      <c r="F251" s="372"/>
      <c r="G251" s="372"/>
      <c r="H251" s="370"/>
      <c r="I251" s="372"/>
      <c r="J251" s="372"/>
      <c r="K251" s="372"/>
      <c r="L251" s="372"/>
      <c r="M251" s="372"/>
      <c r="N251" s="372"/>
      <c r="O251" s="372"/>
      <c r="P251" s="372"/>
      <c r="Q251" s="372"/>
      <c r="R251" s="372"/>
      <c r="S251" s="372"/>
      <c r="T251" s="372"/>
      <c r="U251" s="372"/>
      <c r="V251" s="372"/>
      <c r="W251" s="372"/>
      <c r="X251" s="370"/>
      <c r="Y251" s="370"/>
      <c r="Z251" s="370"/>
      <c r="AA251" s="370"/>
      <c r="AB251" s="370"/>
      <c r="AC251" s="370"/>
    </row>
    <row r="252">
      <c r="B252" s="398"/>
      <c r="C252" s="372"/>
      <c r="D252" s="370"/>
      <c r="E252" s="370"/>
      <c r="F252" s="372"/>
      <c r="G252" s="372"/>
      <c r="H252" s="370"/>
      <c r="I252" s="372"/>
      <c r="J252" s="372"/>
      <c r="K252" s="372"/>
      <c r="L252" s="372"/>
      <c r="M252" s="372"/>
      <c r="N252" s="372"/>
      <c r="O252" s="372"/>
      <c r="P252" s="372"/>
      <c r="Q252" s="372"/>
      <c r="R252" s="372"/>
      <c r="S252" s="372"/>
      <c r="T252" s="372"/>
      <c r="U252" s="372"/>
      <c r="V252" s="372"/>
      <c r="W252" s="372"/>
      <c r="X252" s="370"/>
      <c r="Y252" s="370"/>
      <c r="Z252" s="370"/>
      <c r="AA252" s="370"/>
      <c r="AB252" s="370"/>
      <c r="AC252" s="370"/>
    </row>
    <row r="253">
      <c r="B253" s="398"/>
      <c r="C253" s="372"/>
      <c r="D253" s="370"/>
      <c r="E253" s="370"/>
      <c r="F253" s="372"/>
      <c r="G253" s="372"/>
      <c r="H253" s="370"/>
      <c r="I253" s="372"/>
      <c r="J253" s="372"/>
      <c r="K253" s="372"/>
      <c r="L253" s="372"/>
      <c r="M253" s="372"/>
      <c r="N253" s="372"/>
      <c r="O253" s="372"/>
      <c r="P253" s="372"/>
      <c r="Q253" s="372"/>
      <c r="R253" s="372"/>
      <c r="S253" s="372"/>
      <c r="T253" s="372"/>
      <c r="U253" s="372"/>
      <c r="V253" s="372"/>
      <c r="W253" s="372"/>
      <c r="X253" s="370"/>
      <c r="Y253" s="370"/>
      <c r="Z253" s="370"/>
      <c r="AA253" s="370"/>
      <c r="AB253" s="370"/>
      <c r="AC253" s="370"/>
    </row>
    <row r="254">
      <c r="B254" s="398"/>
      <c r="C254" s="372"/>
      <c r="D254" s="370"/>
      <c r="E254" s="370"/>
      <c r="F254" s="372"/>
      <c r="G254" s="372"/>
      <c r="H254" s="370"/>
      <c r="I254" s="372"/>
      <c r="J254" s="372"/>
      <c r="K254" s="372"/>
      <c r="L254" s="372"/>
      <c r="M254" s="372"/>
      <c r="N254" s="372"/>
      <c r="O254" s="372"/>
      <c r="P254" s="372"/>
      <c r="Q254" s="372"/>
      <c r="R254" s="372"/>
      <c r="S254" s="372"/>
      <c r="T254" s="372"/>
      <c r="U254" s="372"/>
      <c r="V254" s="372"/>
      <c r="W254" s="372"/>
      <c r="X254" s="370"/>
      <c r="Y254" s="370"/>
      <c r="Z254" s="370"/>
      <c r="AA254" s="370"/>
      <c r="AB254" s="370"/>
      <c r="AC254" s="370"/>
    </row>
    <row r="255">
      <c r="B255" s="398"/>
      <c r="C255" s="372"/>
      <c r="D255" s="370"/>
      <c r="E255" s="370"/>
      <c r="F255" s="372"/>
      <c r="G255" s="372"/>
      <c r="H255" s="370"/>
      <c r="I255" s="372"/>
      <c r="J255" s="372"/>
      <c r="K255" s="372"/>
      <c r="L255" s="372"/>
      <c r="M255" s="372"/>
      <c r="N255" s="372"/>
      <c r="O255" s="372"/>
      <c r="P255" s="372"/>
      <c r="Q255" s="372"/>
      <c r="R255" s="372"/>
      <c r="S255" s="372"/>
      <c r="T255" s="372"/>
      <c r="U255" s="372"/>
      <c r="V255" s="372"/>
      <c r="W255" s="372"/>
      <c r="X255" s="370"/>
      <c r="Y255" s="370"/>
      <c r="Z255" s="370"/>
      <c r="AA255" s="370"/>
      <c r="AB255" s="370"/>
      <c r="AC255" s="370"/>
    </row>
    <row r="256">
      <c r="B256" s="398"/>
      <c r="C256" s="372"/>
      <c r="D256" s="370"/>
      <c r="E256" s="370"/>
      <c r="F256" s="372"/>
      <c r="G256" s="372"/>
      <c r="H256" s="370"/>
      <c r="I256" s="372"/>
      <c r="J256" s="372"/>
      <c r="K256" s="372"/>
      <c r="L256" s="372"/>
      <c r="M256" s="372"/>
      <c r="N256" s="372"/>
      <c r="O256" s="372"/>
      <c r="P256" s="372"/>
      <c r="Q256" s="372"/>
      <c r="R256" s="372"/>
      <c r="S256" s="372"/>
      <c r="T256" s="372"/>
      <c r="U256" s="372"/>
      <c r="V256" s="372"/>
      <c r="W256" s="372"/>
      <c r="X256" s="370"/>
      <c r="Y256" s="370"/>
      <c r="Z256" s="370"/>
      <c r="AA256" s="370"/>
      <c r="AB256" s="370"/>
      <c r="AC256" s="370"/>
    </row>
    <row r="257">
      <c r="B257" s="398"/>
      <c r="C257" s="372"/>
      <c r="D257" s="370"/>
      <c r="E257" s="370"/>
      <c r="F257" s="372"/>
      <c r="G257" s="372"/>
      <c r="H257" s="370"/>
      <c r="I257" s="372"/>
      <c r="J257" s="372"/>
      <c r="K257" s="372"/>
      <c r="L257" s="372"/>
      <c r="M257" s="372"/>
      <c r="N257" s="372"/>
      <c r="O257" s="372"/>
      <c r="P257" s="372"/>
      <c r="Q257" s="372"/>
      <c r="R257" s="372"/>
      <c r="S257" s="372"/>
      <c r="T257" s="372"/>
      <c r="U257" s="372"/>
      <c r="V257" s="372"/>
      <c r="W257" s="372"/>
      <c r="X257" s="370"/>
      <c r="Y257" s="370"/>
      <c r="Z257" s="370"/>
      <c r="AA257" s="370"/>
      <c r="AB257" s="370"/>
      <c r="AC257" s="370"/>
    </row>
    <row r="258">
      <c r="B258" s="398"/>
      <c r="C258" s="372"/>
      <c r="D258" s="370"/>
      <c r="E258" s="370"/>
      <c r="F258" s="372"/>
      <c r="G258" s="372"/>
      <c r="H258" s="370"/>
      <c r="I258" s="372"/>
      <c r="J258" s="372"/>
      <c r="K258" s="372"/>
      <c r="L258" s="372"/>
      <c r="M258" s="372"/>
      <c r="N258" s="372"/>
      <c r="O258" s="372"/>
      <c r="P258" s="372"/>
      <c r="Q258" s="372"/>
      <c r="R258" s="372"/>
      <c r="S258" s="372"/>
      <c r="T258" s="372"/>
      <c r="U258" s="372"/>
      <c r="V258" s="372"/>
      <c r="W258" s="372"/>
      <c r="X258" s="370"/>
      <c r="Y258" s="370"/>
      <c r="Z258" s="370"/>
      <c r="AA258" s="370"/>
      <c r="AB258" s="370"/>
      <c r="AC258" s="370"/>
    </row>
    <row r="259">
      <c r="B259" s="398"/>
      <c r="C259" s="372"/>
      <c r="D259" s="370"/>
      <c r="E259" s="370"/>
      <c r="F259" s="372"/>
      <c r="G259" s="372"/>
      <c r="H259" s="370"/>
      <c r="I259" s="372"/>
      <c r="J259" s="372"/>
      <c r="K259" s="372"/>
      <c r="L259" s="372"/>
      <c r="M259" s="372"/>
      <c r="N259" s="372"/>
      <c r="O259" s="372"/>
      <c r="P259" s="372"/>
      <c r="Q259" s="372"/>
      <c r="R259" s="372"/>
      <c r="S259" s="372"/>
      <c r="T259" s="372"/>
      <c r="U259" s="372"/>
      <c r="V259" s="372"/>
      <c r="W259" s="372"/>
      <c r="X259" s="370"/>
      <c r="Y259" s="370"/>
      <c r="Z259" s="370"/>
      <c r="AA259" s="370"/>
      <c r="AB259" s="370"/>
      <c r="AC259" s="370"/>
    </row>
    <row r="260">
      <c r="B260" s="398"/>
      <c r="C260" s="372"/>
      <c r="D260" s="370"/>
      <c r="E260" s="370"/>
      <c r="F260" s="372"/>
      <c r="G260" s="372"/>
      <c r="H260" s="370"/>
      <c r="I260" s="372"/>
      <c r="J260" s="372"/>
      <c r="K260" s="372"/>
      <c r="L260" s="372"/>
      <c r="M260" s="372"/>
      <c r="N260" s="372"/>
      <c r="O260" s="372"/>
      <c r="P260" s="372"/>
      <c r="Q260" s="372"/>
      <c r="R260" s="372"/>
      <c r="S260" s="372"/>
      <c r="T260" s="372"/>
      <c r="U260" s="372"/>
      <c r="V260" s="372"/>
      <c r="W260" s="372"/>
      <c r="X260" s="370"/>
      <c r="Y260" s="370"/>
      <c r="Z260" s="370"/>
      <c r="AA260" s="370"/>
      <c r="AB260" s="370"/>
      <c r="AC260" s="370"/>
    </row>
    <row r="261">
      <c r="B261" s="398"/>
      <c r="C261" s="372"/>
      <c r="D261" s="370"/>
      <c r="E261" s="370"/>
      <c r="F261" s="372"/>
      <c r="G261" s="372"/>
      <c r="H261" s="370"/>
      <c r="I261" s="372"/>
      <c r="J261" s="372"/>
      <c r="K261" s="372"/>
      <c r="L261" s="372"/>
      <c r="M261" s="372"/>
      <c r="N261" s="372"/>
      <c r="O261" s="372"/>
      <c r="P261" s="372"/>
      <c r="Q261" s="372"/>
      <c r="R261" s="372"/>
      <c r="S261" s="372"/>
      <c r="T261" s="372"/>
      <c r="U261" s="372"/>
      <c r="V261" s="372"/>
      <c r="W261" s="372"/>
      <c r="X261" s="370"/>
      <c r="Y261" s="370"/>
      <c r="Z261" s="370"/>
      <c r="AA261" s="370"/>
      <c r="AB261" s="370"/>
      <c r="AC261" s="370"/>
    </row>
    <row r="262">
      <c r="B262" s="398"/>
      <c r="C262" s="372"/>
      <c r="D262" s="370"/>
      <c r="E262" s="370"/>
      <c r="F262" s="372"/>
      <c r="G262" s="372"/>
      <c r="H262" s="370"/>
      <c r="I262" s="372"/>
      <c r="J262" s="372"/>
      <c r="K262" s="372"/>
      <c r="L262" s="372"/>
      <c r="M262" s="372"/>
      <c r="N262" s="372"/>
      <c r="O262" s="372"/>
      <c r="P262" s="372"/>
      <c r="Q262" s="372"/>
      <c r="R262" s="372"/>
      <c r="S262" s="372"/>
      <c r="T262" s="372"/>
      <c r="U262" s="372"/>
      <c r="V262" s="372"/>
      <c r="W262" s="372"/>
      <c r="X262" s="370"/>
      <c r="Y262" s="370"/>
      <c r="Z262" s="370"/>
      <c r="AA262" s="370"/>
      <c r="AB262" s="370"/>
      <c r="AC262" s="370"/>
    </row>
    <row r="263">
      <c r="B263" s="398"/>
      <c r="C263" s="372"/>
      <c r="D263" s="370"/>
      <c r="E263" s="370"/>
      <c r="F263" s="372"/>
      <c r="G263" s="372"/>
      <c r="H263" s="370"/>
      <c r="I263" s="372"/>
      <c r="J263" s="372"/>
      <c r="K263" s="372"/>
      <c r="L263" s="372"/>
      <c r="M263" s="372"/>
      <c r="N263" s="372"/>
      <c r="O263" s="372"/>
      <c r="P263" s="372"/>
      <c r="Q263" s="372"/>
      <c r="R263" s="372"/>
      <c r="S263" s="372"/>
      <c r="T263" s="372"/>
      <c r="U263" s="372"/>
      <c r="V263" s="372"/>
      <c r="W263" s="372"/>
      <c r="X263" s="370"/>
      <c r="Y263" s="370"/>
      <c r="Z263" s="370"/>
      <c r="AA263" s="370"/>
      <c r="AB263" s="370"/>
      <c r="AC263" s="370"/>
    </row>
    <row r="264">
      <c r="B264" s="398"/>
      <c r="C264" s="372"/>
      <c r="D264" s="370"/>
      <c r="E264" s="370"/>
      <c r="F264" s="372"/>
      <c r="G264" s="372"/>
      <c r="H264" s="370"/>
      <c r="I264" s="372"/>
      <c r="J264" s="372"/>
      <c r="K264" s="372"/>
      <c r="L264" s="372"/>
      <c r="M264" s="372"/>
      <c r="N264" s="372"/>
      <c r="O264" s="372"/>
      <c r="P264" s="372"/>
      <c r="Q264" s="372"/>
      <c r="R264" s="372"/>
      <c r="S264" s="372"/>
      <c r="T264" s="372"/>
      <c r="U264" s="372"/>
      <c r="V264" s="372"/>
      <c r="W264" s="372"/>
      <c r="X264" s="370"/>
      <c r="Y264" s="370"/>
      <c r="Z264" s="370"/>
      <c r="AA264" s="370"/>
      <c r="AB264" s="370"/>
      <c r="AC264" s="370"/>
    </row>
    <row r="265">
      <c r="B265" s="398"/>
      <c r="C265" s="372"/>
      <c r="D265" s="370"/>
      <c r="E265" s="370"/>
      <c r="F265" s="372"/>
      <c r="G265" s="372"/>
      <c r="H265" s="370"/>
      <c r="I265" s="372"/>
      <c r="J265" s="372"/>
      <c r="K265" s="372"/>
      <c r="L265" s="372"/>
      <c r="M265" s="372"/>
      <c r="N265" s="372"/>
      <c r="O265" s="372"/>
      <c r="P265" s="372"/>
      <c r="Q265" s="372"/>
      <c r="R265" s="372"/>
      <c r="S265" s="372"/>
      <c r="T265" s="372"/>
      <c r="U265" s="372"/>
      <c r="V265" s="372"/>
      <c r="W265" s="372"/>
      <c r="X265" s="370"/>
      <c r="Y265" s="370"/>
      <c r="Z265" s="370"/>
      <c r="AA265" s="370"/>
      <c r="AB265" s="370"/>
      <c r="AC265" s="370"/>
    </row>
    <row r="266">
      <c r="B266" s="398"/>
      <c r="C266" s="372"/>
      <c r="D266" s="370"/>
      <c r="E266" s="370"/>
      <c r="F266" s="372"/>
      <c r="G266" s="372"/>
      <c r="H266" s="370"/>
      <c r="I266" s="372"/>
      <c r="J266" s="372"/>
      <c r="K266" s="372"/>
      <c r="L266" s="372"/>
      <c r="M266" s="372"/>
      <c r="N266" s="372"/>
      <c r="O266" s="372"/>
      <c r="P266" s="372"/>
      <c r="Q266" s="372"/>
      <c r="R266" s="372"/>
      <c r="S266" s="372"/>
      <c r="T266" s="372"/>
      <c r="U266" s="372"/>
      <c r="V266" s="372"/>
      <c r="W266" s="372"/>
      <c r="X266" s="370"/>
      <c r="Y266" s="370"/>
      <c r="Z266" s="370"/>
      <c r="AA266" s="370"/>
      <c r="AB266" s="370"/>
      <c r="AC266" s="370"/>
    </row>
    <row r="267">
      <c r="B267" s="398"/>
      <c r="C267" s="372"/>
      <c r="D267" s="370"/>
      <c r="E267" s="370"/>
      <c r="F267" s="372"/>
      <c r="G267" s="372"/>
      <c r="H267" s="370"/>
      <c r="I267" s="372"/>
      <c r="J267" s="372"/>
      <c r="K267" s="372"/>
      <c r="L267" s="372"/>
      <c r="M267" s="372"/>
      <c r="N267" s="372"/>
      <c r="O267" s="372"/>
      <c r="P267" s="372"/>
      <c r="Q267" s="372"/>
      <c r="R267" s="372"/>
      <c r="S267" s="372"/>
      <c r="T267" s="372"/>
      <c r="U267" s="372"/>
      <c r="V267" s="372"/>
      <c r="W267" s="372"/>
      <c r="X267" s="370"/>
      <c r="Y267" s="370"/>
      <c r="Z267" s="370"/>
      <c r="AA267" s="370"/>
      <c r="AB267" s="370"/>
      <c r="AC267" s="370"/>
    </row>
    <row r="268">
      <c r="B268" s="398"/>
      <c r="C268" s="372"/>
      <c r="D268" s="370"/>
      <c r="E268" s="370"/>
      <c r="F268" s="372"/>
      <c r="G268" s="372"/>
      <c r="H268" s="370"/>
      <c r="I268" s="372"/>
      <c r="J268" s="372"/>
      <c r="K268" s="372"/>
      <c r="L268" s="372"/>
      <c r="M268" s="372"/>
      <c r="N268" s="372"/>
      <c r="O268" s="372"/>
      <c r="P268" s="372"/>
      <c r="Q268" s="372"/>
      <c r="R268" s="372"/>
      <c r="S268" s="372"/>
      <c r="T268" s="372"/>
      <c r="U268" s="372"/>
      <c r="V268" s="372"/>
      <c r="W268" s="372"/>
      <c r="X268" s="370"/>
      <c r="Y268" s="370"/>
      <c r="Z268" s="370"/>
      <c r="AA268" s="370"/>
      <c r="AB268" s="370"/>
      <c r="AC268" s="370"/>
    </row>
    <row r="269">
      <c r="B269" s="398"/>
      <c r="C269" s="372"/>
      <c r="D269" s="370"/>
      <c r="E269" s="370"/>
      <c r="F269" s="372"/>
      <c r="G269" s="372"/>
      <c r="H269" s="370"/>
      <c r="I269" s="372"/>
      <c r="J269" s="372"/>
      <c r="K269" s="372"/>
      <c r="L269" s="372"/>
      <c r="M269" s="372"/>
      <c r="N269" s="372"/>
      <c r="O269" s="372"/>
      <c r="P269" s="372"/>
      <c r="Q269" s="372"/>
      <c r="R269" s="372"/>
      <c r="S269" s="372"/>
      <c r="T269" s="372"/>
      <c r="U269" s="372"/>
      <c r="V269" s="372"/>
      <c r="W269" s="372"/>
      <c r="X269" s="370"/>
      <c r="Y269" s="370"/>
      <c r="Z269" s="370"/>
      <c r="AA269" s="370"/>
      <c r="AB269" s="370"/>
      <c r="AC269" s="370"/>
    </row>
    <row r="270">
      <c r="B270" s="398"/>
      <c r="C270" s="372"/>
      <c r="D270" s="370"/>
      <c r="E270" s="370"/>
      <c r="F270" s="372"/>
      <c r="G270" s="372"/>
      <c r="H270" s="370"/>
      <c r="I270" s="372"/>
      <c r="J270" s="372"/>
      <c r="K270" s="372"/>
      <c r="L270" s="372"/>
      <c r="M270" s="372"/>
      <c r="N270" s="372"/>
      <c r="O270" s="372"/>
      <c r="P270" s="372"/>
      <c r="Q270" s="372"/>
      <c r="R270" s="372"/>
      <c r="S270" s="372"/>
      <c r="T270" s="372"/>
      <c r="U270" s="372"/>
      <c r="V270" s="372"/>
      <c r="W270" s="372"/>
      <c r="X270" s="370"/>
      <c r="Y270" s="370"/>
      <c r="Z270" s="370"/>
      <c r="AA270" s="370"/>
      <c r="AB270" s="370"/>
      <c r="AC270" s="370"/>
    </row>
    <row r="271">
      <c r="B271" s="398"/>
      <c r="C271" s="372"/>
      <c r="D271" s="370"/>
      <c r="E271" s="370"/>
      <c r="F271" s="372"/>
      <c r="G271" s="372"/>
      <c r="H271" s="370"/>
      <c r="I271" s="372"/>
      <c r="J271" s="372"/>
      <c r="K271" s="372"/>
      <c r="L271" s="372"/>
      <c r="M271" s="372"/>
      <c r="N271" s="372"/>
      <c r="O271" s="372"/>
      <c r="P271" s="372"/>
      <c r="Q271" s="372"/>
      <c r="R271" s="372"/>
      <c r="S271" s="372"/>
      <c r="T271" s="372"/>
      <c r="U271" s="372"/>
      <c r="V271" s="372"/>
      <c r="W271" s="372"/>
      <c r="X271" s="370"/>
      <c r="Y271" s="370"/>
      <c r="Z271" s="370"/>
      <c r="AA271" s="370"/>
      <c r="AB271" s="370"/>
      <c r="AC271" s="370"/>
    </row>
    <row r="272">
      <c r="B272" s="398"/>
      <c r="C272" s="372"/>
      <c r="D272" s="370"/>
      <c r="E272" s="370"/>
      <c r="F272" s="372"/>
      <c r="G272" s="372"/>
      <c r="H272" s="370"/>
      <c r="I272" s="372"/>
      <c r="J272" s="372"/>
      <c r="K272" s="372"/>
      <c r="L272" s="372"/>
      <c r="M272" s="372"/>
      <c r="N272" s="372"/>
      <c r="O272" s="372"/>
      <c r="P272" s="372"/>
      <c r="Q272" s="372"/>
      <c r="R272" s="372"/>
      <c r="S272" s="372"/>
      <c r="T272" s="372"/>
      <c r="U272" s="372"/>
      <c r="V272" s="372"/>
      <c r="W272" s="372"/>
      <c r="X272" s="370"/>
      <c r="Y272" s="370"/>
      <c r="Z272" s="370"/>
      <c r="AA272" s="370"/>
      <c r="AB272" s="370"/>
      <c r="AC272" s="370"/>
    </row>
    <row r="273">
      <c r="B273" s="398"/>
      <c r="C273" s="372"/>
      <c r="D273" s="370"/>
      <c r="E273" s="370"/>
      <c r="F273" s="372"/>
      <c r="G273" s="372"/>
      <c r="H273" s="370"/>
      <c r="I273" s="372"/>
      <c r="J273" s="372"/>
      <c r="K273" s="372"/>
      <c r="L273" s="372"/>
      <c r="M273" s="372"/>
      <c r="N273" s="372"/>
      <c r="O273" s="372"/>
      <c r="P273" s="372"/>
      <c r="Q273" s="372"/>
      <c r="R273" s="372"/>
      <c r="S273" s="372"/>
      <c r="T273" s="372"/>
      <c r="U273" s="372"/>
      <c r="V273" s="372"/>
      <c r="W273" s="372"/>
      <c r="X273" s="370"/>
      <c r="Y273" s="370"/>
      <c r="Z273" s="370"/>
      <c r="AA273" s="370"/>
      <c r="AB273" s="370"/>
      <c r="AC273" s="370"/>
    </row>
    <row r="274">
      <c r="B274" s="398"/>
      <c r="C274" s="372"/>
      <c r="D274" s="370"/>
      <c r="E274" s="370"/>
      <c r="F274" s="372"/>
      <c r="G274" s="372"/>
      <c r="H274" s="370"/>
      <c r="I274" s="372"/>
      <c r="J274" s="372"/>
      <c r="K274" s="372"/>
      <c r="L274" s="372"/>
      <c r="M274" s="372"/>
      <c r="N274" s="372"/>
      <c r="O274" s="372"/>
      <c r="P274" s="372"/>
      <c r="Q274" s="372"/>
      <c r="R274" s="372"/>
      <c r="S274" s="372"/>
      <c r="T274" s="372"/>
      <c r="U274" s="372"/>
      <c r="V274" s="372"/>
      <c r="W274" s="372"/>
      <c r="X274" s="370"/>
      <c r="Y274" s="370"/>
      <c r="Z274" s="370"/>
      <c r="AA274" s="370"/>
      <c r="AB274" s="370"/>
      <c r="AC274" s="370"/>
    </row>
    <row r="275">
      <c r="B275" s="398"/>
      <c r="C275" s="372"/>
      <c r="D275" s="370"/>
      <c r="E275" s="370"/>
      <c r="F275" s="372"/>
      <c r="G275" s="372"/>
      <c r="H275" s="370"/>
      <c r="I275" s="372"/>
      <c r="J275" s="372"/>
      <c r="K275" s="372"/>
      <c r="L275" s="372"/>
      <c r="M275" s="372"/>
      <c r="N275" s="372"/>
      <c r="O275" s="372"/>
      <c r="P275" s="372"/>
      <c r="Q275" s="372"/>
      <c r="R275" s="372"/>
      <c r="S275" s="372"/>
      <c r="T275" s="372"/>
      <c r="U275" s="372"/>
      <c r="V275" s="372"/>
      <c r="W275" s="372"/>
      <c r="X275" s="370"/>
      <c r="Y275" s="370"/>
      <c r="Z275" s="370"/>
      <c r="AA275" s="370"/>
      <c r="AB275" s="370"/>
      <c r="AC275" s="370"/>
    </row>
    <row r="276">
      <c r="B276" s="398"/>
      <c r="C276" s="372"/>
      <c r="D276" s="370"/>
      <c r="E276" s="370"/>
      <c r="F276" s="372"/>
      <c r="G276" s="372"/>
      <c r="H276" s="370"/>
      <c r="I276" s="372"/>
      <c r="J276" s="372"/>
      <c r="K276" s="372"/>
      <c r="L276" s="372"/>
      <c r="M276" s="372"/>
      <c r="N276" s="372"/>
      <c r="O276" s="372"/>
      <c r="P276" s="372"/>
      <c r="Q276" s="372"/>
      <c r="R276" s="372"/>
      <c r="S276" s="372"/>
      <c r="T276" s="372"/>
      <c r="U276" s="372"/>
      <c r="V276" s="372"/>
      <c r="W276" s="372"/>
      <c r="X276" s="370"/>
      <c r="Y276" s="370"/>
      <c r="Z276" s="370"/>
      <c r="AA276" s="370"/>
      <c r="AB276" s="370"/>
      <c r="AC276" s="370"/>
    </row>
    <row r="277">
      <c r="B277" s="398"/>
      <c r="C277" s="372"/>
      <c r="D277" s="370"/>
      <c r="E277" s="370"/>
      <c r="F277" s="372"/>
      <c r="G277" s="372"/>
      <c r="H277" s="370"/>
      <c r="I277" s="372"/>
      <c r="J277" s="372"/>
      <c r="K277" s="372"/>
      <c r="L277" s="372"/>
      <c r="M277" s="372"/>
      <c r="N277" s="372"/>
      <c r="O277" s="372"/>
      <c r="P277" s="372"/>
      <c r="Q277" s="372"/>
      <c r="R277" s="372"/>
      <c r="S277" s="372"/>
      <c r="T277" s="372"/>
      <c r="U277" s="372"/>
      <c r="V277" s="372"/>
      <c r="W277" s="372"/>
      <c r="X277" s="370"/>
      <c r="Y277" s="370"/>
      <c r="Z277" s="370"/>
      <c r="AA277" s="370"/>
      <c r="AB277" s="370"/>
      <c r="AC277" s="370"/>
    </row>
    <row r="278">
      <c r="B278" s="398"/>
      <c r="C278" s="372"/>
      <c r="D278" s="370"/>
      <c r="E278" s="370"/>
      <c r="F278" s="372"/>
      <c r="G278" s="372"/>
      <c r="H278" s="370"/>
      <c r="I278" s="372"/>
      <c r="J278" s="372"/>
      <c r="K278" s="372"/>
      <c r="L278" s="372"/>
      <c r="M278" s="372"/>
      <c r="N278" s="372"/>
      <c r="O278" s="372"/>
      <c r="P278" s="372"/>
      <c r="Q278" s="372"/>
      <c r="R278" s="372"/>
      <c r="S278" s="372"/>
      <c r="T278" s="372"/>
      <c r="U278" s="372"/>
      <c r="V278" s="372"/>
      <c r="W278" s="372"/>
      <c r="X278" s="370"/>
      <c r="Y278" s="370"/>
      <c r="Z278" s="370"/>
      <c r="AA278" s="370"/>
      <c r="AB278" s="370"/>
      <c r="AC278" s="370"/>
    </row>
    <row r="279">
      <c r="B279" s="398"/>
      <c r="C279" s="372"/>
      <c r="D279" s="370"/>
      <c r="E279" s="370"/>
      <c r="F279" s="372"/>
      <c r="G279" s="372"/>
      <c r="H279" s="370"/>
      <c r="I279" s="372"/>
      <c r="J279" s="372"/>
      <c r="K279" s="372"/>
      <c r="L279" s="372"/>
      <c r="M279" s="372"/>
      <c r="N279" s="372"/>
      <c r="O279" s="372"/>
      <c r="P279" s="372"/>
      <c r="Q279" s="372"/>
      <c r="R279" s="372"/>
      <c r="S279" s="372"/>
      <c r="T279" s="372"/>
      <c r="U279" s="372"/>
      <c r="V279" s="372"/>
      <c r="W279" s="372"/>
      <c r="X279" s="370"/>
      <c r="Y279" s="370"/>
      <c r="Z279" s="370"/>
      <c r="AA279" s="370"/>
      <c r="AB279" s="370"/>
      <c r="AC279" s="370"/>
    </row>
    <row r="280">
      <c r="B280" s="398"/>
      <c r="C280" s="372"/>
      <c r="D280" s="370"/>
      <c r="E280" s="370"/>
      <c r="F280" s="372"/>
      <c r="G280" s="372"/>
      <c r="H280" s="370"/>
      <c r="I280" s="372"/>
      <c r="J280" s="372"/>
      <c r="K280" s="372"/>
      <c r="L280" s="372"/>
      <c r="M280" s="372"/>
      <c r="N280" s="372"/>
      <c r="O280" s="372"/>
      <c r="P280" s="372"/>
      <c r="Q280" s="372"/>
      <c r="R280" s="372"/>
      <c r="S280" s="372"/>
      <c r="T280" s="372"/>
      <c r="U280" s="372"/>
      <c r="V280" s="372"/>
      <c r="W280" s="372"/>
      <c r="X280" s="370"/>
      <c r="Y280" s="370"/>
      <c r="Z280" s="370"/>
      <c r="AA280" s="370"/>
      <c r="AB280" s="370"/>
      <c r="AC280" s="370"/>
    </row>
    <row r="281">
      <c r="B281" s="398"/>
      <c r="C281" s="372"/>
      <c r="D281" s="370"/>
      <c r="E281" s="370"/>
      <c r="F281" s="372"/>
      <c r="G281" s="372"/>
      <c r="H281" s="370"/>
      <c r="I281" s="372"/>
      <c r="J281" s="372"/>
      <c r="K281" s="372"/>
      <c r="L281" s="372"/>
      <c r="M281" s="372"/>
      <c r="N281" s="372"/>
      <c r="O281" s="372"/>
      <c r="P281" s="372"/>
      <c r="Q281" s="372"/>
      <c r="R281" s="372"/>
      <c r="S281" s="372"/>
      <c r="T281" s="372"/>
      <c r="U281" s="372"/>
      <c r="V281" s="372"/>
      <c r="W281" s="372"/>
      <c r="X281" s="370"/>
      <c r="Y281" s="370"/>
      <c r="Z281" s="370"/>
      <c r="AA281" s="370"/>
      <c r="AB281" s="370"/>
      <c r="AC281" s="370"/>
    </row>
    <row r="282">
      <c r="B282" s="398"/>
      <c r="C282" s="372"/>
      <c r="D282" s="370"/>
      <c r="E282" s="370"/>
      <c r="F282" s="372"/>
      <c r="G282" s="372"/>
      <c r="H282" s="370"/>
      <c r="I282" s="372"/>
      <c r="J282" s="372"/>
      <c r="K282" s="372"/>
      <c r="L282" s="372"/>
      <c r="M282" s="372"/>
      <c r="N282" s="372"/>
      <c r="O282" s="372"/>
      <c r="P282" s="372"/>
      <c r="Q282" s="372"/>
      <c r="R282" s="372"/>
      <c r="S282" s="372"/>
      <c r="T282" s="372"/>
      <c r="U282" s="372"/>
      <c r="V282" s="372"/>
      <c r="W282" s="372"/>
      <c r="X282" s="370"/>
      <c r="Y282" s="370"/>
      <c r="Z282" s="370"/>
      <c r="AA282" s="370"/>
      <c r="AB282" s="370"/>
      <c r="AC282" s="370"/>
    </row>
    <row r="283">
      <c r="B283" s="398"/>
      <c r="C283" s="372"/>
      <c r="D283" s="370"/>
      <c r="E283" s="370"/>
      <c r="F283" s="372"/>
      <c r="G283" s="372"/>
      <c r="H283" s="370"/>
      <c r="I283" s="372"/>
      <c r="J283" s="372"/>
      <c r="K283" s="372"/>
      <c r="L283" s="372"/>
      <c r="M283" s="372"/>
      <c r="N283" s="372"/>
      <c r="O283" s="372"/>
      <c r="P283" s="372"/>
      <c r="Q283" s="372"/>
      <c r="R283" s="372"/>
      <c r="S283" s="372"/>
      <c r="T283" s="372"/>
      <c r="U283" s="372"/>
      <c r="V283" s="372"/>
      <c r="W283" s="372"/>
      <c r="X283" s="370"/>
      <c r="Y283" s="370"/>
      <c r="Z283" s="370"/>
      <c r="AA283" s="370"/>
      <c r="AB283" s="370"/>
      <c r="AC283" s="370"/>
    </row>
    <row r="284">
      <c r="B284" s="398"/>
      <c r="C284" s="372"/>
      <c r="D284" s="370"/>
      <c r="E284" s="370"/>
      <c r="F284" s="372"/>
      <c r="G284" s="372"/>
      <c r="H284" s="370"/>
      <c r="I284" s="372"/>
      <c r="J284" s="372"/>
      <c r="K284" s="372"/>
      <c r="L284" s="372"/>
      <c r="M284" s="372"/>
      <c r="N284" s="372"/>
      <c r="O284" s="372"/>
      <c r="P284" s="372"/>
      <c r="Q284" s="372"/>
      <c r="R284" s="372"/>
      <c r="S284" s="372"/>
      <c r="T284" s="372"/>
      <c r="U284" s="372"/>
      <c r="V284" s="372"/>
      <c r="W284" s="372"/>
      <c r="X284" s="370"/>
      <c r="Y284" s="370"/>
      <c r="Z284" s="370"/>
      <c r="AA284" s="370"/>
      <c r="AB284" s="370"/>
      <c r="AC284" s="370"/>
    </row>
    <row r="285">
      <c r="B285" s="398"/>
      <c r="C285" s="372"/>
      <c r="D285" s="370"/>
      <c r="E285" s="370"/>
      <c r="F285" s="372"/>
      <c r="G285" s="372"/>
      <c r="H285" s="370"/>
      <c r="I285" s="372"/>
      <c r="J285" s="372"/>
      <c r="K285" s="372"/>
      <c r="L285" s="372"/>
      <c r="M285" s="372"/>
      <c r="N285" s="372"/>
      <c r="O285" s="372"/>
      <c r="P285" s="372"/>
      <c r="Q285" s="372"/>
      <c r="R285" s="372"/>
      <c r="S285" s="372"/>
      <c r="T285" s="372"/>
      <c r="U285" s="372"/>
      <c r="V285" s="372"/>
      <c r="W285" s="372"/>
      <c r="X285" s="370"/>
      <c r="Y285" s="370"/>
      <c r="Z285" s="370"/>
      <c r="AA285" s="370"/>
      <c r="AB285" s="370"/>
      <c r="AC285" s="370"/>
    </row>
    <row r="286">
      <c r="B286" s="398"/>
      <c r="C286" s="372"/>
      <c r="D286" s="370"/>
      <c r="E286" s="370"/>
      <c r="F286" s="372"/>
      <c r="G286" s="372"/>
      <c r="H286" s="370"/>
      <c r="I286" s="372"/>
      <c r="J286" s="372"/>
      <c r="K286" s="372"/>
      <c r="L286" s="372"/>
      <c r="M286" s="372"/>
      <c r="N286" s="372"/>
      <c r="O286" s="372"/>
      <c r="P286" s="372"/>
      <c r="Q286" s="372"/>
      <c r="R286" s="372"/>
      <c r="S286" s="372"/>
      <c r="T286" s="372"/>
      <c r="U286" s="372"/>
      <c r="V286" s="372"/>
      <c r="W286" s="372"/>
      <c r="X286" s="370"/>
      <c r="Y286" s="370"/>
      <c r="Z286" s="370"/>
      <c r="AA286" s="370"/>
      <c r="AB286" s="370"/>
      <c r="AC286" s="370"/>
    </row>
    <row r="287">
      <c r="B287" s="398"/>
      <c r="C287" s="372"/>
      <c r="D287" s="370"/>
      <c r="E287" s="370"/>
      <c r="F287" s="372"/>
      <c r="G287" s="372"/>
      <c r="H287" s="370"/>
      <c r="I287" s="372"/>
      <c r="J287" s="372"/>
      <c r="K287" s="372"/>
      <c r="L287" s="372"/>
      <c r="M287" s="372"/>
      <c r="N287" s="372"/>
      <c r="O287" s="372"/>
      <c r="P287" s="372"/>
      <c r="Q287" s="372"/>
      <c r="R287" s="372"/>
      <c r="S287" s="372"/>
      <c r="T287" s="372"/>
      <c r="U287" s="372"/>
      <c r="V287" s="372"/>
      <c r="W287" s="372"/>
      <c r="X287" s="370"/>
      <c r="Y287" s="370"/>
      <c r="Z287" s="370"/>
      <c r="AA287" s="370"/>
      <c r="AB287" s="370"/>
      <c r="AC287" s="370"/>
    </row>
    <row r="288">
      <c r="B288" s="398"/>
      <c r="C288" s="372"/>
      <c r="D288" s="370"/>
      <c r="E288" s="370"/>
      <c r="F288" s="372"/>
      <c r="G288" s="372"/>
      <c r="H288" s="370"/>
      <c r="I288" s="372"/>
      <c r="J288" s="372"/>
      <c r="K288" s="372"/>
      <c r="L288" s="372"/>
      <c r="M288" s="372"/>
      <c r="N288" s="372"/>
      <c r="O288" s="372"/>
      <c r="P288" s="372"/>
      <c r="Q288" s="372"/>
      <c r="R288" s="372"/>
      <c r="S288" s="372"/>
      <c r="T288" s="372"/>
      <c r="U288" s="372"/>
      <c r="V288" s="372"/>
      <c r="W288" s="372"/>
      <c r="X288" s="370"/>
      <c r="Y288" s="370"/>
      <c r="Z288" s="370"/>
      <c r="AA288" s="370"/>
      <c r="AB288" s="370"/>
      <c r="AC288" s="370"/>
    </row>
    <row r="289">
      <c r="B289" s="398"/>
      <c r="C289" s="372"/>
      <c r="D289" s="370"/>
      <c r="E289" s="370"/>
      <c r="F289" s="372"/>
      <c r="G289" s="372"/>
      <c r="H289" s="370"/>
      <c r="I289" s="372"/>
      <c r="J289" s="372"/>
      <c r="K289" s="372"/>
      <c r="L289" s="372"/>
      <c r="M289" s="372"/>
      <c r="N289" s="372"/>
      <c r="O289" s="372"/>
      <c r="P289" s="372"/>
      <c r="Q289" s="372"/>
      <c r="R289" s="372"/>
      <c r="S289" s="372"/>
      <c r="T289" s="372"/>
      <c r="U289" s="372"/>
      <c r="V289" s="372"/>
      <c r="W289" s="372"/>
      <c r="X289" s="370"/>
      <c r="Y289" s="370"/>
      <c r="Z289" s="370"/>
      <c r="AA289" s="370"/>
      <c r="AB289" s="370"/>
      <c r="AC289" s="370"/>
    </row>
    <row r="290">
      <c r="B290" s="398"/>
      <c r="C290" s="372"/>
      <c r="D290" s="370"/>
      <c r="E290" s="370"/>
      <c r="F290" s="372"/>
      <c r="G290" s="372"/>
      <c r="H290" s="370"/>
      <c r="I290" s="372"/>
      <c r="J290" s="372"/>
      <c r="K290" s="372"/>
      <c r="L290" s="372"/>
      <c r="M290" s="372"/>
      <c r="N290" s="372"/>
      <c r="O290" s="372"/>
      <c r="P290" s="372"/>
      <c r="Q290" s="372"/>
      <c r="R290" s="372"/>
      <c r="S290" s="372"/>
      <c r="T290" s="372"/>
      <c r="U290" s="372"/>
      <c r="V290" s="372"/>
      <c r="W290" s="372"/>
      <c r="X290" s="370"/>
      <c r="Y290" s="370"/>
      <c r="Z290" s="370"/>
      <c r="AA290" s="370"/>
      <c r="AB290" s="370"/>
      <c r="AC290" s="370"/>
    </row>
    <row r="291">
      <c r="B291" s="398"/>
      <c r="C291" s="372"/>
      <c r="D291" s="370"/>
      <c r="E291" s="370"/>
      <c r="F291" s="372"/>
      <c r="G291" s="372"/>
      <c r="H291" s="370"/>
      <c r="I291" s="372"/>
      <c r="J291" s="372"/>
      <c r="K291" s="372"/>
      <c r="L291" s="372"/>
      <c r="M291" s="372"/>
      <c r="N291" s="372"/>
      <c r="O291" s="372"/>
      <c r="P291" s="372"/>
      <c r="Q291" s="372"/>
      <c r="R291" s="372"/>
      <c r="S291" s="372"/>
      <c r="T291" s="372"/>
      <c r="U291" s="372"/>
      <c r="V291" s="372"/>
      <c r="W291" s="372"/>
      <c r="X291" s="370"/>
      <c r="Y291" s="370"/>
      <c r="Z291" s="370"/>
      <c r="AA291" s="370"/>
      <c r="AB291" s="370"/>
      <c r="AC291" s="370"/>
    </row>
    <row r="292">
      <c r="B292" s="398"/>
      <c r="C292" s="372"/>
      <c r="D292" s="370"/>
      <c r="E292" s="370"/>
      <c r="F292" s="372"/>
      <c r="G292" s="372"/>
      <c r="H292" s="370"/>
      <c r="I292" s="372"/>
      <c r="J292" s="372"/>
      <c r="K292" s="372"/>
      <c r="L292" s="372"/>
      <c r="M292" s="372"/>
      <c r="N292" s="372"/>
      <c r="O292" s="372"/>
      <c r="P292" s="372"/>
      <c r="Q292" s="372"/>
      <c r="R292" s="372"/>
      <c r="S292" s="372"/>
      <c r="T292" s="372"/>
      <c r="U292" s="372"/>
      <c r="V292" s="372"/>
      <c r="W292" s="372"/>
      <c r="X292" s="370"/>
      <c r="Y292" s="370"/>
      <c r="Z292" s="370"/>
      <c r="AA292" s="370"/>
      <c r="AB292" s="370"/>
      <c r="AC292" s="370"/>
    </row>
    <row r="293">
      <c r="B293" s="398"/>
      <c r="C293" s="372"/>
      <c r="D293" s="370"/>
      <c r="E293" s="370"/>
      <c r="F293" s="372"/>
      <c r="G293" s="372"/>
      <c r="H293" s="370"/>
      <c r="I293" s="372"/>
      <c r="J293" s="372"/>
      <c r="K293" s="372"/>
      <c r="L293" s="372"/>
      <c r="M293" s="372"/>
      <c r="N293" s="372"/>
      <c r="O293" s="372"/>
      <c r="P293" s="372"/>
      <c r="Q293" s="372"/>
      <c r="R293" s="372"/>
      <c r="S293" s="372"/>
      <c r="T293" s="372"/>
      <c r="U293" s="372"/>
      <c r="V293" s="372"/>
      <c r="W293" s="372"/>
      <c r="X293" s="370"/>
      <c r="Y293" s="370"/>
      <c r="Z293" s="370"/>
      <c r="AA293" s="370"/>
      <c r="AB293" s="370"/>
      <c r="AC293" s="370"/>
    </row>
    <row r="294">
      <c r="B294" s="398"/>
      <c r="C294" s="372"/>
      <c r="D294" s="370"/>
      <c r="E294" s="370"/>
      <c r="F294" s="372"/>
      <c r="G294" s="372"/>
      <c r="H294" s="370"/>
      <c r="I294" s="372"/>
      <c r="J294" s="372"/>
      <c r="K294" s="372"/>
      <c r="L294" s="372"/>
      <c r="M294" s="372"/>
      <c r="N294" s="372"/>
      <c r="O294" s="372"/>
      <c r="P294" s="372"/>
      <c r="Q294" s="372"/>
      <c r="R294" s="372"/>
      <c r="S294" s="372"/>
      <c r="T294" s="372"/>
      <c r="U294" s="372"/>
      <c r="V294" s="372"/>
      <c r="W294" s="372"/>
      <c r="X294" s="370"/>
      <c r="Y294" s="370"/>
      <c r="Z294" s="370"/>
      <c r="AA294" s="370"/>
      <c r="AB294" s="370"/>
      <c r="AC294" s="370"/>
    </row>
    <row r="295">
      <c r="B295" s="398"/>
      <c r="C295" s="372"/>
      <c r="D295" s="370"/>
      <c r="E295" s="370"/>
      <c r="F295" s="372"/>
      <c r="G295" s="372"/>
      <c r="H295" s="370"/>
      <c r="I295" s="372"/>
      <c r="J295" s="372"/>
      <c r="K295" s="372"/>
      <c r="L295" s="372"/>
      <c r="M295" s="372"/>
      <c r="N295" s="372"/>
      <c r="O295" s="372"/>
      <c r="P295" s="372"/>
      <c r="Q295" s="372"/>
      <c r="R295" s="372"/>
      <c r="S295" s="372"/>
      <c r="T295" s="372"/>
      <c r="U295" s="372"/>
      <c r="V295" s="372"/>
      <c r="W295" s="372"/>
      <c r="X295" s="370"/>
      <c r="Y295" s="370"/>
      <c r="Z295" s="370"/>
      <c r="AA295" s="370"/>
      <c r="AB295" s="370"/>
      <c r="AC295" s="370"/>
    </row>
    <row r="296">
      <c r="B296" s="398"/>
      <c r="C296" s="372"/>
      <c r="D296" s="370"/>
      <c r="E296" s="370"/>
      <c r="F296" s="372"/>
      <c r="G296" s="372"/>
      <c r="H296" s="370"/>
      <c r="I296" s="372"/>
      <c r="J296" s="372"/>
      <c r="K296" s="372"/>
      <c r="L296" s="372"/>
      <c r="M296" s="372"/>
      <c r="N296" s="372"/>
      <c r="O296" s="372"/>
      <c r="P296" s="372"/>
      <c r="Q296" s="372"/>
      <c r="R296" s="372"/>
      <c r="S296" s="372"/>
      <c r="T296" s="372"/>
      <c r="U296" s="372"/>
      <c r="V296" s="372"/>
      <c r="W296" s="372"/>
      <c r="X296" s="370"/>
      <c r="Y296" s="370"/>
      <c r="Z296" s="370"/>
      <c r="AA296" s="370"/>
      <c r="AB296" s="370"/>
      <c r="AC296" s="370"/>
    </row>
    <row r="297">
      <c r="B297" s="398"/>
      <c r="C297" s="372"/>
      <c r="D297" s="370"/>
      <c r="E297" s="370"/>
      <c r="F297" s="372"/>
      <c r="G297" s="372"/>
      <c r="H297" s="370"/>
      <c r="I297" s="372"/>
      <c r="J297" s="372"/>
      <c r="K297" s="372"/>
      <c r="L297" s="372"/>
      <c r="M297" s="372"/>
      <c r="N297" s="372"/>
      <c r="O297" s="372"/>
      <c r="P297" s="372"/>
      <c r="Q297" s="372"/>
      <c r="R297" s="372"/>
      <c r="S297" s="372"/>
      <c r="T297" s="372"/>
      <c r="U297" s="372"/>
      <c r="V297" s="372"/>
      <c r="W297" s="372"/>
      <c r="X297" s="370"/>
      <c r="Y297" s="370"/>
      <c r="Z297" s="370"/>
      <c r="AA297" s="370"/>
      <c r="AB297" s="370"/>
      <c r="AC297" s="370"/>
    </row>
    <row r="298">
      <c r="B298" s="398"/>
      <c r="C298" s="372"/>
      <c r="D298" s="370"/>
      <c r="E298" s="370"/>
      <c r="F298" s="372"/>
      <c r="G298" s="372"/>
      <c r="H298" s="370"/>
      <c r="I298" s="372"/>
      <c r="J298" s="372"/>
      <c r="K298" s="372"/>
      <c r="L298" s="372"/>
      <c r="M298" s="372"/>
      <c r="N298" s="372"/>
      <c r="O298" s="372"/>
      <c r="P298" s="372"/>
      <c r="Q298" s="372"/>
      <c r="R298" s="372"/>
      <c r="S298" s="372"/>
      <c r="T298" s="372"/>
      <c r="U298" s="372"/>
      <c r="V298" s="372"/>
      <c r="W298" s="372"/>
      <c r="X298" s="370"/>
      <c r="Y298" s="370"/>
      <c r="Z298" s="370"/>
      <c r="AA298" s="370"/>
      <c r="AB298" s="370"/>
      <c r="AC298" s="370"/>
    </row>
    <row r="299">
      <c r="B299" s="398"/>
      <c r="C299" s="372"/>
      <c r="D299" s="370"/>
      <c r="E299" s="370"/>
      <c r="F299" s="372"/>
      <c r="G299" s="372"/>
      <c r="H299" s="370"/>
      <c r="I299" s="372"/>
      <c r="J299" s="372"/>
      <c r="K299" s="372"/>
      <c r="L299" s="372"/>
      <c r="M299" s="372"/>
      <c r="N299" s="372"/>
      <c r="O299" s="372"/>
      <c r="P299" s="372"/>
      <c r="Q299" s="372"/>
      <c r="R299" s="372"/>
      <c r="S299" s="372"/>
      <c r="T299" s="372"/>
      <c r="U299" s="372"/>
      <c r="V299" s="372"/>
      <c r="W299" s="372"/>
      <c r="X299" s="370"/>
      <c r="Y299" s="370"/>
      <c r="Z299" s="370"/>
      <c r="AA299" s="370"/>
      <c r="AB299" s="370"/>
      <c r="AC299" s="370"/>
    </row>
    <row r="300">
      <c r="B300" s="398"/>
      <c r="C300" s="372"/>
      <c r="D300" s="370"/>
      <c r="E300" s="370"/>
      <c r="F300" s="372"/>
      <c r="G300" s="372"/>
      <c r="H300" s="370"/>
      <c r="I300" s="372"/>
      <c r="J300" s="372"/>
      <c r="K300" s="372"/>
      <c r="L300" s="372"/>
      <c r="M300" s="372"/>
      <c r="N300" s="372"/>
      <c r="O300" s="372"/>
      <c r="P300" s="372"/>
      <c r="Q300" s="372"/>
      <c r="R300" s="372"/>
      <c r="S300" s="372"/>
      <c r="T300" s="372"/>
      <c r="U300" s="372"/>
      <c r="V300" s="372"/>
      <c r="W300" s="372"/>
      <c r="X300" s="370"/>
      <c r="Y300" s="370"/>
      <c r="Z300" s="370"/>
      <c r="AA300" s="370"/>
      <c r="AB300" s="370"/>
      <c r="AC300" s="370"/>
    </row>
    <row r="301">
      <c r="B301" s="398"/>
      <c r="C301" s="372"/>
      <c r="D301" s="370"/>
      <c r="E301" s="370"/>
      <c r="F301" s="372"/>
      <c r="G301" s="372"/>
      <c r="H301" s="370"/>
      <c r="I301" s="372"/>
      <c r="J301" s="372"/>
      <c r="K301" s="372"/>
      <c r="L301" s="372"/>
      <c r="M301" s="372"/>
      <c r="N301" s="372"/>
      <c r="O301" s="372"/>
      <c r="P301" s="372"/>
      <c r="Q301" s="372"/>
      <c r="R301" s="372"/>
      <c r="S301" s="372"/>
      <c r="T301" s="372"/>
      <c r="U301" s="372"/>
      <c r="V301" s="372"/>
      <c r="W301" s="372"/>
      <c r="X301" s="370"/>
      <c r="Y301" s="370"/>
      <c r="Z301" s="370"/>
      <c r="AA301" s="370"/>
      <c r="AB301" s="370"/>
      <c r="AC301" s="370"/>
    </row>
    <row r="302">
      <c r="B302" s="398"/>
      <c r="C302" s="372"/>
      <c r="D302" s="370"/>
      <c r="E302" s="370"/>
      <c r="F302" s="372"/>
      <c r="G302" s="372"/>
      <c r="H302" s="370"/>
      <c r="I302" s="372"/>
      <c r="J302" s="372"/>
      <c r="K302" s="372"/>
      <c r="L302" s="372"/>
      <c r="M302" s="372"/>
      <c r="N302" s="372"/>
      <c r="O302" s="372"/>
      <c r="P302" s="372"/>
      <c r="Q302" s="372"/>
      <c r="R302" s="372"/>
      <c r="S302" s="372"/>
      <c r="T302" s="372"/>
      <c r="U302" s="372"/>
      <c r="V302" s="372"/>
      <c r="W302" s="372"/>
      <c r="X302" s="370"/>
      <c r="Y302" s="370"/>
      <c r="Z302" s="370"/>
      <c r="AA302" s="370"/>
      <c r="AB302" s="370"/>
      <c r="AC302" s="370"/>
    </row>
    <row r="303">
      <c r="B303" s="398"/>
      <c r="C303" s="372"/>
      <c r="D303" s="370"/>
      <c r="E303" s="370"/>
      <c r="F303" s="372"/>
      <c r="G303" s="372"/>
      <c r="H303" s="370"/>
      <c r="I303" s="372"/>
      <c r="J303" s="372"/>
      <c r="K303" s="372"/>
      <c r="L303" s="372"/>
      <c r="M303" s="372"/>
      <c r="N303" s="372"/>
      <c r="O303" s="372"/>
      <c r="P303" s="372"/>
      <c r="Q303" s="372"/>
      <c r="R303" s="372"/>
      <c r="S303" s="372"/>
      <c r="T303" s="372"/>
      <c r="U303" s="372"/>
      <c r="V303" s="372"/>
      <c r="W303" s="372"/>
      <c r="X303" s="370"/>
      <c r="Y303" s="370"/>
      <c r="Z303" s="370"/>
      <c r="AA303" s="370"/>
      <c r="AB303" s="370"/>
      <c r="AC303" s="370"/>
    </row>
    <row r="304">
      <c r="B304" s="398"/>
      <c r="C304" s="372"/>
      <c r="D304" s="370"/>
      <c r="E304" s="370"/>
      <c r="F304" s="372"/>
      <c r="G304" s="372"/>
      <c r="H304" s="370"/>
      <c r="I304" s="372"/>
      <c r="J304" s="372"/>
      <c r="K304" s="372"/>
      <c r="L304" s="372"/>
      <c r="M304" s="372"/>
      <c r="N304" s="372"/>
      <c r="O304" s="372"/>
      <c r="P304" s="372"/>
      <c r="Q304" s="372"/>
      <c r="R304" s="372"/>
      <c r="S304" s="372"/>
      <c r="T304" s="372"/>
      <c r="U304" s="372"/>
      <c r="V304" s="372"/>
      <c r="W304" s="372"/>
      <c r="X304" s="370"/>
      <c r="Y304" s="370"/>
      <c r="Z304" s="370"/>
      <c r="AA304" s="370"/>
      <c r="AB304" s="370"/>
      <c r="AC304" s="370"/>
    </row>
    <row r="305">
      <c r="B305" s="398"/>
      <c r="C305" s="372"/>
      <c r="D305" s="370"/>
      <c r="E305" s="370"/>
      <c r="F305" s="372"/>
      <c r="G305" s="372"/>
      <c r="H305" s="370"/>
      <c r="I305" s="372"/>
      <c r="J305" s="372"/>
      <c r="K305" s="372"/>
      <c r="L305" s="372"/>
      <c r="M305" s="372"/>
      <c r="N305" s="372"/>
      <c r="O305" s="372"/>
      <c r="P305" s="372"/>
      <c r="Q305" s="372"/>
      <c r="R305" s="372"/>
      <c r="S305" s="372"/>
      <c r="T305" s="372"/>
      <c r="U305" s="372"/>
      <c r="V305" s="372"/>
      <c r="W305" s="372"/>
      <c r="X305" s="370"/>
      <c r="Y305" s="370"/>
      <c r="Z305" s="370"/>
      <c r="AA305" s="370"/>
      <c r="AB305" s="370"/>
      <c r="AC305" s="370"/>
    </row>
    <row r="306">
      <c r="B306" s="398"/>
      <c r="C306" s="372"/>
      <c r="D306" s="370"/>
      <c r="E306" s="370"/>
      <c r="F306" s="372"/>
      <c r="G306" s="372"/>
      <c r="H306" s="370"/>
      <c r="I306" s="372"/>
      <c r="J306" s="372"/>
      <c r="K306" s="372"/>
      <c r="L306" s="372"/>
      <c r="M306" s="372"/>
      <c r="N306" s="372"/>
      <c r="O306" s="372"/>
      <c r="P306" s="372"/>
      <c r="Q306" s="372"/>
      <c r="R306" s="372"/>
      <c r="S306" s="372"/>
      <c r="T306" s="372"/>
      <c r="U306" s="372"/>
      <c r="V306" s="372"/>
      <c r="W306" s="372"/>
      <c r="X306" s="370"/>
      <c r="Y306" s="370"/>
      <c r="Z306" s="370"/>
      <c r="AA306" s="370"/>
      <c r="AB306" s="370"/>
      <c r="AC306" s="370"/>
    </row>
    <row r="307">
      <c r="B307" s="398"/>
      <c r="C307" s="372"/>
      <c r="D307" s="370"/>
      <c r="E307" s="370"/>
      <c r="F307" s="372"/>
      <c r="G307" s="372"/>
      <c r="H307" s="370"/>
      <c r="I307" s="372"/>
      <c r="J307" s="372"/>
      <c r="K307" s="372"/>
      <c r="L307" s="372"/>
      <c r="M307" s="372"/>
      <c r="N307" s="372"/>
      <c r="O307" s="372"/>
      <c r="P307" s="372"/>
      <c r="Q307" s="372"/>
      <c r="R307" s="372"/>
      <c r="S307" s="372"/>
      <c r="T307" s="372"/>
      <c r="U307" s="372"/>
      <c r="V307" s="372"/>
      <c r="W307" s="372"/>
      <c r="X307" s="370"/>
      <c r="Y307" s="370"/>
      <c r="Z307" s="370"/>
      <c r="AA307" s="370"/>
      <c r="AB307" s="370"/>
      <c r="AC307" s="370"/>
    </row>
    <row r="308">
      <c r="B308" s="398"/>
      <c r="C308" s="372"/>
      <c r="D308" s="370"/>
      <c r="E308" s="370"/>
      <c r="F308" s="372"/>
      <c r="G308" s="372"/>
      <c r="H308" s="370"/>
      <c r="I308" s="372"/>
      <c r="J308" s="372"/>
      <c r="K308" s="372"/>
      <c r="L308" s="372"/>
      <c r="M308" s="372"/>
      <c r="N308" s="372"/>
      <c r="O308" s="372"/>
      <c r="P308" s="372"/>
      <c r="Q308" s="372"/>
      <c r="R308" s="372"/>
      <c r="S308" s="372"/>
      <c r="T308" s="372"/>
      <c r="U308" s="372"/>
      <c r="V308" s="372"/>
      <c r="W308" s="372"/>
      <c r="X308" s="370"/>
      <c r="Y308" s="370"/>
      <c r="Z308" s="370"/>
      <c r="AA308" s="370"/>
      <c r="AB308" s="370"/>
      <c r="AC308" s="370"/>
    </row>
    <row r="309">
      <c r="B309" s="398"/>
      <c r="C309" s="372"/>
      <c r="D309" s="370"/>
      <c r="E309" s="370"/>
      <c r="F309" s="372"/>
      <c r="G309" s="372"/>
      <c r="H309" s="370"/>
      <c r="I309" s="372"/>
      <c r="J309" s="372"/>
      <c r="K309" s="372"/>
      <c r="L309" s="372"/>
      <c r="M309" s="372"/>
      <c r="N309" s="372"/>
      <c r="O309" s="372"/>
      <c r="P309" s="372"/>
      <c r="Q309" s="372"/>
      <c r="R309" s="372"/>
      <c r="S309" s="372"/>
      <c r="T309" s="372"/>
      <c r="U309" s="372"/>
      <c r="V309" s="372"/>
      <c r="W309" s="372"/>
      <c r="X309" s="370"/>
      <c r="Y309" s="370"/>
      <c r="Z309" s="370"/>
      <c r="AA309" s="370"/>
      <c r="AB309" s="370"/>
      <c r="AC309" s="370"/>
    </row>
    <row r="310">
      <c r="B310" s="398"/>
      <c r="C310" s="372"/>
      <c r="D310" s="370"/>
      <c r="E310" s="370"/>
      <c r="F310" s="372"/>
      <c r="G310" s="372"/>
      <c r="H310" s="370"/>
      <c r="I310" s="372"/>
      <c r="J310" s="372"/>
      <c r="K310" s="372"/>
      <c r="L310" s="372"/>
      <c r="M310" s="372"/>
      <c r="N310" s="372"/>
      <c r="O310" s="372"/>
      <c r="P310" s="372"/>
      <c r="Q310" s="372"/>
      <c r="R310" s="372"/>
      <c r="S310" s="372"/>
      <c r="T310" s="372"/>
      <c r="U310" s="372"/>
      <c r="V310" s="372"/>
      <c r="W310" s="372"/>
      <c r="X310" s="370"/>
      <c r="Y310" s="370"/>
      <c r="Z310" s="370"/>
      <c r="AA310" s="370"/>
      <c r="AB310" s="370"/>
      <c r="AC310" s="370"/>
    </row>
    <row r="311">
      <c r="B311" s="398"/>
      <c r="C311" s="372"/>
      <c r="D311" s="370"/>
      <c r="E311" s="370"/>
      <c r="F311" s="372"/>
      <c r="G311" s="372"/>
      <c r="H311" s="370"/>
      <c r="I311" s="372"/>
      <c r="J311" s="372"/>
      <c r="K311" s="372"/>
      <c r="L311" s="372"/>
      <c r="M311" s="372"/>
      <c r="N311" s="372"/>
      <c r="O311" s="372"/>
      <c r="P311" s="372"/>
      <c r="Q311" s="372"/>
      <c r="R311" s="372"/>
      <c r="S311" s="372"/>
      <c r="T311" s="372"/>
      <c r="U311" s="372"/>
      <c r="V311" s="372"/>
      <c r="W311" s="372"/>
      <c r="X311" s="370"/>
      <c r="Y311" s="370"/>
      <c r="Z311" s="370"/>
      <c r="AA311" s="370"/>
      <c r="AB311" s="370"/>
      <c r="AC311" s="370"/>
    </row>
    <row r="312">
      <c r="B312" s="398"/>
      <c r="C312" s="372"/>
      <c r="D312" s="370"/>
      <c r="E312" s="370"/>
      <c r="F312" s="372"/>
      <c r="G312" s="372"/>
      <c r="H312" s="370"/>
      <c r="I312" s="372"/>
      <c r="J312" s="372"/>
      <c r="K312" s="372"/>
      <c r="L312" s="372"/>
      <c r="M312" s="372"/>
      <c r="N312" s="372"/>
      <c r="O312" s="372"/>
      <c r="P312" s="372"/>
      <c r="Q312" s="372"/>
      <c r="R312" s="372"/>
      <c r="S312" s="372"/>
      <c r="T312" s="372"/>
      <c r="U312" s="372"/>
      <c r="V312" s="372"/>
      <c r="W312" s="372"/>
      <c r="X312" s="370"/>
      <c r="Y312" s="370"/>
      <c r="Z312" s="370"/>
      <c r="AA312" s="370"/>
      <c r="AB312" s="370"/>
      <c r="AC312" s="370"/>
    </row>
    <row r="313">
      <c r="B313" s="398"/>
      <c r="C313" s="372"/>
      <c r="D313" s="370"/>
      <c r="E313" s="370"/>
      <c r="F313" s="372"/>
      <c r="G313" s="372"/>
      <c r="H313" s="370"/>
      <c r="I313" s="372"/>
      <c r="J313" s="372"/>
      <c r="K313" s="372"/>
      <c r="L313" s="372"/>
      <c r="M313" s="372"/>
      <c r="N313" s="372"/>
      <c r="O313" s="372"/>
      <c r="P313" s="372"/>
      <c r="Q313" s="372"/>
      <c r="R313" s="372"/>
      <c r="S313" s="372"/>
      <c r="T313" s="372"/>
      <c r="U313" s="372"/>
      <c r="V313" s="372"/>
      <c r="W313" s="372"/>
      <c r="X313" s="370"/>
      <c r="Y313" s="370"/>
      <c r="Z313" s="370"/>
      <c r="AA313" s="370"/>
      <c r="AB313" s="370"/>
      <c r="AC313" s="370"/>
    </row>
    <row r="314">
      <c r="B314" s="398"/>
      <c r="C314" s="372"/>
      <c r="D314" s="370"/>
      <c r="E314" s="370"/>
      <c r="F314" s="372"/>
      <c r="G314" s="372"/>
      <c r="H314" s="370"/>
      <c r="I314" s="372"/>
      <c r="J314" s="372"/>
      <c r="K314" s="372"/>
      <c r="L314" s="372"/>
      <c r="M314" s="372"/>
      <c r="N314" s="372"/>
      <c r="O314" s="372"/>
      <c r="P314" s="372"/>
      <c r="Q314" s="372"/>
      <c r="R314" s="372"/>
      <c r="S314" s="372"/>
      <c r="T314" s="372"/>
      <c r="U314" s="372"/>
      <c r="V314" s="372"/>
      <c r="W314" s="372"/>
      <c r="X314" s="370"/>
      <c r="Y314" s="370"/>
      <c r="Z314" s="370"/>
      <c r="AA314" s="370"/>
      <c r="AB314" s="370"/>
      <c r="AC314" s="370"/>
    </row>
    <row r="315">
      <c r="B315" s="398"/>
      <c r="C315" s="372"/>
      <c r="D315" s="370"/>
      <c r="E315" s="370"/>
      <c r="F315" s="372"/>
      <c r="G315" s="372"/>
      <c r="H315" s="370"/>
      <c r="I315" s="372"/>
      <c r="J315" s="372"/>
      <c r="K315" s="372"/>
      <c r="L315" s="372"/>
      <c r="M315" s="372"/>
      <c r="N315" s="372"/>
      <c r="O315" s="372"/>
      <c r="P315" s="372"/>
      <c r="Q315" s="372"/>
      <c r="R315" s="372"/>
      <c r="S315" s="372"/>
      <c r="T315" s="372"/>
      <c r="U315" s="372"/>
      <c r="V315" s="372"/>
      <c r="W315" s="372"/>
      <c r="X315" s="370"/>
      <c r="Y315" s="370"/>
      <c r="Z315" s="370"/>
      <c r="AA315" s="370"/>
      <c r="AB315" s="370"/>
      <c r="AC315" s="370"/>
    </row>
    <row r="316">
      <c r="B316" s="398"/>
      <c r="C316" s="372"/>
      <c r="D316" s="370"/>
      <c r="E316" s="370"/>
      <c r="F316" s="372"/>
      <c r="G316" s="372"/>
      <c r="H316" s="370"/>
      <c r="I316" s="372"/>
      <c r="J316" s="372"/>
      <c r="K316" s="372"/>
      <c r="L316" s="372"/>
      <c r="M316" s="372"/>
      <c r="N316" s="372"/>
      <c r="O316" s="372"/>
      <c r="P316" s="372"/>
      <c r="Q316" s="372"/>
      <c r="R316" s="372"/>
      <c r="S316" s="372"/>
      <c r="T316" s="372"/>
      <c r="U316" s="372"/>
      <c r="V316" s="372"/>
      <c r="W316" s="372"/>
      <c r="X316" s="370"/>
      <c r="Y316" s="370"/>
      <c r="Z316" s="370"/>
      <c r="AA316" s="370"/>
      <c r="AB316" s="370"/>
      <c r="AC316" s="370"/>
    </row>
    <row r="317">
      <c r="B317" s="398"/>
      <c r="C317" s="372"/>
      <c r="D317" s="370"/>
      <c r="E317" s="370"/>
      <c r="F317" s="372"/>
      <c r="G317" s="372"/>
      <c r="H317" s="370"/>
      <c r="I317" s="372"/>
      <c r="J317" s="372"/>
      <c r="K317" s="372"/>
      <c r="L317" s="372"/>
      <c r="M317" s="372"/>
      <c r="N317" s="372"/>
      <c r="O317" s="372"/>
      <c r="P317" s="372"/>
      <c r="Q317" s="372"/>
      <c r="R317" s="372"/>
      <c r="S317" s="372"/>
      <c r="T317" s="372"/>
      <c r="U317" s="372"/>
      <c r="V317" s="372"/>
      <c r="W317" s="372"/>
      <c r="X317" s="370"/>
      <c r="Y317" s="370"/>
      <c r="Z317" s="370"/>
      <c r="AA317" s="370"/>
      <c r="AB317" s="370"/>
      <c r="AC317" s="370"/>
    </row>
    <row r="318">
      <c r="B318" s="398"/>
      <c r="C318" s="372"/>
      <c r="D318" s="370"/>
      <c r="E318" s="370"/>
      <c r="F318" s="372"/>
      <c r="G318" s="372"/>
      <c r="H318" s="370"/>
      <c r="I318" s="372"/>
      <c r="J318" s="372"/>
      <c r="K318" s="372"/>
      <c r="L318" s="372"/>
      <c r="M318" s="372"/>
      <c r="N318" s="372"/>
      <c r="O318" s="372"/>
      <c r="P318" s="372"/>
      <c r="Q318" s="372"/>
      <c r="R318" s="372"/>
      <c r="S318" s="372"/>
      <c r="T318" s="372"/>
      <c r="U318" s="372"/>
      <c r="V318" s="372"/>
      <c r="W318" s="372"/>
      <c r="X318" s="370"/>
      <c r="Y318" s="370"/>
      <c r="Z318" s="370"/>
      <c r="AA318" s="370"/>
      <c r="AB318" s="370"/>
      <c r="AC318" s="370"/>
    </row>
    <row r="319">
      <c r="B319" s="398"/>
      <c r="C319" s="372"/>
      <c r="D319" s="370"/>
      <c r="E319" s="370"/>
      <c r="F319" s="372"/>
      <c r="G319" s="372"/>
      <c r="H319" s="370"/>
      <c r="I319" s="372"/>
      <c r="J319" s="372"/>
      <c r="K319" s="372"/>
      <c r="L319" s="372"/>
      <c r="M319" s="372"/>
      <c r="N319" s="372"/>
      <c r="O319" s="372"/>
      <c r="P319" s="372"/>
      <c r="Q319" s="372"/>
      <c r="R319" s="372"/>
      <c r="S319" s="372"/>
      <c r="T319" s="372"/>
      <c r="U319" s="372"/>
      <c r="V319" s="372"/>
      <c r="W319" s="372"/>
      <c r="X319" s="370"/>
      <c r="Y319" s="370"/>
      <c r="Z319" s="370"/>
      <c r="AA319" s="370"/>
      <c r="AB319" s="370"/>
      <c r="AC319" s="370"/>
    </row>
    <row r="320">
      <c r="B320" s="398"/>
      <c r="C320" s="372"/>
      <c r="D320" s="370"/>
      <c r="E320" s="370"/>
      <c r="F320" s="372"/>
      <c r="G320" s="372"/>
      <c r="H320" s="370"/>
      <c r="I320" s="372"/>
      <c r="J320" s="372"/>
      <c r="K320" s="372"/>
      <c r="L320" s="372"/>
      <c r="M320" s="372"/>
      <c r="N320" s="372"/>
      <c r="O320" s="372"/>
      <c r="P320" s="372"/>
      <c r="Q320" s="372"/>
      <c r="R320" s="372"/>
      <c r="S320" s="372"/>
      <c r="T320" s="372"/>
      <c r="U320" s="372"/>
      <c r="V320" s="372"/>
      <c r="W320" s="372"/>
      <c r="X320" s="370"/>
      <c r="Y320" s="370"/>
      <c r="Z320" s="370"/>
      <c r="AA320" s="370"/>
      <c r="AB320" s="370"/>
      <c r="AC320" s="370"/>
    </row>
    <row r="321">
      <c r="B321" s="398"/>
      <c r="C321" s="372"/>
      <c r="D321" s="370"/>
      <c r="E321" s="370"/>
      <c r="F321" s="372"/>
      <c r="G321" s="372"/>
      <c r="H321" s="370"/>
      <c r="I321" s="372"/>
      <c r="J321" s="372"/>
      <c r="K321" s="372"/>
      <c r="L321" s="372"/>
      <c r="M321" s="372"/>
      <c r="N321" s="372"/>
      <c r="O321" s="372"/>
      <c r="P321" s="372"/>
      <c r="Q321" s="372"/>
      <c r="R321" s="372"/>
      <c r="S321" s="372"/>
      <c r="T321" s="372"/>
      <c r="U321" s="372"/>
      <c r="V321" s="372"/>
      <c r="W321" s="372"/>
      <c r="X321" s="370"/>
      <c r="Y321" s="370"/>
      <c r="Z321" s="370"/>
      <c r="AA321" s="370"/>
      <c r="AB321" s="370"/>
      <c r="AC321" s="370"/>
    </row>
    <row r="322">
      <c r="B322" s="398"/>
      <c r="C322" s="372"/>
      <c r="D322" s="370"/>
      <c r="E322" s="370"/>
      <c r="F322" s="372"/>
      <c r="G322" s="372"/>
      <c r="H322" s="370"/>
      <c r="I322" s="372"/>
      <c r="J322" s="372"/>
      <c r="K322" s="372"/>
      <c r="L322" s="372"/>
      <c r="M322" s="372"/>
      <c r="N322" s="372"/>
      <c r="O322" s="372"/>
      <c r="P322" s="372"/>
      <c r="Q322" s="372"/>
      <c r="R322" s="372"/>
      <c r="S322" s="372"/>
      <c r="T322" s="372"/>
      <c r="U322" s="372"/>
      <c r="V322" s="372"/>
      <c r="W322" s="372"/>
      <c r="X322" s="370"/>
      <c r="Y322" s="370"/>
      <c r="Z322" s="370"/>
      <c r="AA322" s="370"/>
      <c r="AB322" s="370"/>
      <c r="AC322" s="370"/>
    </row>
    <row r="323">
      <c r="B323" s="398"/>
      <c r="C323" s="372"/>
      <c r="D323" s="370"/>
      <c r="E323" s="370"/>
      <c r="F323" s="372"/>
      <c r="G323" s="372"/>
      <c r="H323" s="370"/>
      <c r="I323" s="372"/>
      <c r="J323" s="372"/>
      <c r="K323" s="372"/>
      <c r="L323" s="372"/>
      <c r="M323" s="372"/>
      <c r="N323" s="372"/>
      <c r="O323" s="372"/>
      <c r="P323" s="372"/>
      <c r="Q323" s="372"/>
      <c r="R323" s="372"/>
      <c r="S323" s="372"/>
      <c r="T323" s="372"/>
      <c r="U323" s="372"/>
      <c r="V323" s="372"/>
      <c r="W323" s="372"/>
      <c r="X323" s="370"/>
      <c r="Y323" s="370"/>
      <c r="Z323" s="370"/>
      <c r="AA323" s="370"/>
      <c r="AB323" s="370"/>
      <c r="AC323" s="370"/>
    </row>
    <row r="324">
      <c r="B324" s="398"/>
      <c r="C324" s="372"/>
      <c r="D324" s="370"/>
      <c r="E324" s="370"/>
      <c r="F324" s="372"/>
      <c r="G324" s="372"/>
      <c r="H324" s="370"/>
      <c r="I324" s="372"/>
      <c r="J324" s="372"/>
      <c r="K324" s="372"/>
      <c r="L324" s="372"/>
      <c r="M324" s="372"/>
      <c r="N324" s="372"/>
      <c r="O324" s="372"/>
      <c r="P324" s="372"/>
      <c r="Q324" s="372"/>
      <c r="R324" s="372"/>
      <c r="S324" s="372"/>
      <c r="T324" s="372"/>
      <c r="U324" s="372"/>
      <c r="V324" s="372"/>
      <c r="W324" s="372"/>
      <c r="X324" s="370"/>
      <c r="Y324" s="370"/>
      <c r="Z324" s="370"/>
      <c r="AA324" s="370"/>
      <c r="AB324" s="370"/>
      <c r="AC324" s="370"/>
    </row>
    <row r="325">
      <c r="B325" s="398"/>
      <c r="C325" s="372"/>
      <c r="D325" s="370"/>
      <c r="E325" s="370"/>
      <c r="F325" s="372"/>
      <c r="G325" s="372"/>
      <c r="H325" s="370"/>
      <c r="I325" s="372"/>
      <c r="J325" s="372"/>
      <c r="K325" s="372"/>
      <c r="L325" s="372"/>
      <c r="M325" s="372"/>
      <c r="N325" s="372"/>
      <c r="O325" s="372"/>
      <c r="P325" s="372"/>
      <c r="Q325" s="372"/>
      <c r="R325" s="372"/>
      <c r="S325" s="372"/>
      <c r="T325" s="372"/>
      <c r="U325" s="372"/>
      <c r="V325" s="372"/>
      <c r="W325" s="372"/>
      <c r="X325" s="370"/>
      <c r="Y325" s="370"/>
      <c r="Z325" s="370"/>
      <c r="AA325" s="370"/>
      <c r="AB325" s="370"/>
      <c r="AC325" s="370"/>
    </row>
    <row r="326">
      <c r="B326" s="398"/>
      <c r="C326" s="372"/>
      <c r="D326" s="370"/>
      <c r="E326" s="370"/>
      <c r="F326" s="372"/>
      <c r="G326" s="372"/>
      <c r="H326" s="370"/>
      <c r="I326" s="372"/>
      <c r="J326" s="372"/>
      <c r="K326" s="372"/>
      <c r="L326" s="372"/>
      <c r="M326" s="372"/>
      <c r="N326" s="372"/>
      <c r="O326" s="372"/>
      <c r="P326" s="372"/>
      <c r="Q326" s="372"/>
      <c r="R326" s="372"/>
      <c r="S326" s="372"/>
      <c r="T326" s="372"/>
      <c r="U326" s="372"/>
      <c r="V326" s="372"/>
      <c r="W326" s="372"/>
      <c r="X326" s="370"/>
      <c r="Y326" s="370"/>
      <c r="Z326" s="370"/>
      <c r="AA326" s="370"/>
      <c r="AB326" s="370"/>
      <c r="AC326" s="370"/>
    </row>
    <row r="327">
      <c r="B327" s="398"/>
      <c r="C327" s="372"/>
      <c r="D327" s="370"/>
      <c r="E327" s="370"/>
      <c r="F327" s="372"/>
      <c r="G327" s="372"/>
      <c r="H327" s="370"/>
      <c r="I327" s="372"/>
      <c r="J327" s="372"/>
      <c r="K327" s="372"/>
      <c r="L327" s="372"/>
      <c r="M327" s="372"/>
      <c r="N327" s="372"/>
      <c r="O327" s="372"/>
      <c r="P327" s="372"/>
      <c r="Q327" s="372"/>
      <c r="R327" s="372"/>
      <c r="S327" s="372"/>
      <c r="T327" s="372"/>
      <c r="U327" s="372"/>
      <c r="V327" s="372"/>
      <c r="W327" s="372"/>
      <c r="X327" s="370"/>
      <c r="Y327" s="370"/>
      <c r="Z327" s="370"/>
      <c r="AA327" s="370"/>
      <c r="AB327" s="370"/>
      <c r="AC327" s="370"/>
    </row>
    <row r="328">
      <c r="B328" s="398"/>
      <c r="C328" s="372"/>
      <c r="D328" s="370"/>
      <c r="E328" s="370"/>
      <c r="F328" s="372"/>
      <c r="G328" s="372"/>
      <c r="H328" s="370"/>
      <c r="I328" s="372"/>
      <c r="J328" s="372"/>
      <c r="K328" s="372"/>
      <c r="L328" s="372"/>
      <c r="M328" s="372"/>
      <c r="N328" s="372"/>
      <c r="O328" s="372"/>
      <c r="P328" s="372"/>
      <c r="Q328" s="372"/>
      <c r="R328" s="372"/>
      <c r="S328" s="372"/>
      <c r="T328" s="372"/>
      <c r="U328" s="372"/>
      <c r="V328" s="372"/>
      <c r="W328" s="372"/>
      <c r="X328" s="370"/>
      <c r="Y328" s="370"/>
      <c r="Z328" s="370"/>
      <c r="AA328" s="370"/>
      <c r="AB328" s="370"/>
      <c r="AC328" s="370"/>
    </row>
    <row r="329">
      <c r="B329" s="398"/>
      <c r="C329" s="372"/>
      <c r="D329" s="370"/>
      <c r="E329" s="370"/>
      <c r="F329" s="372"/>
      <c r="G329" s="372"/>
      <c r="H329" s="370"/>
      <c r="I329" s="372"/>
      <c r="J329" s="372"/>
      <c r="K329" s="372"/>
      <c r="L329" s="372"/>
      <c r="M329" s="372"/>
      <c r="N329" s="372"/>
      <c r="O329" s="372"/>
      <c r="P329" s="372"/>
      <c r="Q329" s="372"/>
      <c r="R329" s="372"/>
      <c r="S329" s="372"/>
      <c r="T329" s="372"/>
      <c r="U329" s="372"/>
      <c r="V329" s="372"/>
      <c r="W329" s="372"/>
      <c r="X329" s="370"/>
      <c r="Y329" s="370"/>
      <c r="Z329" s="370"/>
      <c r="AA329" s="370"/>
      <c r="AB329" s="370"/>
      <c r="AC329" s="370"/>
    </row>
    <row r="330">
      <c r="B330" s="398"/>
      <c r="C330" s="372"/>
      <c r="D330" s="370"/>
      <c r="E330" s="370"/>
      <c r="F330" s="372"/>
      <c r="G330" s="372"/>
      <c r="H330" s="370"/>
      <c r="I330" s="372"/>
      <c r="J330" s="372"/>
      <c r="K330" s="372"/>
      <c r="L330" s="372"/>
      <c r="M330" s="372"/>
      <c r="N330" s="372"/>
      <c r="O330" s="372"/>
      <c r="P330" s="372"/>
      <c r="Q330" s="372"/>
      <c r="R330" s="372"/>
      <c r="S330" s="372"/>
      <c r="T330" s="372"/>
      <c r="U330" s="372"/>
      <c r="V330" s="372"/>
      <c r="W330" s="372"/>
      <c r="X330" s="370"/>
      <c r="Y330" s="370"/>
      <c r="Z330" s="370"/>
      <c r="AA330" s="370"/>
      <c r="AB330" s="370"/>
      <c r="AC330" s="370"/>
    </row>
    <row r="331">
      <c r="B331" s="398"/>
      <c r="C331" s="372"/>
      <c r="D331" s="370"/>
      <c r="E331" s="370"/>
      <c r="F331" s="372"/>
      <c r="G331" s="372"/>
      <c r="H331" s="370"/>
      <c r="I331" s="372"/>
      <c r="J331" s="372"/>
      <c r="K331" s="372"/>
      <c r="L331" s="372"/>
      <c r="M331" s="372"/>
      <c r="N331" s="372"/>
      <c r="O331" s="372"/>
      <c r="P331" s="372"/>
      <c r="Q331" s="372"/>
      <c r="R331" s="372"/>
      <c r="S331" s="372"/>
      <c r="T331" s="372"/>
      <c r="U331" s="372"/>
      <c r="V331" s="372"/>
      <c r="W331" s="372"/>
      <c r="X331" s="370"/>
      <c r="Y331" s="370"/>
      <c r="Z331" s="370"/>
      <c r="AA331" s="370"/>
      <c r="AB331" s="370"/>
      <c r="AC331" s="370"/>
    </row>
    <row r="332">
      <c r="B332" s="398"/>
      <c r="C332" s="372"/>
      <c r="D332" s="370"/>
      <c r="E332" s="370"/>
      <c r="F332" s="372"/>
      <c r="G332" s="372"/>
      <c r="H332" s="370"/>
      <c r="I332" s="372"/>
      <c r="J332" s="372"/>
      <c r="K332" s="372"/>
      <c r="L332" s="372"/>
      <c r="M332" s="372"/>
      <c r="N332" s="372"/>
      <c r="O332" s="372"/>
      <c r="P332" s="372"/>
      <c r="Q332" s="372"/>
      <c r="R332" s="372"/>
      <c r="S332" s="372"/>
      <c r="T332" s="372"/>
      <c r="U332" s="372"/>
      <c r="V332" s="372"/>
      <c r="W332" s="372"/>
      <c r="X332" s="370"/>
      <c r="Y332" s="370"/>
      <c r="Z332" s="370"/>
      <c r="AA332" s="370"/>
      <c r="AB332" s="370"/>
      <c r="AC332" s="370"/>
    </row>
    <row r="333">
      <c r="B333" s="398"/>
      <c r="C333" s="372"/>
      <c r="D333" s="370"/>
      <c r="E333" s="370"/>
      <c r="F333" s="372"/>
      <c r="G333" s="372"/>
      <c r="H333" s="370"/>
      <c r="I333" s="372"/>
      <c r="J333" s="372"/>
      <c r="K333" s="372"/>
      <c r="L333" s="372"/>
      <c r="M333" s="372"/>
      <c r="N333" s="372"/>
      <c r="O333" s="372"/>
      <c r="P333" s="372"/>
      <c r="Q333" s="372"/>
      <c r="R333" s="372"/>
      <c r="S333" s="372"/>
      <c r="T333" s="372"/>
      <c r="U333" s="372"/>
      <c r="V333" s="372"/>
      <c r="W333" s="372"/>
      <c r="X333" s="370"/>
      <c r="Y333" s="370"/>
      <c r="Z333" s="370"/>
      <c r="AA333" s="370"/>
      <c r="AB333" s="370"/>
      <c r="AC333" s="370"/>
    </row>
    <row r="334">
      <c r="B334" s="398"/>
      <c r="C334" s="372"/>
      <c r="D334" s="370"/>
      <c r="E334" s="370"/>
      <c r="F334" s="372"/>
      <c r="G334" s="372"/>
      <c r="H334" s="370"/>
      <c r="I334" s="372"/>
      <c r="J334" s="372"/>
      <c r="K334" s="372"/>
      <c r="L334" s="372"/>
      <c r="M334" s="372"/>
      <c r="N334" s="372"/>
      <c r="O334" s="372"/>
      <c r="P334" s="372"/>
      <c r="Q334" s="372"/>
      <c r="R334" s="372"/>
      <c r="S334" s="372"/>
      <c r="T334" s="372"/>
      <c r="U334" s="372"/>
      <c r="V334" s="372"/>
      <c r="W334" s="372"/>
      <c r="X334" s="370"/>
      <c r="Y334" s="370"/>
      <c r="Z334" s="370"/>
      <c r="AA334" s="370"/>
      <c r="AB334" s="370"/>
      <c r="AC334" s="370"/>
    </row>
    <row r="335">
      <c r="B335" s="398"/>
      <c r="C335" s="372"/>
      <c r="D335" s="370"/>
      <c r="E335" s="370"/>
      <c r="F335" s="372"/>
      <c r="G335" s="372"/>
      <c r="H335" s="370"/>
      <c r="I335" s="372"/>
      <c r="J335" s="372"/>
      <c r="K335" s="372"/>
      <c r="L335" s="372"/>
      <c r="M335" s="372"/>
      <c r="N335" s="372"/>
      <c r="O335" s="372"/>
      <c r="P335" s="372"/>
      <c r="Q335" s="372"/>
      <c r="R335" s="372"/>
      <c r="S335" s="372"/>
      <c r="T335" s="372"/>
      <c r="U335" s="372"/>
      <c r="V335" s="372"/>
      <c r="W335" s="372"/>
      <c r="X335" s="370"/>
      <c r="Y335" s="370"/>
      <c r="Z335" s="370"/>
      <c r="AA335" s="370"/>
      <c r="AB335" s="370"/>
      <c r="AC335" s="370"/>
    </row>
    <row r="336">
      <c r="B336" s="398"/>
      <c r="C336" s="372"/>
      <c r="D336" s="370"/>
      <c r="E336" s="370"/>
      <c r="F336" s="372"/>
      <c r="G336" s="372"/>
      <c r="H336" s="370"/>
      <c r="I336" s="372"/>
      <c r="J336" s="372"/>
      <c r="K336" s="372"/>
      <c r="L336" s="372"/>
      <c r="M336" s="372"/>
      <c r="N336" s="372"/>
      <c r="O336" s="372"/>
      <c r="P336" s="372"/>
      <c r="Q336" s="372"/>
      <c r="R336" s="372"/>
      <c r="S336" s="372"/>
      <c r="T336" s="372"/>
      <c r="U336" s="372"/>
      <c r="V336" s="372"/>
      <c r="W336" s="372"/>
      <c r="X336" s="370"/>
      <c r="Y336" s="370"/>
      <c r="Z336" s="370"/>
      <c r="AA336" s="370"/>
      <c r="AB336" s="370"/>
      <c r="AC336" s="370"/>
    </row>
    <row r="337">
      <c r="B337" s="398"/>
      <c r="C337" s="372"/>
      <c r="D337" s="370"/>
      <c r="E337" s="370"/>
      <c r="F337" s="372"/>
      <c r="G337" s="372"/>
      <c r="H337" s="370"/>
      <c r="I337" s="372"/>
      <c r="J337" s="372"/>
      <c r="K337" s="372"/>
      <c r="L337" s="372"/>
      <c r="M337" s="372"/>
      <c r="N337" s="372"/>
      <c r="O337" s="372"/>
      <c r="P337" s="372"/>
      <c r="Q337" s="372"/>
      <c r="R337" s="372"/>
      <c r="S337" s="372"/>
      <c r="T337" s="372"/>
      <c r="U337" s="372"/>
      <c r="V337" s="372"/>
      <c r="W337" s="372"/>
      <c r="X337" s="370"/>
      <c r="Y337" s="370"/>
      <c r="Z337" s="370"/>
      <c r="AA337" s="370"/>
      <c r="AB337" s="370"/>
      <c r="AC337" s="370"/>
    </row>
    <row r="338">
      <c r="B338" s="398"/>
      <c r="C338" s="372"/>
      <c r="D338" s="370"/>
      <c r="E338" s="370"/>
      <c r="F338" s="372"/>
      <c r="G338" s="372"/>
      <c r="H338" s="370"/>
      <c r="I338" s="372"/>
      <c r="J338" s="372"/>
      <c r="K338" s="372"/>
      <c r="L338" s="372"/>
      <c r="M338" s="372"/>
      <c r="N338" s="372"/>
      <c r="O338" s="372"/>
      <c r="P338" s="372"/>
      <c r="Q338" s="372"/>
      <c r="R338" s="372"/>
      <c r="S338" s="372"/>
      <c r="T338" s="372"/>
      <c r="U338" s="372"/>
      <c r="V338" s="372"/>
      <c r="W338" s="372"/>
      <c r="X338" s="370"/>
      <c r="Y338" s="370"/>
      <c r="Z338" s="370"/>
      <c r="AA338" s="370"/>
      <c r="AB338" s="370"/>
      <c r="AC338" s="370"/>
    </row>
    <row r="339">
      <c r="B339" s="398"/>
      <c r="C339" s="372"/>
      <c r="D339" s="370"/>
      <c r="E339" s="370"/>
      <c r="F339" s="372"/>
      <c r="G339" s="372"/>
      <c r="H339" s="370"/>
      <c r="I339" s="372"/>
      <c r="J339" s="372"/>
      <c r="K339" s="372"/>
      <c r="L339" s="372"/>
      <c r="M339" s="372"/>
      <c r="N339" s="372"/>
      <c r="O339" s="372"/>
      <c r="P339" s="372"/>
      <c r="Q339" s="372"/>
      <c r="R339" s="372"/>
      <c r="S339" s="372"/>
      <c r="T339" s="372"/>
      <c r="U339" s="372"/>
      <c r="V339" s="372"/>
      <c r="W339" s="372"/>
      <c r="X339" s="370"/>
      <c r="Y339" s="370"/>
      <c r="Z339" s="370"/>
      <c r="AA339" s="370"/>
      <c r="AB339" s="370"/>
      <c r="AC339" s="370"/>
    </row>
    <row r="340">
      <c r="B340" s="398"/>
      <c r="C340" s="372"/>
      <c r="D340" s="370"/>
      <c r="E340" s="370"/>
      <c r="F340" s="372"/>
      <c r="G340" s="372"/>
      <c r="H340" s="370"/>
      <c r="I340" s="372"/>
      <c r="J340" s="372"/>
      <c r="K340" s="372"/>
      <c r="L340" s="372"/>
      <c r="M340" s="372"/>
      <c r="N340" s="372"/>
      <c r="O340" s="372"/>
      <c r="P340" s="372"/>
      <c r="Q340" s="372"/>
      <c r="R340" s="372"/>
      <c r="S340" s="372"/>
      <c r="T340" s="372"/>
      <c r="U340" s="372"/>
      <c r="V340" s="372"/>
      <c r="W340" s="372"/>
      <c r="X340" s="370"/>
      <c r="Y340" s="370"/>
      <c r="Z340" s="370"/>
      <c r="AA340" s="370"/>
      <c r="AB340" s="370"/>
      <c r="AC340" s="370"/>
    </row>
    <row r="341">
      <c r="B341" s="398"/>
      <c r="C341" s="372"/>
      <c r="D341" s="370"/>
      <c r="E341" s="370"/>
      <c r="F341" s="372"/>
      <c r="G341" s="372"/>
      <c r="H341" s="370"/>
      <c r="I341" s="372"/>
      <c r="J341" s="372"/>
      <c r="K341" s="372"/>
      <c r="L341" s="372"/>
      <c r="M341" s="372"/>
      <c r="N341" s="372"/>
      <c r="O341" s="372"/>
      <c r="P341" s="372"/>
      <c r="Q341" s="372"/>
      <c r="R341" s="372"/>
      <c r="S341" s="372"/>
      <c r="T341" s="372"/>
      <c r="U341" s="372"/>
      <c r="V341" s="372"/>
      <c r="W341" s="372"/>
      <c r="X341" s="370"/>
      <c r="Y341" s="370"/>
      <c r="Z341" s="370"/>
      <c r="AA341" s="370"/>
      <c r="AB341" s="370"/>
      <c r="AC341" s="370"/>
    </row>
    <row r="342">
      <c r="B342" s="398"/>
      <c r="C342" s="372"/>
      <c r="D342" s="370"/>
      <c r="E342" s="370"/>
      <c r="F342" s="372"/>
      <c r="G342" s="372"/>
      <c r="H342" s="370"/>
      <c r="I342" s="372"/>
      <c r="J342" s="372"/>
      <c r="K342" s="372"/>
      <c r="L342" s="372"/>
      <c r="M342" s="372"/>
      <c r="N342" s="372"/>
      <c r="O342" s="372"/>
      <c r="P342" s="372"/>
      <c r="Q342" s="372"/>
      <c r="R342" s="372"/>
      <c r="S342" s="372"/>
      <c r="T342" s="372"/>
      <c r="U342" s="372"/>
      <c r="V342" s="372"/>
      <c r="W342" s="372"/>
      <c r="X342" s="370"/>
      <c r="Y342" s="370"/>
      <c r="Z342" s="370"/>
      <c r="AA342" s="370"/>
      <c r="AB342" s="370"/>
      <c r="AC342" s="370"/>
    </row>
    <row r="343">
      <c r="B343" s="398"/>
      <c r="C343" s="372"/>
      <c r="D343" s="370"/>
      <c r="E343" s="370"/>
      <c r="F343" s="372"/>
      <c r="G343" s="372"/>
      <c r="H343" s="370"/>
      <c r="I343" s="372"/>
      <c r="J343" s="372"/>
      <c r="K343" s="372"/>
      <c r="L343" s="372"/>
      <c r="M343" s="372"/>
      <c r="N343" s="372"/>
      <c r="O343" s="372"/>
      <c r="P343" s="372"/>
      <c r="Q343" s="372"/>
      <c r="R343" s="372"/>
      <c r="S343" s="372"/>
      <c r="T343" s="372"/>
      <c r="U343" s="372"/>
      <c r="V343" s="372"/>
      <c r="W343" s="372"/>
      <c r="X343" s="370"/>
      <c r="Y343" s="370"/>
      <c r="Z343" s="370"/>
      <c r="AA343" s="370"/>
      <c r="AB343" s="370"/>
      <c r="AC343" s="370"/>
    </row>
    <row r="344">
      <c r="B344" s="398"/>
      <c r="C344" s="372"/>
      <c r="D344" s="370"/>
      <c r="E344" s="370"/>
      <c r="F344" s="372"/>
      <c r="G344" s="372"/>
      <c r="H344" s="370"/>
      <c r="I344" s="372"/>
      <c r="J344" s="372"/>
      <c r="K344" s="372"/>
      <c r="L344" s="372"/>
      <c r="M344" s="372"/>
      <c r="N344" s="372"/>
      <c r="O344" s="372"/>
      <c r="P344" s="372"/>
      <c r="Q344" s="372"/>
      <c r="R344" s="372"/>
      <c r="S344" s="372"/>
      <c r="T344" s="372"/>
      <c r="U344" s="372"/>
      <c r="V344" s="372"/>
      <c r="W344" s="372"/>
      <c r="X344" s="370"/>
      <c r="Y344" s="370"/>
      <c r="Z344" s="370"/>
      <c r="AA344" s="370"/>
      <c r="AB344" s="370"/>
      <c r="AC344" s="370"/>
    </row>
    <row r="345">
      <c r="B345" s="398"/>
      <c r="C345" s="372"/>
      <c r="D345" s="370"/>
      <c r="E345" s="370"/>
      <c r="F345" s="372"/>
      <c r="G345" s="372"/>
      <c r="H345" s="370"/>
      <c r="I345" s="372"/>
      <c r="J345" s="372"/>
      <c r="K345" s="372"/>
      <c r="L345" s="372"/>
      <c r="M345" s="372"/>
      <c r="N345" s="372"/>
      <c r="O345" s="372"/>
      <c r="P345" s="372"/>
      <c r="Q345" s="372"/>
      <c r="R345" s="372"/>
      <c r="S345" s="372"/>
      <c r="T345" s="372"/>
      <c r="U345" s="372"/>
      <c r="V345" s="372"/>
      <c r="W345" s="372"/>
      <c r="X345" s="370"/>
      <c r="Y345" s="370"/>
      <c r="Z345" s="370"/>
      <c r="AA345" s="370"/>
      <c r="AB345" s="370"/>
      <c r="AC345" s="370"/>
    </row>
    <row r="346">
      <c r="B346" s="398"/>
      <c r="C346" s="372"/>
      <c r="D346" s="370"/>
      <c r="E346" s="370"/>
      <c r="F346" s="372"/>
      <c r="G346" s="372"/>
      <c r="H346" s="370"/>
      <c r="I346" s="372"/>
      <c r="J346" s="372"/>
      <c r="K346" s="372"/>
      <c r="L346" s="372"/>
      <c r="M346" s="372"/>
      <c r="N346" s="372"/>
      <c r="O346" s="372"/>
      <c r="P346" s="372"/>
      <c r="Q346" s="372"/>
      <c r="R346" s="372"/>
      <c r="S346" s="372"/>
      <c r="T346" s="372"/>
      <c r="U346" s="372"/>
      <c r="V346" s="372"/>
      <c r="W346" s="372"/>
      <c r="X346" s="370"/>
      <c r="Y346" s="370"/>
      <c r="Z346" s="370"/>
      <c r="AA346" s="370"/>
      <c r="AB346" s="370"/>
      <c r="AC346" s="370"/>
    </row>
    <row r="347">
      <c r="B347" s="398"/>
      <c r="C347" s="372"/>
      <c r="D347" s="370"/>
      <c r="E347" s="370"/>
      <c r="F347" s="372"/>
      <c r="G347" s="372"/>
      <c r="H347" s="370"/>
      <c r="I347" s="372"/>
      <c r="J347" s="372"/>
      <c r="K347" s="372"/>
      <c r="L347" s="372"/>
      <c r="M347" s="372"/>
      <c r="N347" s="372"/>
      <c r="O347" s="372"/>
      <c r="P347" s="372"/>
      <c r="Q347" s="372"/>
      <c r="R347" s="372"/>
      <c r="S347" s="372"/>
      <c r="T347" s="372"/>
      <c r="U347" s="372"/>
      <c r="V347" s="372"/>
      <c r="W347" s="372"/>
      <c r="X347" s="370"/>
      <c r="Y347" s="370"/>
      <c r="Z347" s="370"/>
      <c r="AA347" s="370"/>
      <c r="AB347" s="370"/>
      <c r="AC347" s="370"/>
    </row>
    <row r="348">
      <c r="B348" s="398"/>
      <c r="C348" s="372"/>
      <c r="D348" s="370"/>
      <c r="E348" s="370"/>
      <c r="F348" s="372"/>
      <c r="G348" s="372"/>
      <c r="H348" s="370"/>
      <c r="I348" s="372"/>
      <c r="J348" s="372"/>
      <c r="K348" s="372"/>
      <c r="L348" s="372"/>
      <c r="M348" s="372"/>
      <c r="N348" s="372"/>
      <c r="O348" s="372"/>
      <c r="P348" s="372"/>
      <c r="Q348" s="372"/>
      <c r="R348" s="372"/>
      <c r="S348" s="372"/>
      <c r="T348" s="372"/>
      <c r="U348" s="372"/>
      <c r="V348" s="372"/>
      <c r="W348" s="372"/>
      <c r="X348" s="370"/>
      <c r="Y348" s="370"/>
      <c r="Z348" s="370"/>
      <c r="AA348" s="370"/>
      <c r="AB348" s="370"/>
      <c r="AC348" s="370"/>
    </row>
    <row r="349">
      <c r="B349" s="398"/>
      <c r="C349" s="372"/>
      <c r="D349" s="370"/>
      <c r="E349" s="370"/>
      <c r="F349" s="372"/>
      <c r="G349" s="372"/>
      <c r="H349" s="370"/>
      <c r="I349" s="372"/>
      <c r="J349" s="372"/>
      <c r="K349" s="372"/>
      <c r="L349" s="372"/>
      <c r="M349" s="372"/>
      <c r="N349" s="372"/>
      <c r="O349" s="372"/>
      <c r="P349" s="372"/>
      <c r="Q349" s="372"/>
      <c r="R349" s="372"/>
      <c r="S349" s="372"/>
      <c r="T349" s="372"/>
      <c r="U349" s="372"/>
      <c r="V349" s="372"/>
      <c r="W349" s="372"/>
      <c r="X349" s="370"/>
      <c r="Y349" s="370"/>
      <c r="Z349" s="370"/>
      <c r="AA349" s="370"/>
      <c r="AB349" s="370"/>
      <c r="AC349" s="370"/>
    </row>
    <row r="350">
      <c r="B350" s="398"/>
      <c r="C350" s="372"/>
      <c r="D350" s="370"/>
      <c r="E350" s="370"/>
      <c r="F350" s="372"/>
      <c r="G350" s="372"/>
      <c r="H350" s="370"/>
      <c r="I350" s="372"/>
      <c r="J350" s="372"/>
      <c r="K350" s="372"/>
      <c r="L350" s="372"/>
      <c r="M350" s="372"/>
      <c r="N350" s="372"/>
      <c r="O350" s="372"/>
      <c r="P350" s="372"/>
      <c r="Q350" s="372"/>
      <c r="R350" s="372"/>
      <c r="S350" s="372"/>
      <c r="T350" s="372"/>
      <c r="U350" s="372"/>
      <c r="V350" s="372"/>
      <c r="W350" s="372"/>
      <c r="X350" s="370"/>
      <c r="Y350" s="370"/>
      <c r="Z350" s="370"/>
      <c r="AA350" s="370"/>
      <c r="AB350" s="370"/>
      <c r="AC350" s="370"/>
    </row>
    <row r="351">
      <c r="B351" s="398"/>
      <c r="C351" s="372"/>
      <c r="D351" s="370"/>
      <c r="E351" s="370"/>
      <c r="F351" s="372"/>
      <c r="G351" s="372"/>
      <c r="H351" s="370"/>
      <c r="I351" s="372"/>
      <c r="J351" s="372"/>
      <c r="K351" s="372"/>
      <c r="L351" s="372"/>
      <c r="M351" s="372"/>
      <c r="N351" s="372"/>
      <c r="O351" s="372"/>
      <c r="P351" s="372"/>
      <c r="Q351" s="372"/>
      <c r="R351" s="372"/>
      <c r="S351" s="372"/>
      <c r="T351" s="372"/>
      <c r="U351" s="372"/>
      <c r="V351" s="372"/>
      <c r="W351" s="372"/>
      <c r="X351" s="370"/>
      <c r="Y351" s="370"/>
      <c r="Z351" s="370"/>
      <c r="AA351" s="370"/>
      <c r="AB351" s="370"/>
      <c r="AC351" s="370"/>
    </row>
    <row r="352">
      <c r="B352" s="398"/>
      <c r="C352" s="372"/>
      <c r="D352" s="370"/>
      <c r="E352" s="370"/>
      <c r="F352" s="372"/>
      <c r="G352" s="372"/>
      <c r="H352" s="370"/>
      <c r="I352" s="372"/>
      <c r="J352" s="372"/>
      <c r="K352" s="372"/>
      <c r="L352" s="372"/>
      <c r="M352" s="372"/>
      <c r="N352" s="372"/>
      <c r="O352" s="372"/>
      <c r="P352" s="372"/>
      <c r="Q352" s="372"/>
      <c r="R352" s="372"/>
      <c r="S352" s="372"/>
      <c r="T352" s="372"/>
      <c r="U352" s="372"/>
      <c r="V352" s="372"/>
      <c r="W352" s="372"/>
      <c r="X352" s="370"/>
      <c r="Y352" s="370"/>
      <c r="Z352" s="370"/>
      <c r="AA352" s="370"/>
      <c r="AB352" s="370"/>
      <c r="AC352" s="370"/>
    </row>
    <row r="353">
      <c r="B353" s="398"/>
      <c r="C353" s="372"/>
      <c r="D353" s="370"/>
      <c r="E353" s="370"/>
      <c r="F353" s="372"/>
      <c r="G353" s="372"/>
      <c r="H353" s="370"/>
      <c r="I353" s="372"/>
      <c r="J353" s="372"/>
      <c r="K353" s="372"/>
      <c r="L353" s="372"/>
      <c r="M353" s="372"/>
      <c r="N353" s="372"/>
      <c r="O353" s="372"/>
      <c r="P353" s="372"/>
      <c r="Q353" s="372"/>
      <c r="R353" s="372"/>
      <c r="S353" s="372"/>
      <c r="T353" s="372"/>
      <c r="U353" s="372"/>
      <c r="V353" s="372"/>
      <c r="W353" s="372"/>
      <c r="X353" s="370"/>
      <c r="Y353" s="370"/>
      <c r="Z353" s="370"/>
      <c r="AA353" s="370"/>
      <c r="AB353" s="370"/>
      <c r="AC353" s="370"/>
    </row>
    <row r="354">
      <c r="B354" s="398"/>
      <c r="C354" s="372"/>
      <c r="D354" s="370"/>
      <c r="E354" s="370"/>
      <c r="F354" s="372"/>
      <c r="G354" s="372"/>
      <c r="H354" s="370"/>
      <c r="I354" s="372"/>
      <c r="J354" s="372"/>
      <c r="K354" s="372"/>
      <c r="L354" s="372"/>
      <c r="M354" s="372"/>
      <c r="N354" s="372"/>
      <c r="O354" s="372"/>
      <c r="P354" s="372"/>
      <c r="Q354" s="372"/>
      <c r="R354" s="372"/>
      <c r="S354" s="372"/>
      <c r="T354" s="372"/>
      <c r="U354" s="372"/>
      <c r="V354" s="372"/>
      <c r="W354" s="372"/>
      <c r="X354" s="370"/>
      <c r="Y354" s="370"/>
      <c r="Z354" s="370"/>
      <c r="AA354" s="370"/>
      <c r="AB354" s="370"/>
      <c r="AC354" s="370"/>
    </row>
    <row r="355">
      <c r="B355" s="398"/>
      <c r="C355" s="372"/>
      <c r="D355" s="370"/>
      <c r="E355" s="370"/>
      <c r="F355" s="372"/>
      <c r="G355" s="372"/>
      <c r="H355" s="370"/>
      <c r="I355" s="372"/>
      <c r="J355" s="372"/>
      <c r="K355" s="372"/>
      <c r="L355" s="372"/>
      <c r="M355" s="372"/>
      <c r="N355" s="372"/>
      <c r="O355" s="372"/>
      <c r="P355" s="372"/>
      <c r="Q355" s="372"/>
      <c r="R355" s="372"/>
      <c r="S355" s="372"/>
      <c r="T355" s="372"/>
      <c r="U355" s="372"/>
      <c r="V355" s="372"/>
      <c r="W355" s="372"/>
      <c r="X355" s="370"/>
      <c r="Y355" s="370"/>
      <c r="Z355" s="370"/>
      <c r="AA355" s="370"/>
      <c r="AB355" s="370"/>
      <c r="AC355" s="370"/>
    </row>
    <row r="356">
      <c r="B356" s="398"/>
      <c r="C356" s="372"/>
      <c r="D356" s="370"/>
      <c r="E356" s="370"/>
      <c r="F356" s="372"/>
      <c r="G356" s="372"/>
      <c r="H356" s="370"/>
      <c r="I356" s="372"/>
      <c r="J356" s="372"/>
      <c r="K356" s="372"/>
      <c r="L356" s="372"/>
      <c r="M356" s="372"/>
      <c r="N356" s="372"/>
      <c r="O356" s="372"/>
      <c r="P356" s="372"/>
      <c r="Q356" s="372"/>
      <c r="R356" s="372"/>
      <c r="S356" s="372"/>
      <c r="T356" s="372"/>
      <c r="U356" s="372"/>
      <c r="V356" s="372"/>
      <c r="W356" s="372"/>
      <c r="X356" s="370"/>
      <c r="Y356" s="370"/>
      <c r="Z356" s="370"/>
      <c r="AA356" s="370"/>
      <c r="AB356" s="370"/>
      <c r="AC356" s="370"/>
    </row>
    <row r="357">
      <c r="B357" s="398"/>
      <c r="C357" s="372"/>
      <c r="D357" s="370"/>
      <c r="E357" s="370"/>
      <c r="F357" s="372"/>
      <c r="G357" s="372"/>
      <c r="H357" s="370"/>
      <c r="I357" s="372"/>
      <c r="J357" s="372"/>
      <c r="K357" s="372"/>
      <c r="L357" s="372"/>
      <c r="M357" s="372"/>
      <c r="N357" s="372"/>
      <c r="O357" s="372"/>
      <c r="P357" s="372"/>
      <c r="Q357" s="372"/>
      <c r="R357" s="372"/>
      <c r="S357" s="372"/>
      <c r="T357" s="372"/>
      <c r="U357" s="372"/>
      <c r="V357" s="372"/>
      <c r="W357" s="372"/>
      <c r="X357" s="370"/>
      <c r="Y357" s="370"/>
      <c r="Z357" s="370"/>
      <c r="AA357" s="370"/>
      <c r="AB357" s="370"/>
      <c r="AC357" s="370"/>
    </row>
    <row r="358">
      <c r="B358" s="398"/>
      <c r="C358" s="372"/>
      <c r="D358" s="370"/>
      <c r="E358" s="370"/>
      <c r="F358" s="372"/>
      <c r="G358" s="372"/>
      <c r="H358" s="370"/>
      <c r="I358" s="372"/>
      <c r="J358" s="372"/>
      <c r="K358" s="372"/>
      <c r="L358" s="372"/>
      <c r="M358" s="372"/>
      <c r="N358" s="372"/>
      <c r="O358" s="372"/>
      <c r="P358" s="372"/>
      <c r="Q358" s="372"/>
      <c r="R358" s="372"/>
      <c r="S358" s="372"/>
      <c r="T358" s="372"/>
      <c r="U358" s="372"/>
      <c r="V358" s="372"/>
      <c r="W358" s="372"/>
      <c r="X358" s="370"/>
      <c r="Y358" s="370"/>
      <c r="Z358" s="370"/>
      <c r="AA358" s="370"/>
      <c r="AB358" s="370"/>
      <c r="AC358" s="370"/>
    </row>
    <row r="359">
      <c r="B359" s="398"/>
      <c r="C359" s="372"/>
      <c r="D359" s="370"/>
      <c r="E359" s="370"/>
      <c r="F359" s="372"/>
      <c r="G359" s="372"/>
      <c r="H359" s="370"/>
      <c r="I359" s="372"/>
      <c r="J359" s="372"/>
      <c r="K359" s="372"/>
      <c r="L359" s="372"/>
      <c r="M359" s="372"/>
      <c r="N359" s="372"/>
      <c r="O359" s="372"/>
      <c r="P359" s="372"/>
      <c r="Q359" s="372"/>
      <c r="R359" s="372"/>
      <c r="S359" s="372"/>
      <c r="T359" s="372"/>
      <c r="U359" s="372"/>
      <c r="V359" s="372"/>
      <c r="W359" s="372"/>
      <c r="X359" s="370"/>
      <c r="Y359" s="370"/>
      <c r="Z359" s="370"/>
      <c r="AA359" s="370"/>
      <c r="AB359" s="370"/>
      <c r="AC359" s="370"/>
    </row>
    <row r="360">
      <c r="B360" s="398"/>
      <c r="C360" s="372"/>
      <c r="D360" s="370"/>
      <c r="E360" s="370"/>
      <c r="F360" s="372"/>
      <c r="G360" s="372"/>
      <c r="H360" s="370"/>
      <c r="I360" s="372"/>
      <c r="J360" s="372"/>
      <c r="K360" s="372"/>
      <c r="L360" s="372"/>
      <c r="M360" s="372"/>
      <c r="N360" s="372"/>
      <c r="O360" s="372"/>
      <c r="P360" s="372"/>
      <c r="Q360" s="372"/>
      <c r="R360" s="372"/>
      <c r="S360" s="372"/>
      <c r="T360" s="372"/>
      <c r="U360" s="372"/>
      <c r="V360" s="372"/>
      <c r="W360" s="372"/>
      <c r="X360" s="370"/>
      <c r="Y360" s="370"/>
      <c r="Z360" s="370"/>
      <c r="AA360" s="370"/>
      <c r="AB360" s="370"/>
      <c r="AC360" s="370"/>
    </row>
    <row r="361">
      <c r="B361" s="398"/>
      <c r="C361" s="372"/>
      <c r="D361" s="370"/>
      <c r="E361" s="370"/>
      <c r="F361" s="372"/>
      <c r="G361" s="372"/>
      <c r="H361" s="370"/>
      <c r="I361" s="372"/>
      <c r="J361" s="372"/>
      <c r="K361" s="372"/>
      <c r="L361" s="372"/>
      <c r="M361" s="372"/>
      <c r="N361" s="372"/>
      <c r="O361" s="372"/>
      <c r="P361" s="372"/>
      <c r="Q361" s="372"/>
      <c r="R361" s="372"/>
      <c r="S361" s="372"/>
      <c r="T361" s="372"/>
      <c r="U361" s="372"/>
      <c r="V361" s="372"/>
      <c r="W361" s="372"/>
      <c r="X361" s="370"/>
      <c r="Y361" s="370"/>
      <c r="Z361" s="370"/>
      <c r="AA361" s="370"/>
      <c r="AB361" s="370"/>
      <c r="AC361" s="370"/>
    </row>
    <row r="362">
      <c r="B362" s="398"/>
      <c r="C362" s="372"/>
      <c r="D362" s="370"/>
      <c r="E362" s="370"/>
      <c r="F362" s="372"/>
      <c r="G362" s="372"/>
      <c r="H362" s="370"/>
      <c r="I362" s="372"/>
      <c r="J362" s="372"/>
      <c r="K362" s="372"/>
      <c r="L362" s="372"/>
      <c r="M362" s="372"/>
      <c r="N362" s="372"/>
      <c r="O362" s="372"/>
      <c r="P362" s="372"/>
      <c r="Q362" s="372"/>
      <c r="R362" s="372"/>
      <c r="S362" s="372"/>
      <c r="T362" s="372"/>
      <c r="U362" s="372"/>
      <c r="V362" s="372"/>
      <c r="W362" s="372"/>
      <c r="X362" s="370"/>
      <c r="Y362" s="370"/>
      <c r="Z362" s="370"/>
      <c r="AA362" s="370"/>
      <c r="AB362" s="370"/>
      <c r="AC362" s="370"/>
    </row>
    <row r="363">
      <c r="B363" s="398"/>
      <c r="C363" s="372"/>
      <c r="D363" s="370"/>
      <c r="E363" s="370"/>
      <c r="F363" s="372"/>
      <c r="G363" s="372"/>
      <c r="H363" s="370"/>
      <c r="I363" s="372"/>
      <c r="J363" s="372"/>
      <c r="K363" s="372"/>
      <c r="L363" s="372"/>
      <c r="M363" s="372"/>
      <c r="N363" s="372"/>
      <c r="O363" s="372"/>
      <c r="P363" s="372"/>
      <c r="Q363" s="372"/>
      <c r="R363" s="372"/>
      <c r="S363" s="372"/>
      <c r="T363" s="372"/>
      <c r="U363" s="372"/>
      <c r="V363" s="372"/>
      <c r="W363" s="372"/>
      <c r="X363" s="370"/>
      <c r="Y363" s="370"/>
      <c r="Z363" s="370"/>
      <c r="AA363" s="370"/>
      <c r="AB363" s="370"/>
      <c r="AC363" s="370"/>
    </row>
    <row r="364">
      <c r="B364" s="398"/>
      <c r="C364" s="372"/>
      <c r="D364" s="370"/>
      <c r="E364" s="370"/>
      <c r="F364" s="372"/>
      <c r="G364" s="372"/>
      <c r="H364" s="370"/>
      <c r="I364" s="372"/>
      <c r="J364" s="372"/>
      <c r="K364" s="372"/>
      <c r="L364" s="372"/>
      <c r="M364" s="372"/>
      <c r="N364" s="372"/>
      <c r="O364" s="372"/>
      <c r="P364" s="372"/>
      <c r="Q364" s="372"/>
      <c r="R364" s="372"/>
      <c r="S364" s="372"/>
      <c r="T364" s="372"/>
      <c r="U364" s="372"/>
      <c r="V364" s="372"/>
      <c r="W364" s="372"/>
      <c r="X364" s="370"/>
      <c r="Y364" s="370"/>
      <c r="Z364" s="370"/>
      <c r="AA364" s="370"/>
      <c r="AB364" s="370"/>
      <c r="AC364" s="370"/>
    </row>
    <row r="365">
      <c r="B365" s="398"/>
      <c r="C365" s="372"/>
      <c r="D365" s="370"/>
      <c r="E365" s="370"/>
      <c r="F365" s="372"/>
      <c r="G365" s="372"/>
      <c r="H365" s="370"/>
      <c r="I365" s="372"/>
      <c r="J365" s="372"/>
      <c r="K365" s="372"/>
      <c r="L365" s="372"/>
      <c r="M365" s="372"/>
      <c r="N365" s="372"/>
      <c r="O365" s="372"/>
      <c r="P365" s="372"/>
      <c r="Q365" s="372"/>
      <c r="R365" s="372"/>
      <c r="S365" s="372"/>
      <c r="T365" s="372"/>
      <c r="U365" s="372"/>
      <c r="V365" s="372"/>
      <c r="W365" s="372"/>
      <c r="X365" s="370"/>
      <c r="Y365" s="370"/>
      <c r="Z365" s="370"/>
      <c r="AA365" s="370"/>
      <c r="AB365" s="370"/>
      <c r="AC365" s="370"/>
    </row>
    <row r="366">
      <c r="B366" s="398"/>
      <c r="C366" s="372"/>
      <c r="D366" s="370"/>
      <c r="E366" s="370"/>
      <c r="F366" s="372"/>
      <c r="G366" s="372"/>
      <c r="H366" s="370"/>
      <c r="I366" s="372"/>
      <c r="J366" s="372"/>
      <c r="K366" s="372"/>
      <c r="L366" s="372"/>
      <c r="M366" s="372"/>
      <c r="N366" s="372"/>
      <c r="O366" s="372"/>
      <c r="P366" s="372"/>
      <c r="Q366" s="372"/>
      <c r="R366" s="372"/>
      <c r="S366" s="372"/>
      <c r="T366" s="372"/>
      <c r="U366" s="372"/>
      <c r="V366" s="372"/>
      <c r="W366" s="372"/>
      <c r="X366" s="370"/>
      <c r="Y366" s="370"/>
      <c r="Z366" s="370"/>
      <c r="AA366" s="370"/>
      <c r="AB366" s="370"/>
      <c r="AC366" s="370"/>
    </row>
    <row r="367">
      <c r="B367" s="398"/>
      <c r="C367" s="372"/>
      <c r="D367" s="370"/>
      <c r="E367" s="370"/>
      <c r="F367" s="372"/>
      <c r="G367" s="372"/>
      <c r="H367" s="370"/>
      <c r="I367" s="372"/>
      <c r="J367" s="372"/>
      <c r="K367" s="372"/>
      <c r="L367" s="372"/>
      <c r="M367" s="372"/>
      <c r="N367" s="372"/>
      <c r="O367" s="372"/>
      <c r="P367" s="372"/>
      <c r="Q367" s="372"/>
      <c r="R367" s="372"/>
      <c r="S367" s="372"/>
      <c r="T367" s="372"/>
      <c r="U367" s="372"/>
      <c r="V367" s="372"/>
      <c r="W367" s="372"/>
      <c r="X367" s="370"/>
      <c r="Y367" s="370"/>
      <c r="Z367" s="370"/>
      <c r="AA367" s="370"/>
      <c r="AB367" s="370"/>
      <c r="AC367" s="370"/>
    </row>
    <row r="368">
      <c r="B368" s="398"/>
      <c r="C368" s="372"/>
      <c r="D368" s="370"/>
      <c r="E368" s="370"/>
      <c r="F368" s="372"/>
      <c r="G368" s="372"/>
      <c r="H368" s="370"/>
      <c r="I368" s="372"/>
      <c r="J368" s="372"/>
      <c r="K368" s="372"/>
      <c r="L368" s="372"/>
      <c r="M368" s="372"/>
      <c r="N368" s="372"/>
      <c r="O368" s="372"/>
      <c r="P368" s="372"/>
      <c r="Q368" s="372"/>
      <c r="R368" s="372"/>
      <c r="S368" s="372"/>
      <c r="T368" s="372"/>
      <c r="U368" s="372"/>
      <c r="V368" s="372"/>
      <c r="W368" s="372"/>
      <c r="X368" s="370"/>
      <c r="Y368" s="370"/>
      <c r="Z368" s="370"/>
      <c r="AA368" s="370"/>
      <c r="AB368" s="370"/>
      <c r="AC368" s="370"/>
    </row>
    <row r="369">
      <c r="B369" s="398"/>
      <c r="C369" s="372"/>
      <c r="D369" s="370"/>
      <c r="E369" s="370"/>
      <c r="F369" s="372"/>
      <c r="G369" s="372"/>
      <c r="H369" s="370"/>
      <c r="I369" s="372"/>
      <c r="J369" s="372"/>
      <c r="K369" s="372"/>
      <c r="L369" s="372"/>
      <c r="M369" s="372"/>
      <c r="N369" s="372"/>
      <c r="O369" s="372"/>
      <c r="P369" s="372"/>
      <c r="Q369" s="372"/>
      <c r="R369" s="372"/>
      <c r="S369" s="372"/>
      <c r="T369" s="372"/>
      <c r="U369" s="372"/>
      <c r="V369" s="372"/>
      <c r="W369" s="372"/>
      <c r="X369" s="370"/>
      <c r="Y369" s="370"/>
      <c r="Z369" s="370"/>
      <c r="AA369" s="370"/>
      <c r="AB369" s="370"/>
      <c r="AC369" s="370"/>
    </row>
    <row r="370">
      <c r="B370" s="398"/>
      <c r="C370" s="372"/>
      <c r="D370" s="370"/>
      <c r="E370" s="370"/>
      <c r="F370" s="372"/>
      <c r="G370" s="372"/>
      <c r="H370" s="370"/>
      <c r="I370" s="372"/>
      <c r="J370" s="372"/>
      <c r="K370" s="372"/>
      <c r="L370" s="372"/>
      <c r="M370" s="372"/>
      <c r="N370" s="372"/>
      <c r="O370" s="372"/>
      <c r="P370" s="372"/>
      <c r="Q370" s="372"/>
      <c r="R370" s="372"/>
      <c r="S370" s="372"/>
      <c r="T370" s="372"/>
      <c r="U370" s="372"/>
      <c r="V370" s="372"/>
      <c r="W370" s="372"/>
      <c r="X370" s="370"/>
      <c r="Y370" s="370"/>
      <c r="Z370" s="370"/>
      <c r="AA370" s="370"/>
      <c r="AB370" s="370"/>
      <c r="AC370" s="370"/>
    </row>
    <row r="371">
      <c r="B371" s="398"/>
      <c r="C371" s="372"/>
      <c r="D371" s="370"/>
      <c r="E371" s="370"/>
      <c r="F371" s="372"/>
      <c r="G371" s="372"/>
      <c r="H371" s="370"/>
      <c r="I371" s="372"/>
      <c r="J371" s="372"/>
      <c r="K371" s="372"/>
      <c r="L371" s="372"/>
      <c r="M371" s="372"/>
      <c r="N371" s="372"/>
      <c r="O371" s="372"/>
      <c r="P371" s="372"/>
      <c r="Q371" s="372"/>
      <c r="R371" s="372"/>
      <c r="S371" s="372"/>
      <c r="T371" s="372"/>
      <c r="U371" s="372"/>
      <c r="V371" s="372"/>
      <c r="W371" s="372"/>
      <c r="X371" s="370"/>
      <c r="Y371" s="370"/>
      <c r="Z371" s="370"/>
      <c r="AA371" s="370"/>
      <c r="AB371" s="370"/>
      <c r="AC371" s="370"/>
    </row>
    <row r="372">
      <c r="B372" s="398"/>
      <c r="C372" s="372"/>
      <c r="D372" s="370"/>
      <c r="E372" s="370"/>
      <c r="F372" s="372"/>
      <c r="G372" s="372"/>
      <c r="H372" s="370"/>
      <c r="I372" s="372"/>
      <c r="J372" s="372"/>
      <c r="K372" s="372"/>
      <c r="L372" s="372"/>
      <c r="M372" s="372"/>
      <c r="N372" s="372"/>
      <c r="O372" s="372"/>
      <c r="P372" s="372"/>
      <c r="Q372" s="372"/>
      <c r="R372" s="372"/>
      <c r="S372" s="372"/>
      <c r="T372" s="372"/>
      <c r="U372" s="372"/>
      <c r="V372" s="372"/>
      <c r="W372" s="372"/>
      <c r="X372" s="370"/>
      <c r="Y372" s="370"/>
      <c r="Z372" s="370"/>
      <c r="AA372" s="370"/>
      <c r="AB372" s="370"/>
      <c r="AC372" s="370"/>
    </row>
    <row r="373">
      <c r="B373" s="398"/>
      <c r="C373" s="372"/>
      <c r="D373" s="370"/>
      <c r="E373" s="370"/>
      <c r="F373" s="372"/>
      <c r="G373" s="372"/>
      <c r="H373" s="370"/>
      <c r="I373" s="372"/>
      <c r="J373" s="372"/>
      <c r="K373" s="372"/>
      <c r="L373" s="372"/>
      <c r="M373" s="372"/>
      <c r="N373" s="372"/>
      <c r="O373" s="372"/>
      <c r="P373" s="372"/>
      <c r="Q373" s="372"/>
      <c r="R373" s="372"/>
      <c r="S373" s="372"/>
      <c r="T373" s="372"/>
      <c r="U373" s="372"/>
      <c r="V373" s="372"/>
      <c r="W373" s="372"/>
      <c r="X373" s="370"/>
      <c r="Y373" s="370"/>
      <c r="Z373" s="370"/>
      <c r="AA373" s="370"/>
      <c r="AB373" s="370"/>
      <c r="AC373" s="370"/>
    </row>
    <row r="374">
      <c r="B374" s="398"/>
      <c r="C374" s="372"/>
      <c r="D374" s="370"/>
      <c r="E374" s="370"/>
      <c r="F374" s="372"/>
      <c r="G374" s="372"/>
      <c r="H374" s="370"/>
      <c r="I374" s="372"/>
      <c r="J374" s="372"/>
      <c r="K374" s="372"/>
      <c r="L374" s="372"/>
      <c r="M374" s="372"/>
      <c r="N374" s="372"/>
      <c r="O374" s="372"/>
      <c r="P374" s="372"/>
      <c r="Q374" s="372"/>
      <c r="R374" s="372"/>
      <c r="S374" s="372"/>
      <c r="T374" s="372"/>
      <c r="U374" s="372"/>
      <c r="V374" s="372"/>
      <c r="W374" s="372"/>
      <c r="X374" s="370"/>
      <c r="Y374" s="370"/>
      <c r="Z374" s="370"/>
      <c r="AA374" s="370"/>
      <c r="AB374" s="370"/>
      <c r="AC374" s="370"/>
    </row>
    <row r="375">
      <c r="B375" s="398"/>
      <c r="C375" s="372"/>
      <c r="D375" s="370"/>
      <c r="E375" s="370"/>
      <c r="F375" s="372"/>
      <c r="G375" s="372"/>
      <c r="H375" s="370"/>
      <c r="I375" s="372"/>
      <c r="J375" s="372"/>
      <c r="K375" s="372"/>
      <c r="L375" s="372"/>
      <c r="M375" s="372"/>
      <c r="N375" s="372"/>
      <c r="O375" s="372"/>
      <c r="P375" s="372"/>
      <c r="Q375" s="372"/>
      <c r="R375" s="372"/>
      <c r="S375" s="372"/>
      <c r="T375" s="372"/>
      <c r="U375" s="372"/>
      <c r="V375" s="372"/>
      <c r="W375" s="372"/>
      <c r="X375" s="370"/>
      <c r="Y375" s="370"/>
      <c r="Z375" s="370"/>
      <c r="AA375" s="370"/>
      <c r="AB375" s="370"/>
      <c r="AC375" s="370"/>
    </row>
    <row r="376">
      <c r="B376" s="398"/>
      <c r="C376" s="372"/>
      <c r="D376" s="370"/>
      <c r="E376" s="370"/>
      <c r="F376" s="372"/>
      <c r="G376" s="372"/>
      <c r="H376" s="370"/>
      <c r="I376" s="372"/>
      <c r="J376" s="372"/>
      <c r="K376" s="372"/>
      <c r="L376" s="372"/>
      <c r="M376" s="372"/>
      <c r="N376" s="372"/>
      <c r="O376" s="372"/>
      <c r="P376" s="372"/>
      <c r="Q376" s="372"/>
      <c r="R376" s="372"/>
      <c r="S376" s="372"/>
      <c r="T376" s="372"/>
      <c r="U376" s="372"/>
      <c r="V376" s="372"/>
      <c r="W376" s="372"/>
      <c r="X376" s="370"/>
      <c r="Y376" s="370"/>
      <c r="Z376" s="370"/>
      <c r="AA376" s="370"/>
      <c r="AB376" s="370"/>
      <c r="AC376" s="370"/>
    </row>
    <row r="377">
      <c r="B377" s="398"/>
      <c r="C377" s="372"/>
      <c r="D377" s="370"/>
      <c r="E377" s="370"/>
      <c r="F377" s="372"/>
      <c r="G377" s="372"/>
      <c r="H377" s="370"/>
      <c r="I377" s="372"/>
      <c r="J377" s="372"/>
      <c r="K377" s="372"/>
      <c r="L377" s="372"/>
      <c r="M377" s="372"/>
      <c r="N377" s="372"/>
      <c r="O377" s="372"/>
      <c r="P377" s="372"/>
      <c r="Q377" s="372"/>
      <c r="R377" s="372"/>
      <c r="S377" s="372"/>
      <c r="T377" s="372"/>
      <c r="U377" s="372"/>
      <c r="V377" s="372"/>
      <c r="W377" s="372"/>
      <c r="X377" s="370"/>
      <c r="Y377" s="370"/>
      <c r="Z377" s="370"/>
      <c r="AA377" s="370"/>
      <c r="AB377" s="370"/>
      <c r="AC377" s="370"/>
    </row>
    <row r="378">
      <c r="B378" s="398"/>
      <c r="C378" s="372"/>
      <c r="D378" s="370"/>
      <c r="E378" s="370"/>
      <c r="F378" s="372"/>
      <c r="G378" s="372"/>
      <c r="H378" s="370"/>
      <c r="I378" s="372"/>
      <c r="J378" s="372"/>
      <c r="K378" s="372"/>
      <c r="L378" s="372"/>
      <c r="M378" s="372"/>
      <c r="N378" s="372"/>
      <c r="O378" s="372"/>
      <c r="P378" s="372"/>
      <c r="Q378" s="372"/>
      <c r="R378" s="372"/>
      <c r="S378" s="372"/>
      <c r="T378" s="372"/>
      <c r="U378" s="372"/>
      <c r="V378" s="372"/>
      <c r="W378" s="372"/>
      <c r="X378" s="370"/>
      <c r="Y378" s="370"/>
      <c r="Z378" s="370"/>
      <c r="AA378" s="370"/>
      <c r="AB378" s="370"/>
      <c r="AC378" s="370"/>
    </row>
    <row r="379">
      <c r="B379" s="398"/>
      <c r="C379" s="372"/>
      <c r="D379" s="370"/>
      <c r="E379" s="370"/>
      <c r="F379" s="372"/>
      <c r="G379" s="372"/>
      <c r="H379" s="370"/>
      <c r="I379" s="372"/>
      <c r="J379" s="372"/>
      <c r="K379" s="372"/>
      <c r="L379" s="372"/>
      <c r="M379" s="372"/>
      <c r="N379" s="372"/>
      <c r="O379" s="372"/>
      <c r="P379" s="372"/>
      <c r="Q379" s="372"/>
      <c r="R379" s="372"/>
      <c r="S379" s="372"/>
      <c r="T379" s="372"/>
      <c r="U379" s="372"/>
      <c r="V379" s="372"/>
      <c r="W379" s="372"/>
      <c r="X379" s="370"/>
      <c r="Y379" s="370"/>
      <c r="Z379" s="370"/>
      <c r="AA379" s="370"/>
      <c r="AB379" s="370"/>
      <c r="AC379" s="370"/>
    </row>
    <row r="380">
      <c r="B380" s="398"/>
      <c r="C380" s="372"/>
      <c r="D380" s="370"/>
      <c r="E380" s="370"/>
      <c r="F380" s="372"/>
      <c r="G380" s="372"/>
      <c r="H380" s="370"/>
      <c r="I380" s="372"/>
      <c r="J380" s="372"/>
      <c r="K380" s="372"/>
      <c r="L380" s="372"/>
      <c r="M380" s="372"/>
      <c r="N380" s="372"/>
      <c r="O380" s="372"/>
      <c r="P380" s="372"/>
      <c r="Q380" s="372"/>
      <c r="R380" s="372"/>
      <c r="S380" s="372"/>
      <c r="T380" s="372"/>
      <c r="U380" s="372"/>
      <c r="V380" s="372"/>
      <c r="W380" s="372"/>
      <c r="X380" s="370"/>
      <c r="Y380" s="370"/>
      <c r="Z380" s="370"/>
      <c r="AA380" s="370"/>
      <c r="AB380" s="370"/>
      <c r="AC380" s="370"/>
    </row>
    <row r="381">
      <c r="B381" s="398"/>
      <c r="C381" s="372"/>
      <c r="D381" s="370"/>
      <c r="E381" s="370"/>
      <c r="F381" s="372"/>
      <c r="G381" s="372"/>
      <c r="H381" s="370"/>
      <c r="I381" s="372"/>
      <c r="J381" s="372"/>
      <c r="K381" s="372"/>
      <c r="L381" s="372"/>
      <c r="M381" s="372"/>
      <c r="N381" s="372"/>
      <c r="O381" s="372"/>
      <c r="P381" s="372"/>
      <c r="Q381" s="372"/>
      <c r="R381" s="372"/>
      <c r="S381" s="372"/>
      <c r="T381" s="372"/>
      <c r="U381" s="372"/>
      <c r="V381" s="372"/>
      <c r="W381" s="372"/>
      <c r="X381" s="370"/>
      <c r="Y381" s="370"/>
      <c r="Z381" s="370"/>
      <c r="AA381" s="370"/>
      <c r="AB381" s="370"/>
      <c r="AC381" s="370"/>
    </row>
    <row r="382">
      <c r="B382" s="398"/>
      <c r="C382" s="372"/>
      <c r="D382" s="370"/>
      <c r="E382" s="370"/>
      <c r="F382" s="372"/>
      <c r="G382" s="372"/>
      <c r="H382" s="370"/>
      <c r="I382" s="372"/>
      <c r="J382" s="372"/>
      <c r="K382" s="372"/>
      <c r="L382" s="372"/>
      <c r="M382" s="372"/>
      <c r="N382" s="372"/>
      <c r="O382" s="372"/>
      <c r="P382" s="372"/>
      <c r="Q382" s="372"/>
      <c r="R382" s="372"/>
      <c r="S382" s="372"/>
      <c r="T382" s="372"/>
      <c r="U382" s="372"/>
      <c r="V382" s="372"/>
      <c r="W382" s="372"/>
      <c r="X382" s="370"/>
      <c r="Y382" s="370"/>
      <c r="Z382" s="370"/>
      <c r="AA382" s="370"/>
      <c r="AB382" s="370"/>
      <c r="AC382" s="370"/>
    </row>
    <row r="383">
      <c r="B383" s="398"/>
      <c r="C383" s="372"/>
      <c r="D383" s="370"/>
      <c r="E383" s="370"/>
      <c r="F383" s="372"/>
      <c r="G383" s="372"/>
      <c r="H383" s="370"/>
      <c r="I383" s="37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0"/>
      <c r="Y383" s="370"/>
      <c r="Z383" s="370"/>
      <c r="AA383" s="370"/>
      <c r="AB383" s="370"/>
      <c r="AC383" s="370"/>
    </row>
    <row r="384">
      <c r="B384" s="398"/>
      <c r="C384" s="372"/>
      <c r="D384" s="370"/>
      <c r="E384" s="370"/>
      <c r="F384" s="372"/>
      <c r="G384" s="372"/>
      <c r="H384" s="370"/>
      <c r="I384" s="372"/>
      <c r="J384" s="372"/>
      <c r="K384" s="372"/>
      <c r="L384" s="372"/>
      <c r="M384" s="372"/>
      <c r="N384" s="372"/>
      <c r="O384" s="372"/>
      <c r="P384" s="372"/>
      <c r="Q384" s="372"/>
      <c r="R384" s="372"/>
      <c r="S384" s="372"/>
      <c r="T384" s="372"/>
      <c r="U384" s="372"/>
      <c r="V384" s="372"/>
      <c r="W384" s="372"/>
      <c r="X384" s="370"/>
      <c r="Y384" s="370"/>
      <c r="Z384" s="370"/>
      <c r="AA384" s="370"/>
      <c r="AB384" s="370"/>
      <c r="AC384" s="370"/>
    </row>
    <row r="385">
      <c r="B385" s="398"/>
      <c r="C385" s="372"/>
      <c r="D385" s="370"/>
      <c r="E385" s="370"/>
      <c r="F385" s="372"/>
      <c r="G385" s="372"/>
      <c r="H385" s="370"/>
      <c r="I385" s="372"/>
      <c r="J385" s="372"/>
      <c r="K385" s="372"/>
      <c r="L385" s="372"/>
      <c r="M385" s="372"/>
      <c r="N385" s="372"/>
      <c r="O385" s="372"/>
      <c r="P385" s="372"/>
      <c r="Q385" s="372"/>
      <c r="R385" s="372"/>
      <c r="S385" s="372"/>
      <c r="T385" s="372"/>
      <c r="U385" s="372"/>
      <c r="V385" s="372"/>
      <c r="W385" s="372"/>
      <c r="X385" s="370"/>
      <c r="Y385" s="370"/>
      <c r="Z385" s="370"/>
      <c r="AA385" s="370"/>
      <c r="AB385" s="370"/>
      <c r="AC385" s="370"/>
    </row>
    <row r="386">
      <c r="B386" s="398"/>
      <c r="C386" s="372"/>
      <c r="D386" s="370"/>
      <c r="E386" s="370"/>
      <c r="F386" s="372"/>
      <c r="G386" s="372"/>
      <c r="H386" s="370"/>
      <c r="I386" s="372"/>
      <c r="J386" s="372"/>
      <c r="K386" s="372"/>
      <c r="L386" s="372"/>
      <c r="M386" s="372"/>
      <c r="N386" s="372"/>
      <c r="O386" s="372"/>
      <c r="P386" s="372"/>
      <c r="Q386" s="372"/>
      <c r="R386" s="372"/>
      <c r="S386" s="372"/>
      <c r="T386" s="372"/>
      <c r="U386" s="372"/>
      <c r="V386" s="372"/>
      <c r="W386" s="372"/>
      <c r="X386" s="370"/>
      <c r="Y386" s="370"/>
      <c r="Z386" s="370"/>
      <c r="AA386" s="370"/>
      <c r="AB386" s="370"/>
      <c r="AC386" s="370"/>
    </row>
    <row r="387">
      <c r="B387" s="398"/>
      <c r="C387" s="372"/>
      <c r="D387" s="370"/>
      <c r="E387" s="370"/>
      <c r="F387" s="372"/>
      <c r="G387" s="372"/>
      <c r="H387" s="370"/>
      <c r="I387" s="372"/>
      <c r="J387" s="372"/>
      <c r="K387" s="372"/>
      <c r="L387" s="372"/>
      <c r="M387" s="372"/>
      <c r="N387" s="372"/>
      <c r="O387" s="372"/>
      <c r="P387" s="372"/>
      <c r="Q387" s="372"/>
      <c r="R387" s="372"/>
      <c r="S387" s="372"/>
      <c r="T387" s="372"/>
      <c r="U387" s="372"/>
      <c r="V387" s="372"/>
      <c r="W387" s="372"/>
      <c r="X387" s="370"/>
      <c r="Y387" s="370"/>
      <c r="Z387" s="370"/>
      <c r="AA387" s="370"/>
      <c r="AB387" s="370"/>
      <c r="AC387" s="370"/>
    </row>
    <row r="388">
      <c r="B388" s="398"/>
      <c r="C388" s="372"/>
      <c r="D388" s="370"/>
      <c r="E388" s="370"/>
      <c r="F388" s="372"/>
      <c r="G388" s="372"/>
      <c r="H388" s="370"/>
      <c r="I388" s="372"/>
      <c r="J388" s="372"/>
      <c r="K388" s="372"/>
      <c r="L388" s="372"/>
      <c r="M388" s="372"/>
      <c r="N388" s="372"/>
      <c r="O388" s="372"/>
      <c r="P388" s="372"/>
      <c r="Q388" s="372"/>
      <c r="R388" s="372"/>
      <c r="S388" s="372"/>
      <c r="T388" s="372"/>
      <c r="U388" s="372"/>
      <c r="V388" s="372"/>
      <c r="W388" s="372"/>
      <c r="X388" s="370"/>
      <c r="Y388" s="370"/>
      <c r="Z388" s="370"/>
      <c r="AA388" s="370"/>
      <c r="AB388" s="370"/>
      <c r="AC388" s="370"/>
    </row>
    <row r="389">
      <c r="B389" s="398"/>
      <c r="C389" s="372"/>
      <c r="D389" s="370"/>
      <c r="E389" s="370"/>
      <c r="F389" s="372"/>
      <c r="G389" s="372"/>
      <c r="H389" s="370"/>
      <c r="I389" s="372"/>
      <c r="J389" s="372"/>
      <c r="K389" s="372"/>
      <c r="L389" s="372"/>
      <c r="M389" s="372"/>
      <c r="N389" s="372"/>
      <c r="O389" s="372"/>
      <c r="P389" s="372"/>
      <c r="Q389" s="372"/>
      <c r="R389" s="372"/>
      <c r="S389" s="372"/>
      <c r="T389" s="372"/>
      <c r="U389" s="372"/>
      <c r="V389" s="372"/>
      <c r="W389" s="372"/>
      <c r="X389" s="370"/>
      <c r="Y389" s="370"/>
      <c r="Z389" s="370"/>
      <c r="AA389" s="370"/>
      <c r="AB389" s="370"/>
      <c r="AC389" s="370"/>
    </row>
    <row r="390">
      <c r="B390" s="398"/>
      <c r="C390" s="372"/>
      <c r="D390" s="370"/>
      <c r="E390" s="370"/>
      <c r="F390" s="372"/>
      <c r="G390" s="372"/>
      <c r="H390" s="370"/>
      <c r="I390" s="372"/>
      <c r="J390" s="372"/>
      <c r="K390" s="372"/>
      <c r="L390" s="372"/>
      <c r="M390" s="372"/>
      <c r="N390" s="372"/>
      <c r="O390" s="372"/>
      <c r="P390" s="372"/>
      <c r="Q390" s="372"/>
      <c r="R390" s="372"/>
      <c r="S390" s="372"/>
      <c r="T390" s="372"/>
      <c r="U390" s="372"/>
      <c r="V390" s="372"/>
      <c r="W390" s="372"/>
      <c r="X390" s="370"/>
      <c r="Y390" s="370"/>
      <c r="Z390" s="370"/>
      <c r="AA390" s="370"/>
      <c r="AB390" s="370"/>
      <c r="AC390" s="370"/>
    </row>
    <row r="391">
      <c r="B391" s="398"/>
      <c r="C391" s="372"/>
      <c r="D391" s="370"/>
      <c r="E391" s="370"/>
      <c r="F391" s="372"/>
      <c r="G391" s="372"/>
      <c r="H391" s="370"/>
      <c r="I391" s="372"/>
      <c r="J391" s="372"/>
      <c r="K391" s="372"/>
      <c r="L391" s="372"/>
      <c r="M391" s="372"/>
      <c r="N391" s="372"/>
      <c r="O391" s="372"/>
      <c r="P391" s="372"/>
      <c r="Q391" s="372"/>
      <c r="R391" s="372"/>
      <c r="S391" s="372"/>
      <c r="T391" s="372"/>
      <c r="U391" s="372"/>
      <c r="V391" s="372"/>
      <c r="W391" s="372"/>
      <c r="X391" s="370"/>
      <c r="Y391" s="370"/>
      <c r="Z391" s="370"/>
      <c r="AA391" s="370"/>
      <c r="AB391" s="370"/>
      <c r="AC391" s="370"/>
    </row>
    <row r="392">
      <c r="B392" s="398"/>
      <c r="C392" s="372"/>
      <c r="D392" s="370"/>
      <c r="E392" s="370"/>
      <c r="F392" s="372"/>
      <c r="G392" s="372"/>
      <c r="H392" s="370"/>
      <c r="I392" s="372"/>
      <c r="J392" s="372"/>
      <c r="K392" s="372"/>
      <c r="L392" s="372"/>
      <c r="M392" s="372"/>
      <c r="N392" s="372"/>
      <c r="O392" s="372"/>
      <c r="P392" s="372"/>
      <c r="Q392" s="372"/>
      <c r="R392" s="372"/>
      <c r="S392" s="372"/>
      <c r="T392" s="372"/>
      <c r="U392" s="372"/>
      <c r="V392" s="372"/>
      <c r="W392" s="372"/>
      <c r="X392" s="370"/>
      <c r="Y392" s="370"/>
      <c r="Z392" s="370"/>
      <c r="AA392" s="370"/>
      <c r="AB392" s="370"/>
      <c r="AC392" s="370"/>
    </row>
    <row r="393">
      <c r="B393" s="398"/>
      <c r="C393" s="372"/>
      <c r="D393" s="370"/>
      <c r="E393" s="370"/>
      <c r="F393" s="372"/>
      <c r="G393" s="372"/>
      <c r="H393" s="370"/>
      <c r="I393" s="372"/>
      <c r="J393" s="372"/>
      <c r="K393" s="372"/>
      <c r="L393" s="372"/>
      <c r="M393" s="372"/>
      <c r="N393" s="372"/>
      <c r="O393" s="372"/>
      <c r="P393" s="372"/>
      <c r="Q393" s="372"/>
      <c r="R393" s="372"/>
      <c r="S393" s="372"/>
      <c r="T393" s="372"/>
      <c r="U393" s="372"/>
      <c r="V393" s="372"/>
      <c r="W393" s="372"/>
      <c r="X393" s="370"/>
      <c r="Y393" s="370"/>
      <c r="Z393" s="370"/>
      <c r="AA393" s="370"/>
      <c r="AB393" s="370"/>
      <c r="AC393" s="370"/>
    </row>
    <row r="394">
      <c r="B394" s="398"/>
      <c r="C394" s="372"/>
      <c r="D394" s="370"/>
      <c r="E394" s="370"/>
      <c r="F394" s="372"/>
      <c r="G394" s="372"/>
      <c r="H394" s="370"/>
      <c r="I394" s="372"/>
      <c r="J394" s="372"/>
      <c r="K394" s="372"/>
      <c r="L394" s="372"/>
      <c r="M394" s="372"/>
      <c r="N394" s="372"/>
      <c r="O394" s="372"/>
      <c r="P394" s="372"/>
      <c r="Q394" s="372"/>
      <c r="R394" s="372"/>
      <c r="S394" s="372"/>
      <c r="T394" s="372"/>
      <c r="U394" s="372"/>
      <c r="V394" s="372"/>
      <c r="W394" s="372"/>
      <c r="X394" s="370"/>
      <c r="Y394" s="370"/>
      <c r="Z394" s="370"/>
      <c r="AA394" s="370"/>
      <c r="AB394" s="370"/>
      <c r="AC394" s="370"/>
    </row>
    <row r="395">
      <c r="B395" s="398"/>
      <c r="C395" s="372"/>
      <c r="D395" s="370"/>
      <c r="E395" s="370"/>
      <c r="F395" s="372"/>
      <c r="G395" s="372"/>
      <c r="H395" s="370"/>
      <c r="I395" s="372"/>
      <c r="J395" s="372"/>
      <c r="K395" s="372"/>
      <c r="L395" s="372"/>
      <c r="M395" s="372"/>
      <c r="N395" s="372"/>
      <c r="O395" s="372"/>
      <c r="P395" s="372"/>
      <c r="Q395" s="372"/>
      <c r="R395" s="372"/>
      <c r="S395" s="372"/>
      <c r="T395" s="372"/>
      <c r="U395" s="372"/>
      <c r="V395" s="372"/>
      <c r="W395" s="372"/>
      <c r="X395" s="370"/>
      <c r="Y395" s="370"/>
      <c r="Z395" s="370"/>
      <c r="AA395" s="370"/>
      <c r="AB395" s="370"/>
      <c r="AC395" s="370"/>
    </row>
    <row r="396">
      <c r="B396" s="398"/>
      <c r="C396" s="372"/>
      <c r="D396" s="370"/>
      <c r="E396" s="370"/>
      <c r="F396" s="372"/>
      <c r="G396" s="372"/>
      <c r="H396" s="370"/>
      <c r="I396" s="372"/>
      <c r="J396" s="372"/>
      <c r="K396" s="372"/>
      <c r="L396" s="372"/>
      <c r="M396" s="372"/>
      <c r="N396" s="372"/>
      <c r="O396" s="372"/>
      <c r="P396" s="372"/>
      <c r="Q396" s="372"/>
      <c r="R396" s="372"/>
      <c r="S396" s="372"/>
      <c r="T396" s="372"/>
      <c r="U396" s="372"/>
      <c r="V396" s="372"/>
      <c r="W396" s="372"/>
      <c r="X396" s="370"/>
      <c r="Y396" s="370"/>
      <c r="Z396" s="370"/>
      <c r="AA396" s="370"/>
      <c r="AB396" s="370"/>
      <c r="AC396" s="370"/>
    </row>
    <row r="397">
      <c r="B397" s="398"/>
      <c r="C397" s="372"/>
      <c r="D397" s="370"/>
      <c r="E397" s="370"/>
      <c r="F397" s="372"/>
      <c r="G397" s="372"/>
      <c r="H397" s="370"/>
      <c r="I397" s="372"/>
      <c r="J397" s="372"/>
      <c r="K397" s="372"/>
      <c r="L397" s="372"/>
      <c r="M397" s="372"/>
      <c r="N397" s="372"/>
      <c r="O397" s="372"/>
      <c r="P397" s="372"/>
      <c r="Q397" s="372"/>
      <c r="R397" s="372"/>
      <c r="S397" s="372"/>
      <c r="T397" s="372"/>
      <c r="U397" s="372"/>
      <c r="V397" s="372"/>
      <c r="W397" s="372"/>
      <c r="X397" s="370"/>
      <c r="Y397" s="370"/>
      <c r="Z397" s="370"/>
      <c r="AA397" s="370"/>
      <c r="AB397" s="370"/>
      <c r="AC397" s="370"/>
    </row>
    <row r="398">
      <c r="B398" s="398"/>
      <c r="C398" s="372"/>
      <c r="D398" s="370"/>
      <c r="E398" s="370"/>
      <c r="F398" s="372"/>
      <c r="G398" s="372"/>
      <c r="H398" s="370"/>
      <c r="I398" s="372"/>
      <c r="J398" s="372"/>
      <c r="K398" s="372"/>
      <c r="L398" s="372"/>
      <c r="M398" s="372"/>
      <c r="N398" s="372"/>
      <c r="O398" s="372"/>
      <c r="P398" s="372"/>
      <c r="Q398" s="372"/>
      <c r="R398" s="372"/>
      <c r="S398" s="372"/>
      <c r="T398" s="372"/>
      <c r="U398" s="372"/>
      <c r="V398" s="372"/>
      <c r="W398" s="372"/>
      <c r="X398" s="370"/>
      <c r="Y398" s="370"/>
      <c r="Z398" s="370"/>
      <c r="AA398" s="370"/>
      <c r="AB398" s="370"/>
      <c r="AC398" s="370"/>
    </row>
    <row r="399">
      <c r="B399" s="398"/>
      <c r="C399" s="372"/>
      <c r="D399" s="370"/>
      <c r="E399" s="370"/>
      <c r="F399" s="372"/>
      <c r="G399" s="372"/>
      <c r="H399" s="370"/>
      <c r="I399" s="372"/>
      <c r="J399" s="372"/>
      <c r="K399" s="372"/>
      <c r="L399" s="372"/>
      <c r="M399" s="372"/>
      <c r="N399" s="372"/>
      <c r="O399" s="372"/>
      <c r="P399" s="372"/>
      <c r="Q399" s="372"/>
      <c r="R399" s="372"/>
      <c r="S399" s="372"/>
      <c r="T399" s="372"/>
      <c r="U399" s="372"/>
      <c r="V399" s="372"/>
      <c r="W399" s="372"/>
      <c r="X399" s="370"/>
      <c r="Y399" s="370"/>
      <c r="Z399" s="370"/>
      <c r="AA399" s="370"/>
      <c r="AB399" s="370"/>
      <c r="AC399" s="370"/>
    </row>
    <row r="400">
      <c r="B400" s="398"/>
      <c r="C400" s="372"/>
      <c r="D400" s="370"/>
      <c r="E400" s="370"/>
      <c r="F400" s="372"/>
      <c r="G400" s="372"/>
      <c r="H400" s="370"/>
      <c r="I400" s="372"/>
      <c r="J400" s="372"/>
      <c r="K400" s="372"/>
      <c r="L400" s="372"/>
      <c r="M400" s="372"/>
      <c r="N400" s="372"/>
      <c r="O400" s="372"/>
      <c r="P400" s="372"/>
      <c r="Q400" s="372"/>
      <c r="R400" s="372"/>
      <c r="S400" s="372"/>
      <c r="T400" s="372"/>
      <c r="U400" s="372"/>
      <c r="V400" s="372"/>
      <c r="W400" s="372"/>
      <c r="X400" s="370"/>
      <c r="Y400" s="370"/>
      <c r="Z400" s="370"/>
      <c r="AA400" s="370"/>
      <c r="AB400" s="370"/>
      <c r="AC400" s="370"/>
    </row>
    <row r="401">
      <c r="B401" s="398"/>
      <c r="C401" s="372"/>
      <c r="D401" s="370"/>
      <c r="E401" s="370"/>
      <c r="F401" s="372"/>
      <c r="G401" s="372"/>
      <c r="H401" s="370"/>
      <c r="I401" s="372"/>
      <c r="J401" s="372"/>
      <c r="K401" s="372"/>
      <c r="L401" s="372"/>
      <c r="M401" s="372"/>
      <c r="N401" s="372"/>
      <c r="O401" s="372"/>
      <c r="P401" s="372"/>
      <c r="Q401" s="372"/>
      <c r="R401" s="372"/>
      <c r="S401" s="372"/>
      <c r="T401" s="372"/>
      <c r="U401" s="372"/>
      <c r="V401" s="372"/>
      <c r="W401" s="372"/>
      <c r="X401" s="370"/>
      <c r="Y401" s="370"/>
      <c r="Z401" s="370"/>
      <c r="AA401" s="370"/>
      <c r="AB401" s="370"/>
      <c r="AC401" s="370"/>
    </row>
    <row r="402">
      <c r="B402" s="398"/>
      <c r="C402" s="372"/>
      <c r="D402" s="370"/>
      <c r="E402" s="370"/>
      <c r="F402" s="372"/>
      <c r="G402" s="372"/>
      <c r="H402" s="370"/>
      <c r="I402" s="372"/>
      <c r="J402" s="372"/>
      <c r="K402" s="372"/>
      <c r="L402" s="372"/>
      <c r="M402" s="372"/>
      <c r="N402" s="372"/>
      <c r="O402" s="372"/>
      <c r="P402" s="372"/>
      <c r="Q402" s="372"/>
      <c r="R402" s="372"/>
      <c r="S402" s="372"/>
      <c r="T402" s="372"/>
      <c r="U402" s="372"/>
      <c r="V402" s="372"/>
      <c r="W402" s="372"/>
      <c r="X402" s="370"/>
      <c r="Y402" s="370"/>
      <c r="Z402" s="370"/>
      <c r="AA402" s="370"/>
      <c r="AB402" s="370"/>
      <c r="AC402" s="370"/>
    </row>
    <row r="403">
      <c r="B403" s="398"/>
      <c r="C403" s="372"/>
      <c r="D403" s="370"/>
      <c r="E403" s="370"/>
      <c r="F403" s="372"/>
      <c r="G403" s="372"/>
      <c r="H403" s="370"/>
      <c r="I403" s="372"/>
      <c r="J403" s="372"/>
      <c r="K403" s="372"/>
      <c r="L403" s="372"/>
      <c r="M403" s="372"/>
      <c r="N403" s="372"/>
      <c r="O403" s="372"/>
      <c r="P403" s="372"/>
      <c r="Q403" s="372"/>
      <c r="R403" s="372"/>
      <c r="S403" s="372"/>
      <c r="T403" s="372"/>
      <c r="U403" s="372"/>
      <c r="V403" s="372"/>
      <c r="W403" s="372"/>
      <c r="X403" s="370"/>
      <c r="Y403" s="370"/>
      <c r="Z403" s="370"/>
      <c r="AA403" s="370"/>
      <c r="AB403" s="370"/>
      <c r="AC403" s="370"/>
    </row>
    <row r="404">
      <c r="B404" s="398"/>
      <c r="C404" s="372"/>
      <c r="D404" s="370"/>
      <c r="E404" s="370"/>
      <c r="F404" s="372"/>
      <c r="G404" s="372"/>
      <c r="H404" s="370"/>
      <c r="I404" s="372"/>
      <c r="J404" s="372"/>
      <c r="K404" s="372"/>
      <c r="L404" s="372"/>
      <c r="M404" s="372"/>
      <c r="N404" s="372"/>
      <c r="O404" s="372"/>
      <c r="P404" s="372"/>
      <c r="Q404" s="372"/>
      <c r="R404" s="372"/>
      <c r="S404" s="372"/>
      <c r="T404" s="372"/>
      <c r="U404" s="372"/>
      <c r="V404" s="372"/>
      <c r="W404" s="372"/>
      <c r="X404" s="370"/>
      <c r="Y404" s="370"/>
      <c r="Z404" s="370"/>
      <c r="AA404" s="370"/>
      <c r="AB404" s="370"/>
      <c r="AC404" s="370"/>
    </row>
    <row r="405">
      <c r="B405" s="398"/>
      <c r="C405" s="372"/>
      <c r="D405" s="370"/>
      <c r="E405" s="370"/>
      <c r="F405" s="372"/>
      <c r="G405" s="372"/>
      <c r="H405" s="370"/>
      <c r="I405" s="372"/>
      <c r="J405" s="372"/>
      <c r="K405" s="372"/>
      <c r="L405" s="372"/>
      <c r="M405" s="372"/>
      <c r="N405" s="372"/>
      <c r="O405" s="372"/>
      <c r="P405" s="372"/>
      <c r="Q405" s="372"/>
      <c r="R405" s="372"/>
      <c r="S405" s="372"/>
      <c r="T405" s="372"/>
      <c r="U405" s="372"/>
      <c r="V405" s="372"/>
      <c r="W405" s="372"/>
      <c r="X405" s="370"/>
      <c r="Y405" s="370"/>
      <c r="Z405" s="370"/>
      <c r="AA405" s="370"/>
      <c r="AB405" s="370"/>
      <c r="AC405" s="370"/>
    </row>
    <row r="406">
      <c r="B406" s="398"/>
      <c r="C406" s="372"/>
      <c r="D406" s="370"/>
      <c r="E406" s="370"/>
      <c r="F406" s="372"/>
      <c r="G406" s="372"/>
      <c r="H406" s="370"/>
      <c r="I406" s="372"/>
      <c r="J406" s="372"/>
      <c r="K406" s="372"/>
      <c r="L406" s="372"/>
      <c r="M406" s="372"/>
      <c r="N406" s="372"/>
      <c r="O406" s="372"/>
      <c r="P406" s="372"/>
      <c r="Q406" s="372"/>
      <c r="R406" s="372"/>
      <c r="S406" s="372"/>
      <c r="T406" s="372"/>
      <c r="U406" s="372"/>
      <c r="V406" s="372"/>
      <c r="W406" s="372"/>
      <c r="X406" s="370"/>
      <c r="Y406" s="370"/>
      <c r="Z406" s="370"/>
      <c r="AA406" s="370"/>
      <c r="AB406" s="370"/>
      <c r="AC406" s="370"/>
    </row>
    <row r="407">
      <c r="B407" s="398"/>
      <c r="C407" s="372"/>
      <c r="D407" s="370"/>
      <c r="E407" s="370"/>
      <c r="F407" s="372"/>
      <c r="G407" s="372"/>
      <c r="H407" s="370"/>
      <c r="I407" s="372"/>
      <c r="J407" s="372"/>
      <c r="K407" s="372"/>
      <c r="L407" s="372"/>
      <c r="M407" s="372"/>
      <c r="N407" s="372"/>
      <c r="O407" s="372"/>
      <c r="P407" s="372"/>
      <c r="Q407" s="372"/>
      <c r="R407" s="372"/>
      <c r="S407" s="372"/>
      <c r="T407" s="372"/>
      <c r="U407" s="372"/>
      <c r="V407" s="372"/>
      <c r="W407" s="372"/>
      <c r="X407" s="370"/>
      <c r="Y407" s="370"/>
      <c r="Z407" s="370"/>
      <c r="AA407" s="370"/>
      <c r="AB407" s="370"/>
      <c r="AC407" s="370"/>
    </row>
    <row r="408">
      <c r="B408" s="398"/>
      <c r="C408" s="372"/>
      <c r="D408" s="370"/>
      <c r="E408" s="370"/>
      <c r="F408" s="372"/>
      <c r="G408" s="372"/>
      <c r="H408" s="370"/>
      <c r="I408" s="372"/>
      <c r="J408" s="372"/>
      <c r="K408" s="372"/>
      <c r="L408" s="372"/>
      <c r="M408" s="372"/>
      <c r="N408" s="372"/>
      <c r="O408" s="372"/>
      <c r="P408" s="372"/>
      <c r="Q408" s="372"/>
      <c r="R408" s="372"/>
      <c r="S408" s="372"/>
      <c r="T408" s="372"/>
      <c r="U408" s="372"/>
      <c r="V408" s="372"/>
      <c r="W408" s="372"/>
      <c r="X408" s="370"/>
      <c r="Y408" s="370"/>
      <c r="Z408" s="370"/>
      <c r="AA408" s="370"/>
      <c r="AB408" s="370"/>
      <c r="AC408" s="370"/>
    </row>
    <row r="409">
      <c r="B409" s="398"/>
      <c r="C409" s="372"/>
      <c r="D409" s="370"/>
      <c r="E409" s="370"/>
      <c r="F409" s="372"/>
      <c r="G409" s="372"/>
      <c r="H409" s="370"/>
      <c r="I409" s="372"/>
      <c r="J409" s="372"/>
      <c r="K409" s="372"/>
      <c r="L409" s="372"/>
      <c r="M409" s="372"/>
      <c r="N409" s="372"/>
      <c r="O409" s="372"/>
      <c r="P409" s="372"/>
      <c r="Q409" s="372"/>
      <c r="R409" s="372"/>
      <c r="S409" s="372"/>
      <c r="T409" s="372"/>
      <c r="U409" s="372"/>
      <c r="V409" s="372"/>
      <c r="W409" s="372"/>
      <c r="X409" s="370"/>
      <c r="Y409" s="370"/>
      <c r="Z409" s="370"/>
      <c r="AA409" s="370"/>
      <c r="AB409" s="370"/>
      <c r="AC409" s="370"/>
    </row>
    <row r="410">
      <c r="B410" s="398"/>
      <c r="C410" s="372"/>
      <c r="D410" s="370"/>
      <c r="E410" s="370"/>
      <c r="F410" s="372"/>
      <c r="G410" s="372"/>
      <c r="H410" s="370"/>
      <c r="I410" s="372"/>
      <c r="J410" s="372"/>
      <c r="K410" s="372"/>
      <c r="L410" s="372"/>
      <c r="M410" s="372"/>
      <c r="N410" s="372"/>
      <c r="O410" s="372"/>
      <c r="P410" s="372"/>
      <c r="Q410" s="372"/>
      <c r="R410" s="372"/>
      <c r="S410" s="372"/>
      <c r="T410" s="372"/>
      <c r="U410" s="372"/>
      <c r="V410" s="372"/>
      <c r="W410" s="372"/>
      <c r="X410" s="370"/>
      <c r="Y410" s="370"/>
      <c r="Z410" s="370"/>
      <c r="AA410" s="370"/>
      <c r="AB410" s="370"/>
      <c r="AC410" s="370"/>
    </row>
    <row r="411">
      <c r="B411" s="398"/>
      <c r="C411" s="372"/>
      <c r="D411" s="370"/>
      <c r="E411" s="370"/>
      <c r="F411" s="372"/>
      <c r="G411" s="372"/>
      <c r="H411" s="370"/>
      <c r="I411" s="372"/>
      <c r="J411" s="372"/>
      <c r="K411" s="372"/>
      <c r="L411" s="372"/>
      <c r="M411" s="372"/>
      <c r="N411" s="372"/>
      <c r="O411" s="372"/>
      <c r="P411" s="372"/>
      <c r="Q411" s="372"/>
      <c r="R411" s="372"/>
      <c r="S411" s="372"/>
      <c r="T411" s="372"/>
      <c r="U411" s="372"/>
      <c r="V411" s="372"/>
      <c r="W411" s="372"/>
      <c r="X411" s="370"/>
      <c r="Y411" s="370"/>
      <c r="Z411" s="370"/>
      <c r="AA411" s="370"/>
      <c r="AB411" s="370"/>
      <c r="AC411" s="370"/>
    </row>
    <row r="412">
      <c r="B412" s="398"/>
      <c r="C412" s="372"/>
      <c r="D412" s="370"/>
      <c r="E412" s="370"/>
      <c r="F412" s="372"/>
      <c r="G412" s="372"/>
      <c r="H412" s="370"/>
      <c r="I412" s="372"/>
      <c r="J412" s="372"/>
      <c r="K412" s="372"/>
      <c r="L412" s="372"/>
      <c r="M412" s="372"/>
      <c r="N412" s="372"/>
      <c r="O412" s="372"/>
      <c r="P412" s="372"/>
      <c r="Q412" s="372"/>
      <c r="R412" s="372"/>
      <c r="S412" s="372"/>
      <c r="T412" s="372"/>
      <c r="U412" s="372"/>
      <c r="V412" s="372"/>
      <c r="W412" s="372"/>
      <c r="X412" s="370"/>
      <c r="Y412" s="370"/>
      <c r="Z412" s="370"/>
      <c r="AA412" s="370"/>
      <c r="AB412" s="370"/>
      <c r="AC412" s="370"/>
    </row>
    <row r="413">
      <c r="B413" s="398"/>
      <c r="C413" s="372"/>
      <c r="D413" s="370"/>
      <c r="E413" s="370"/>
      <c r="F413" s="372"/>
      <c r="G413" s="372"/>
      <c r="H413" s="370"/>
      <c r="I413" s="372"/>
      <c r="J413" s="372"/>
      <c r="K413" s="372"/>
      <c r="L413" s="372"/>
      <c r="M413" s="372"/>
      <c r="N413" s="372"/>
      <c r="O413" s="372"/>
      <c r="P413" s="372"/>
      <c r="Q413" s="372"/>
      <c r="R413" s="372"/>
      <c r="S413" s="372"/>
      <c r="T413" s="372"/>
      <c r="U413" s="372"/>
      <c r="V413" s="372"/>
      <c r="W413" s="372"/>
      <c r="X413" s="370"/>
      <c r="Y413" s="370"/>
      <c r="Z413" s="370"/>
      <c r="AA413" s="370"/>
      <c r="AB413" s="370"/>
      <c r="AC413" s="370"/>
    </row>
    <row r="414">
      <c r="B414" s="398"/>
      <c r="C414" s="372"/>
      <c r="D414" s="370"/>
      <c r="E414" s="370"/>
      <c r="F414" s="372"/>
      <c r="G414" s="372"/>
      <c r="H414" s="370"/>
      <c r="I414" s="372"/>
      <c r="J414" s="372"/>
      <c r="K414" s="372"/>
      <c r="L414" s="372"/>
      <c r="M414" s="372"/>
      <c r="N414" s="372"/>
      <c r="O414" s="372"/>
      <c r="P414" s="372"/>
      <c r="Q414" s="372"/>
      <c r="R414" s="372"/>
      <c r="S414" s="372"/>
      <c r="T414" s="372"/>
      <c r="U414" s="372"/>
      <c r="V414" s="372"/>
      <c r="W414" s="372"/>
      <c r="X414" s="370"/>
      <c r="Y414" s="370"/>
      <c r="Z414" s="370"/>
      <c r="AA414" s="370"/>
      <c r="AB414" s="370"/>
      <c r="AC414" s="370"/>
    </row>
    <row r="415">
      <c r="B415" s="398"/>
      <c r="C415" s="372"/>
      <c r="D415" s="370"/>
      <c r="E415" s="370"/>
      <c r="F415" s="372"/>
      <c r="G415" s="372"/>
      <c r="H415" s="370"/>
      <c r="I415" s="372"/>
      <c r="J415" s="372"/>
      <c r="K415" s="372"/>
      <c r="L415" s="372"/>
      <c r="M415" s="372"/>
      <c r="N415" s="372"/>
      <c r="O415" s="372"/>
      <c r="P415" s="372"/>
      <c r="Q415" s="372"/>
      <c r="R415" s="372"/>
      <c r="S415" s="372"/>
      <c r="T415" s="372"/>
      <c r="U415" s="372"/>
      <c r="V415" s="372"/>
      <c r="W415" s="372"/>
      <c r="X415" s="370"/>
      <c r="Y415" s="370"/>
      <c r="Z415" s="370"/>
      <c r="AA415" s="370"/>
      <c r="AB415" s="370"/>
      <c r="AC415" s="370"/>
    </row>
    <row r="416">
      <c r="B416" s="398"/>
      <c r="C416" s="372"/>
      <c r="D416" s="370"/>
      <c r="E416" s="370"/>
      <c r="F416" s="372"/>
      <c r="G416" s="372"/>
      <c r="H416" s="370"/>
      <c r="I416" s="372"/>
      <c r="J416" s="372"/>
      <c r="K416" s="372"/>
      <c r="L416" s="372"/>
      <c r="M416" s="372"/>
      <c r="N416" s="372"/>
      <c r="O416" s="372"/>
      <c r="P416" s="372"/>
      <c r="Q416" s="372"/>
      <c r="R416" s="372"/>
      <c r="S416" s="372"/>
      <c r="T416" s="372"/>
      <c r="U416" s="372"/>
      <c r="V416" s="372"/>
      <c r="W416" s="372"/>
      <c r="X416" s="370"/>
      <c r="Y416" s="370"/>
      <c r="Z416" s="370"/>
      <c r="AA416" s="370"/>
      <c r="AB416" s="370"/>
      <c r="AC416" s="370"/>
    </row>
    <row r="417">
      <c r="B417" s="398"/>
      <c r="C417" s="372"/>
      <c r="D417" s="370"/>
      <c r="E417" s="370"/>
      <c r="F417" s="372"/>
      <c r="G417" s="372"/>
      <c r="H417" s="370"/>
      <c r="I417" s="372"/>
      <c r="J417" s="372"/>
      <c r="K417" s="372"/>
      <c r="L417" s="372"/>
      <c r="M417" s="372"/>
      <c r="N417" s="372"/>
      <c r="O417" s="372"/>
      <c r="P417" s="372"/>
      <c r="Q417" s="372"/>
      <c r="R417" s="372"/>
      <c r="S417" s="372"/>
      <c r="T417" s="372"/>
      <c r="U417" s="372"/>
      <c r="V417" s="372"/>
      <c r="W417" s="372"/>
      <c r="X417" s="370"/>
      <c r="Y417" s="370"/>
      <c r="Z417" s="370"/>
      <c r="AA417" s="370"/>
      <c r="AB417" s="370"/>
      <c r="AC417" s="370"/>
    </row>
    <row r="418">
      <c r="B418" s="398"/>
      <c r="C418" s="372"/>
      <c r="D418" s="370"/>
      <c r="E418" s="370"/>
      <c r="F418" s="372"/>
      <c r="G418" s="372"/>
      <c r="H418" s="370"/>
      <c r="I418" s="372"/>
      <c r="J418" s="372"/>
      <c r="K418" s="372"/>
      <c r="L418" s="372"/>
      <c r="M418" s="372"/>
      <c r="N418" s="372"/>
      <c r="O418" s="372"/>
      <c r="P418" s="372"/>
      <c r="Q418" s="372"/>
      <c r="R418" s="372"/>
      <c r="S418" s="372"/>
      <c r="T418" s="372"/>
      <c r="U418" s="372"/>
      <c r="V418" s="372"/>
      <c r="W418" s="372"/>
      <c r="X418" s="370"/>
      <c r="Y418" s="370"/>
      <c r="Z418" s="370"/>
      <c r="AA418" s="370"/>
      <c r="AB418" s="370"/>
      <c r="AC418" s="370"/>
    </row>
    <row r="419">
      <c r="B419" s="398"/>
      <c r="C419" s="372"/>
      <c r="D419" s="370"/>
      <c r="E419" s="370"/>
      <c r="F419" s="372"/>
      <c r="G419" s="372"/>
      <c r="H419" s="370"/>
      <c r="I419" s="372"/>
      <c r="J419" s="372"/>
      <c r="K419" s="372"/>
      <c r="L419" s="372"/>
      <c r="M419" s="372"/>
      <c r="N419" s="372"/>
      <c r="O419" s="372"/>
      <c r="P419" s="372"/>
      <c r="Q419" s="372"/>
      <c r="R419" s="372"/>
      <c r="S419" s="372"/>
      <c r="T419" s="372"/>
      <c r="U419" s="372"/>
      <c r="V419" s="372"/>
      <c r="W419" s="372"/>
      <c r="X419" s="370"/>
      <c r="Y419" s="370"/>
      <c r="Z419" s="370"/>
      <c r="AA419" s="370"/>
      <c r="AB419" s="370"/>
      <c r="AC419" s="370"/>
    </row>
    <row r="420">
      <c r="B420" s="398"/>
      <c r="C420" s="372"/>
      <c r="D420" s="370"/>
      <c r="E420" s="370"/>
      <c r="F420" s="372"/>
      <c r="G420" s="372"/>
      <c r="H420" s="370"/>
      <c r="I420" s="372"/>
      <c r="J420" s="372"/>
      <c r="K420" s="372"/>
      <c r="L420" s="372"/>
      <c r="M420" s="372"/>
      <c r="N420" s="372"/>
      <c r="O420" s="372"/>
      <c r="P420" s="372"/>
      <c r="Q420" s="372"/>
      <c r="R420" s="372"/>
      <c r="S420" s="372"/>
      <c r="T420" s="372"/>
      <c r="U420" s="372"/>
      <c r="V420" s="372"/>
      <c r="W420" s="372"/>
      <c r="X420" s="370"/>
      <c r="Y420" s="370"/>
      <c r="Z420" s="370"/>
      <c r="AA420" s="370"/>
      <c r="AB420" s="370"/>
      <c r="AC420" s="370"/>
    </row>
    <row r="421">
      <c r="B421" s="398"/>
      <c r="C421" s="372"/>
      <c r="D421" s="370"/>
      <c r="E421" s="370"/>
      <c r="F421" s="372"/>
      <c r="G421" s="372"/>
      <c r="H421" s="370"/>
      <c r="I421" s="372"/>
      <c r="J421" s="372"/>
      <c r="K421" s="372"/>
      <c r="L421" s="372"/>
      <c r="M421" s="372"/>
      <c r="N421" s="372"/>
      <c r="O421" s="372"/>
      <c r="P421" s="372"/>
      <c r="Q421" s="372"/>
      <c r="R421" s="372"/>
      <c r="S421" s="372"/>
      <c r="T421" s="372"/>
      <c r="U421" s="372"/>
      <c r="V421" s="372"/>
      <c r="W421" s="372"/>
      <c r="X421" s="370"/>
      <c r="Y421" s="370"/>
      <c r="Z421" s="370"/>
      <c r="AA421" s="370"/>
      <c r="AB421" s="370"/>
      <c r="AC421" s="370"/>
    </row>
    <row r="422">
      <c r="B422" s="398"/>
      <c r="C422" s="372"/>
      <c r="D422" s="370"/>
      <c r="E422" s="370"/>
      <c r="F422" s="372"/>
      <c r="G422" s="372"/>
      <c r="H422" s="370"/>
      <c r="I422" s="372"/>
      <c r="J422" s="372"/>
      <c r="K422" s="372"/>
      <c r="L422" s="372"/>
      <c r="M422" s="372"/>
      <c r="N422" s="372"/>
      <c r="O422" s="372"/>
      <c r="P422" s="372"/>
      <c r="Q422" s="372"/>
      <c r="R422" s="372"/>
      <c r="S422" s="372"/>
      <c r="T422" s="372"/>
      <c r="U422" s="372"/>
      <c r="V422" s="372"/>
      <c r="W422" s="372"/>
      <c r="X422" s="370"/>
      <c r="Y422" s="370"/>
      <c r="Z422" s="370"/>
      <c r="AA422" s="370"/>
      <c r="AB422" s="370"/>
      <c r="AC422" s="370"/>
    </row>
    <row r="423">
      <c r="B423" s="398"/>
      <c r="C423" s="372"/>
      <c r="D423" s="370"/>
      <c r="E423" s="370"/>
      <c r="F423" s="372"/>
      <c r="G423" s="372"/>
      <c r="H423" s="370"/>
      <c r="I423" s="372"/>
      <c r="J423" s="372"/>
      <c r="K423" s="372"/>
      <c r="L423" s="372"/>
      <c r="M423" s="372"/>
      <c r="N423" s="372"/>
      <c r="O423" s="372"/>
      <c r="P423" s="372"/>
      <c r="Q423" s="372"/>
      <c r="R423" s="372"/>
      <c r="S423" s="372"/>
      <c r="T423" s="372"/>
      <c r="U423" s="372"/>
      <c r="V423" s="372"/>
      <c r="W423" s="372"/>
      <c r="X423" s="370"/>
      <c r="Y423" s="370"/>
      <c r="Z423" s="370"/>
      <c r="AA423" s="370"/>
      <c r="AB423" s="370"/>
      <c r="AC423" s="370"/>
    </row>
    <row r="424">
      <c r="B424" s="398"/>
      <c r="C424" s="372"/>
      <c r="D424" s="370"/>
      <c r="E424" s="370"/>
      <c r="F424" s="372"/>
      <c r="G424" s="372"/>
      <c r="H424" s="370"/>
      <c r="I424" s="372"/>
      <c r="J424" s="372"/>
      <c r="K424" s="372"/>
      <c r="L424" s="372"/>
      <c r="M424" s="372"/>
      <c r="N424" s="372"/>
      <c r="O424" s="372"/>
      <c r="P424" s="372"/>
      <c r="Q424" s="372"/>
      <c r="R424" s="372"/>
      <c r="S424" s="372"/>
      <c r="T424" s="372"/>
      <c r="U424" s="372"/>
      <c r="V424" s="372"/>
      <c r="W424" s="372"/>
      <c r="X424" s="370"/>
      <c r="Y424" s="370"/>
      <c r="Z424" s="370"/>
      <c r="AA424" s="370"/>
      <c r="AB424" s="370"/>
      <c r="AC424" s="370"/>
    </row>
    <row r="425">
      <c r="B425" s="398"/>
      <c r="C425" s="372"/>
      <c r="D425" s="370"/>
      <c r="E425" s="370"/>
      <c r="F425" s="372"/>
      <c r="G425" s="372"/>
      <c r="H425" s="370"/>
      <c r="I425" s="372"/>
      <c r="J425" s="372"/>
      <c r="K425" s="372"/>
      <c r="L425" s="372"/>
      <c r="M425" s="372"/>
      <c r="N425" s="372"/>
      <c r="O425" s="372"/>
      <c r="P425" s="372"/>
      <c r="Q425" s="372"/>
      <c r="R425" s="372"/>
      <c r="S425" s="372"/>
      <c r="T425" s="372"/>
      <c r="U425" s="372"/>
      <c r="V425" s="372"/>
      <c r="W425" s="372"/>
      <c r="X425" s="370"/>
      <c r="Y425" s="370"/>
      <c r="Z425" s="370"/>
      <c r="AA425" s="370"/>
      <c r="AB425" s="370"/>
      <c r="AC425" s="370"/>
    </row>
    <row r="426">
      <c r="B426" s="398"/>
      <c r="C426" s="372"/>
      <c r="D426" s="370"/>
      <c r="E426" s="370"/>
      <c r="F426" s="372"/>
      <c r="G426" s="372"/>
      <c r="H426" s="370"/>
      <c r="I426" s="372"/>
      <c r="J426" s="372"/>
      <c r="K426" s="372"/>
      <c r="L426" s="372"/>
      <c r="M426" s="372"/>
      <c r="N426" s="372"/>
      <c r="O426" s="372"/>
      <c r="P426" s="372"/>
      <c r="Q426" s="372"/>
      <c r="R426" s="372"/>
      <c r="S426" s="372"/>
      <c r="T426" s="372"/>
      <c r="U426" s="372"/>
      <c r="V426" s="372"/>
      <c r="W426" s="372"/>
      <c r="X426" s="370"/>
      <c r="Y426" s="370"/>
      <c r="Z426" s="370"/>
      <c r="AA426" s="370"/>
      <c r="AB426" s="370"/>
      <c r="AC426" s="370"/>
    </row>
    <row r="427">
      <c r="B427" s="398"/>
      <c r="C427" s="372"/>
      <c r="D427" s="370"/>
      <c r="E427" s="370"/>
      <c r="F427" s="372"/>
      <c r="G427" s="372"/>
      <c r="H427" s="370"/>
      <c r="I427" s="372"/>
      <c r="J427" s="372"/>
      <c r="K427" s="372"/>
      <c r="L427" s="372"/>
      <c r="M427" s="372"/>
      <c r="N427" s="372"/>
      <c r="O427" s="372"/>
      <c r="P427" s="372"/>
      <c r="Q427" s="372"/>
      <c r="R427" s="372"/>
      <c r="S427" s="372"/>
      <c r="T427" s="372"/>
      <c r="U427" s="372"/>
      <c r="V427" s="372"/>
      <c r="W427" s="372"/>
      <c r="X427" s="370"/>
      <c r="Y427" s="370"/>
      <c r="Z427" s="370"/>
      <c r="AA427" s="370"/>
      <c r="AB427" s="370"/>
      <c r="AC427" s="370"/>
    </row>
    <row r="428">
      <c r="B428" s="398"/>
      <c r="C428" s="372"/>
      <c r="D428" s="370"/>
      <c r="E428" s="370"/>
      <c r="F428" s="372"/>
      <c r="G428" s="372"/>
      <c r="H428" s="370"/>
      <c r="I428" s="372"/>
      <c r="J428" s="372"/>
      <c r="K428" s="372"/>
      <c r="L428" s="372"/>
      <c r="M428" s="372"/>
      <c r="N428" s="372"/>
      <c r="O428" s="372"/>
      <c r="P428" s="372"/>
      <c r="Q428" s="372"/>
      <c r="R428" s="372"/>
      <c r="S428" s="372"/>
      <c r="T428" s="372"/>
      <c r="U428" s="372"/>
      <c r="V428" s="372"/>
      <c r="W428" s="372"/>
      <c r="X428" s="370"/>
      <c r="Y428" s="370"/>
      <c r="Z428" s="370"/>
      <c r="AA428" s="370"/>
      <c r="AB428" s="370"/>
      <c r="AC428" s="370"/>
    </row>
    <row r="429">
      <c r="B429" s="398"/>
      <c r="C429" s="372"/>
      <c r="D429" s="370"/>
      <c r="E429" s="370"/>
      <c r="F429" s="372"/>
      <c r="G429" s="372"/>
      <c r="H429" s="370"/>
      <c r="I429" s="372"/>
      <c r="J429" s="372"/>
      <c r="K429" s="372"/>
      <c r="L429" s="372"/>
      <c r="M429" s="372"/>
      <c r="N429" s="372"/>
      <c r="O429" s="372"/>
      <c r="P429" s="372"/>
      <c r="Q429" s="372"/>
      <c r="R429" s="372"/>
      <c r="S429" s="372"/>
      <c r="T429" s="372"/>
      <c r="U429" s="372"/>
      <c r="V429" s="372"/>
      <c r="W429" s="372"/>
      <c r="X429" s="370"/>
      <c r="Y429" s="370"/>
      <c r="Z429" s="370"/>
      <c r="AA429" s="370"/>
      <c r="AB429" s="370"/>
      <c r="AC429" s="370"/>
    </row>
    <row r="430">
      <c r="B430" s="398"/>
      <c r="C430" s="372"/>
      <c r="D430" s="370"/>
      <c r="E430" s="370"/>
      <c r="F430" s="372"/>
      <c r="G430" s="372"/>
      <c r="H430" s="370"/>
      <c r="I430" s="372"/>
      <c r="J430" s="372"/>
      <c r="K430" s="372"/>
      <c r="L430" s="372"/>
      <c r="M430" s="372"/>
      <c r="N430" s="372"/>
      <c r="O430" s="372"/>
      <c r="P430" s="372"/>
      <c r="Q430" s="372"/>
      <c r="R430" s="372"/>
      <c r="S430" s="372"/>
      <c r="T430" s="372"/>
      <c r="U430" s="372"/>
      <c r="V430" s="372"/>
      <c r="W430" s="372"/>
      <c r="X430" s="370"/>
      <c r="Y430" s="370"/>
      <c r="Z430" s="370"/>
      <c r="AA430" s="370"/>
      <c r="AB430" s="370"/>
      <c r="AC430" s="370"/>
    </row>
    <row r="431">
      <c r="B431" s="398"/>
      <c r="C431" s="372"/>
      <c r="D431" s="370"/>
      <c r="E431" s="370"/>
      <c r="F431" s="372"/>
      <c r="G431" s="372"/>
      <c r="H431" s="370"/>
      <c r="I431" s="372"/>
      <c r="J431" s="372"/>
      <c r="K431" s="372"/>
      <c r="L431" s="372"/>
      <c r="M431" s="372"/>
      <c r="N431" s="372"/>
      <c r="O431" s="372"/>
      <c r="P431" s="372"/>
      <c r="Q431" s="372"/>
      <c r="R431" s="372"/>
      <c r="S431" s="372"/>
      <c r="T431" s="372"/>
      <c r="U431" s="372"/>
      <c r="V431" s="372"/>
      <c r="W431" s="372"/>
      <c r="X431" s="370"/>
      <c r="Y431" s="370"/>
      <c r="Z431" s="370"/>
      <c r="AA431" s="370"/>
      <c r="AB431" s="370"/>
      <c r="AC431" s="370"/>
    </row>
    <row r="432">
      <c r="B432" s="398"/>
      <c r="C432" s="372"/>
      <c r="D432" s="370"/>
      <c r="E432" s="370"/>
      <c r="F432" s="372"/>
      <c r="G432" s="372"/>
      <c r="H432" s="370"/>
      <c r="I432" s="372"/>
      <c r="J432" s="372"/>
      <c r="K432" s="372"/>
      <c r="L432" s="372"/>
      <c r="M432" s="372"/>
      <c r="N432" s="372"/>
      <c r="O432" s="372"/>
      <c r="P432" s="372"/>
      <c r="Q432" s="372"/>
      <c r="R432" s="372"/>
      <c r="S432" s="372"/>
      <c r="T432" s="372"/>
      <c r="U432" s="372"/>
      <c r="V432" s="372"/>
      <c r="W432" s="372"/>
      <c r="X432" s="370"/>
      <c r="Y432" s="370"/>
      <c r="Z432" s="370"/>
      <c r="AA432" s="370"/>
      <c r="AB432" s="370"/>
      <c r="AC432" s="370"/>
    </row>
    <row r="433">
      <c r="B433" s="398"/>
      <c r="C433" s="372"/>
      <c r="D433" s="370"/>
      <c r="E433" s="370"/>
      <c r="F433" s="372"/>
      <c r="G433" s="372"/>
      <c r="H433" s="370"/>
      <c r="I433" s="372"/>
      <c r="J433" s="372"/>
      <c r="K433" s="372"/>
      <c r="L433" s="372"/>
      <c r="M433" s="372"/>
      <c r="N433" s="372"/>
      <c r="O433" s="372"/>
      <c r="P433" s="372"/>
      <c r="Q433" s="372"/>
      <c r="R433" s="372"/>
      <c r="S433" s="372"/>
      <c r="T433" s="372"/>
      <c r="U433" s="372"/>
      <c r="V433" s="372"/>
      <c r="W433" s="372"/>
      <c r="X433" s="370"/>
      <c r="Y433" s="370"/>
      <c r="Z433" s="370"/>
      <c r="AA433" s="370"/>
      <c r="AB433" s="370"/>
      <c r="AC433" s="370"/>
    </row>
    <row r="434">
      <c r="B434" s="398"/>
      <c r="C434" s="372"/>
      <c r="D434" s="370"/>
      <c r="E434" s="370"/>
      <c r="F434" s="372"/>
      <c r="G434" s="372"/>
      <c r="H434" s="370"/>
      <c r="I434" s="372"/>
      <c r="J434" s="372"/>
      <c r="K434" s="372"/>
      <c r="L434" s="372"/>
      <c r="M434" s="372"/>
      <c r="N434" s="372"/>
      <c r="O434" s="372"/>
      <c r="P434" s="372"/>
      <c r="Q434" s="372"/>
      <c r="R434" s="372"/>
      <c r="S434" s="372"/>
      <c r="T434" s="372"/>
      <c r="U434" s="372"/>
      <c r="V434" s="372"/>
      <c r="W434" s="372"/>
      <c r="X434" s="370"/>
      <c r="Y434" s="370"/>
      <c r="Z434" s="370"/>
      <c r="AA434" s="370"/>
      <c r="AB434" s="370"/>
      <c r="AC434" s="370"/>
    </row>
    <row r="435">
      <c r="B435" s="398"/>
      <c r="C435" s="372"/>
      <c r="D435" s="370"/>
      <c r="E435" s="370"/>
      <c r="F435" s="372"/>
      <c r="G435" s="372"/>
      <c r="H435" s="370"/>
      <c r="I435" s="372"/>
      <c r="J435" s="372"/>
      <c r="K435" s="372"/>
      <c r="L435" s="372"/>
      <c r="M435" s="372"/>
      <c r="N435" s="372"/>
      <c r="O435" s="372"/>
      <c r="P435" s="372"/>
      <c r="Q435" s="372"/>
      <c r="R435" s="372"/>
      <c r="S435" s="372"/>
      <c r="T435" s="372"/>
      <c r="U435" s="372"/>
      <c r="V435" s="372"/>
      <c r="W435" s="372"/>
      <c r="X435" s="370"/>
      <c r="Y435" s="370"/>
      <c r="Z435" s="370"/>
      <c r="AA435" s="370"/>
      <c r="AB435" s="370"/>
      <c r="AC435" s="370"/>
    </row>
    <row r="436">
      <c r="B436" s="398"/>
      <c r="C436" s="372"/>
      <c r="D436" s="370"/>
      <c r="E436" s="370"/>
      <c r="F436" s="372"/>
      <c r="G436" s="372"/>
      <c r="H436" s="370"/>
      <c r="I436" s="372"/>
      <c r="J436" s="372"/>
      <c r="K436" s="372"/>
      <c r="L436" s="372"/>
      <c r="M436" s="372"/>
      <c r="N436" s="372"/>
      <c r="O436" s="372"/>
      <c r="P436" s="372"/>
      <c r="Q436" s="372"/>
      <c r="R436" s="372"/>
      <c r="S436" s="372"/>
      <c r="T436" s="372"/>
      <c r="U436" s="372"/>
      <c r="V436" s="372"/>
      <c r="W436" s="372"/>
      <c r="X436" s="370"/>
      <c r="Y436" s="370"/>
      <c r="Z436" s="370"/>
      <c r="AA436" s="370"/>
      <c r="AB436" s="370"/>
      <c r="AC436" s="370"/>
    </row>
    <row r="437">
      <c r="B437" s="398"/>
      <c r="C437" s="372"/>
      <c r="D437" s="370"/>
      <c r="E437" s="370"/>
      <c r="F437" s="372"/>
      <c r="G437" s="372"/>
      <c r="H437" s="370"/>
      <c r="I437" s="372"/>
      <c r="J437" s="372"/>
      <c r="K437" s="372"/>
      <c r="L437" s="372"/>
      <c r="M437" s="372"/>
      <c r="N437" s="372"/>
      <c r="O437" s="372"/>
      <c r="P437" s="372"/>
      <c r="Q437" s="372"/>
      <c r="R437" s="372"/>
      <c r="S437" s="372"/>
      <c r="T437" s="372"/>
      <c r="U437" s="372"/>
      <c r="V437" s="372"/>
      <c r="W437" s="372"/>
      <c r="X437" s="370"/>
      <c r="Y437" s="370"/>
      <c r="Z437" s="370"/>
      <c r="AA437" s="370"/>
      <c r="AB437" s="370"/>
      <c r="AC437" s="370"/>
    </row>
    <row r="438">
      <c r="B438" s="398"/>
      <c r="C438" s="372"/>
      <c r="D438" s="370"/>
      <c r="E438" s="370"/>
      <c r="F438" s="372"/>
      <c r="G438" s="372"/>
      <c r="H438" s="370"/>
      <c r="I438" s="372"/>
      <c r="J438" s="372"/>
      <c r="K438" s="372"/>
      <c r="L438" s="372"/>
      <c r="M438" s="372"/>
      <c r="N438" s="372"/>
      <c r="O438" s="372"/>
      <c r="P438" s="372"/>
      <c r="Q438" s="372"/>
      <c r="R438" s="372"/>
      <c r="S438" s="372"/>
      <c r="T438" s="372"/>
      <c r="U438" s="372"/>
      <c r="V438" s="372"/>
      <c r="W438" s="372"/>
      <c r="X438" s="370"/>
      <c r="Y438" s="370"/>
      <c r="Z438" s="370"/>
      <c r="AA438" s="370"/>
      <c r="AB438" s="370"/>
      <c r="AC438" s="370"/>
    </row>
    <row r="439">
      <c r="B439" s="398"/>
      <c r="C439" s="372"/>
      <c r="D439" s="370"/>
      <c r="E439" s="370"/>
      <c r="F439" s="372"/>
      <c r="G439" s="372"/>
      <c r="H439" s="370"/>
      <c r="I439" s="372"/>
      <c r="J439" s="372"/>
      <c r="K439" s="372"/>
      <c r="L439" s="372"/>
      <c r="M439" s="372"/>
      <c r="N439" s="372"/>
      <c r="O439" s="372"/>
      <c r="P439" s="372"/>
      <c r="Q439" s="372"/>
      <c r="R439" s="372"/>
      <c r="S439" s="372"/>
      <c r="T439" s="372"/>
      <c r="U439" s="372"/>
      <c r="V439" s="372"/>
      <c r="W439" s="372"/>
      <c r="X439" s="370"/>
      <c r="Y439" s="370"/>
      <c r="Z439" s="370"/>
      <c r="AA439" s="370"/>
      <c r="AB439" s="370"/>
      <c r="AC439" s="370"/>
    </row>
    <row r="440">
      <c r="B440" s="398"/>
      <c r="C440" s="372"/>
      <c r="D440" s="370"/>
      <c r="E440" s="370"/>
      <c r="F440" s="372"/>
      <c r="G440" s="372"/>
      <c r="H440" s="370"/>
      <c r="I440" s="372"/>
      <c r="J440" s="372"/>
      <c r="K440" s="372"/>
      <c r="L440" s="372"/>
      <c r="M440" s="372"/>
      <c r="N440" s="372"/>
      <c r="O440" s="372"/>
      <c r="P440" s="372"/>
      <c r="Q440" s="372"/>
      <c r="R440" s="372"/>
      <c r="S440" s="372"/>
      <c r="T440" s="372"/>
      <c r="U440" s="372"/>
      <c r="V440" s="372"/>
      <c r="W440" s="372"/>
      <c r="X440" s="370"/>
      <c r="Y440" s="370"/>
      <c r="Z440" s="370"/>
      <c r="AA440" s="370"/>
      <c r="AB440" s="370"/>
      <c r="AC440" s="370"/>
    </row>
    <row r="441">
      <c r="B441" s="398"/>
      <c r="C441" s="372"/>
      <c r="D441" s="370"/>
      <c r="E441" s="370"/>
      <c r="F441" s="372"/>
      <c r="G441" s="372"/>
      <c r="H441" s="370"/>
      <c r="I441" s="372"/>
      <c r="J441" s="372"/>
      <c r="K441" s="372"/>
      <c r="L441" s="372"/>
      <c r="M441" s="372"/>
      <c r="N441" s="372"/>
      <c r="O441" s="372"/>
      <c r="P441" s="372"/>
      <c r="Q441" s="372"/>
      <c r="R441" s="372"/>
      <c r="S441" s="372"/>
      <c r="T441" s="372"/>
      <c r="U441" s="372"/>
      <c r="V441" s="372"/>
      <c r="W441" s="372"/>
      <c r="X441" s="370"/>
      <c r="Y441" s="370"/>
      <c r="Z441" s="370"/>
      <c r="AA441" s="370"/>
      <c r="AB441" s="370"/>
      <c r="AC441" s="370"/>
    </row>
    <row r="442">
      <c r="B442" s="398"/>
      <c r="C442" s="372"/>
      <c r="D442" s="370"/>
      <c r="E442" s="370"/>
      <c r="F442" s="372"/>
      <c r="G442" s="372"/>
      <c r="H442" s="370"/>
      <c r="I442" s="372"/>
      <c r="J442" s="372"/>
      <c r="K442" s="372"/>
      <c r="L442" s="372"/>
      <c r="M442" s="372"/>
      <c r="N442" s="372"/>
      <c r="O442" s="372"/>
      <c r="P442" s="372"/>
      <c r="Q442" s="372"/>
      <c r="R442" s="372"/>
      <c r="S442" s="372"/>
      <c r="T442" s="372"/>
      <c r="U442" s="372"/>
      <c r="V442" s="372"/>
      <c r="W442" s="372"/>
      <c r="X442" s="370"/>
      <c r="Y442" s="370"/>
      <c r="Z442" s="370"/>
      <c r="AA442" s="370"/>
      <c r="AB442" s="370"/>
      <c r="AC442" s="370"/>
    </row>
    <row r="443">
      <c r="B443" s="398"/>
      <c r="C443" s="372"/>
      <c r="D443" s="370"/>
      <c r="E443" s="370"/>
      <c r="F443" s="372"/>
      <c r="G443" s="372"/>
      <c r="H443" s="370"/>
      <c r="I443" s="372"/>
      <c r="J443" s="372"/>
      <c r="K443" s="372"/>
      <c r="L443" s="372"/>
      <c r="M443" s="372"/>
      <c r="N443" s="372"/>
      <c r="O443" s="372"/>
      <c r="P443" s="372"/>
      <c r="Q443" s="372"/>
      <c r="R443" s="372"/>
      <c r="S443" s="372"/>
      <c r="T443" s="372"/>
      <c r="U443" s="372"/>
      <c r="V443" s="372"/>
      <c r="W443" s="372"/>
      <c r="X443" s="370"/>
      <c r="Y443" s="370"/>
      <c r="Z443" s="370"/>
      <c r="AA443" s="370"/>
      <c r="AB443" s="370"/>
      <c r="AC443" s="370"/>
    </row>
    <row r="444">
      <c r="B444" s="398"/>
      <c r="C444" s="372"/>
      <c r="D444" s="370"/>
      <c r="E444" s="370"/>
      <c r="F444" s="372"/>
      <c r="G444" s="372"/>
      <c r="H444" s="370"/>
      <c r="I444" s="372"/>
      <c r="J444" s="372"/>
      <c r="K444" s="372"/>
      <c r="L444" s="372"/>
      <c r="M444" s="372"/>
      <c r="N444" s="372"/>
      <c r="O444" s="372"/>
      <c r="P444" s="372"/>
      <c r="Q444" s="372"/>
      <c r="R444" s="372"/>
      <c r="S444" s="372"/>
      <c r="T444" s="372"/>
      <c r="U444" s="372"/>
      <c r="V444" s="372"/>
      <c r="W444" s="372"/>
      <c r="X444" s="370"/>
      <c r="Y444" s="370"/>
      <c r="Z444" s="370"/>
      <c r="AA444" s="370"/>
      <c r="AB444" s="370"/>
      <c r="AC444" s="370"/>
    </row>
    <row r="445">
      <c r="B445" s="398"/>
      <c r="C445" s="372"/>
      <c r="D445" s="370"/>
      <c r="E445" s="370"/>
      <c r="F445" s="372"/>
      <c r="G445" s="372"/>
      <c r="H445" s="370"/>
      <c r="I445" s="372"/>
      <c r="J445" s="372"/>
      <c r="K445" s="372"/>
      <c r="L445" s="372"/>
      <c r="M445" s="372"/>
      <c r="N445" s="372"/>
      <c r="O445" s="372"/>
      <c r="P445" s="372"/>
      <c r="Q445" s="372"/>
      <c r="R445" s="372"/>
      <c r="S445" s="372"/>
      <c r="T445" s="372"/>
      <c r="U445" s="372"/>
      <c r="V445" s="372"/>
      <c r="W445" s="372"/>
      <c r="X445" s="370"/>
      <c r="Y445" s="370"/>
      <c r="Z445" s="370"/>
      <c r="AA445" s="370"/>
      <c r="AB445" s="370"/>
      <c r="AC445" s="370"/>
    </row>
    <row r="446">
      <c r="B446" s="398"/>
      <c r="C446" s="372"/>
      <c r="D446" s="370"/>
      <c r="E446" s="370"/>
      <c r="F446" s="372"/>
      <c r="G446" s="372"/>
      <c r="H446" s="370"/>
      <c r="I446" s="372"/>
      <c r="J446" s="372"/>
      <c r="K446" s="372"/>
      <c r="L446" s="372"/>
      <c r="M446" s="372"/>
      <c r="N446" s="372"/>
      <c r="O446" s="372"/>
      <c r="P446" s="372"/>
      <c r="Q446" s="372"/>
      <c r="R446" s="372"/>
      <c r="S446" s="372"/>
      <c r="T446" s="372"/>
      <c r="U446" s="372"/>
      <c r="V446" s="372"/>
      <c r="W446" s="372"/>
      <c r="X446" s="370"/>
      <c r="Y446" s="370"/>
      <c r="Z446" s="370"/>
      <c r="AA446" s="370"/>
      <c r="AB446" s="370"/>
      <c r="AC446" s="370"/>
    </row>
    <row r="447">
      <c r="B447" s="398"/>
      <c r="C447" s="372"/>
      <c r="D447" s="370"/>
      <c r="E447" s="370"/>
      <c r="F447" s="372"/>
      <c r="G447" s="372"/>
      <c r="H447" s="370"/>
      <c r="I447" s="372"/>
      <c r="J447" s="372"/>
      <c r="K447" s="372"/>
      <c r="L447" s="372"/>
      <c r="M447" s="372"/>
      <c r="N447" s="372"/>
      <c r="O447" s="372"/>
      <c r="P447" s="372"/>
      <c r="Q447" s="372"/>
      <c r="R447" s="372"/>
      <c r="S447" s="372"/>
      <c r="T447" s="372"/>
      <c r="U447" s="372"/>
      <c r="V447" s="372"/>
      <c r="W447" s="372"/>
      <c r="X447" s="370"/>
      <c r="Y447" s="370"/>
      <c r="Z447" s="370"/>
      <c r="AA447" s="370"/>
      <c r="AB447" s="370"/>
      <c r="AC447" s="370"/>
    </row>
    <row r="448">
      <c r="B448" s="398"/>
      <c r="C448" s="372"/>
      <c r="D448" s="370"/>
      <c r="E448" s="370"/>
      <c r="F448" s="372"/>
      <c r="G448" s="372"/>
      <c r="H448" s="370"/>
      <c r="I448" s="372"/>
      <c r="J448" s="372"/>
      <c r="K448" s="372"/>
      <c r="L448" s="372"/>
      <c r="M448" s="372"/>
      <c r="N448" s="372"/>
      <c r="O448" s="372"/>
      <c r="P448" s="372"/>
      <c r="Q448" s="372"/>
      <c r="R448" s="372"/>
      <c r="S448" s="372"/>
      <c r="T448" s="372"/>
      <c r="U448" s="372"/>
      <c r="V448" s="372"/>
      <c r="W448" s="372"/>
      <c r="X448" s="370"/>
      <c r="Y448" s="370"/>
      <c r="Z448" s="370"/>
      <c r="AA448" s="370"/>
      <c r="AB448" s="370"/>
      <c r="AC448" s="370"/>
    </row>
    <row r="449">
      <c r="B449" s="398"/>
      <c r="C449" s="372"/>
      <c r="D449" s="370"/>
      <c r="E449" s="370"/>
      <c r="F449" s="372"/>
      <c r="G449" s="372"/>
      <c r="H449" s="370"/>
      <c r="I449" s="372"/>
      <c r="J449" s="372"/>
      <c r="K449" s="372"/>
      <c r="L449" s="372"/>
      <c r="M449" s="372"/>
      <c r="N449" s="372"/>
      <c r="O449" s="372"/>
      <c r="P449" s="372"/>
      <c r="Q449" s="372"/>
      <c r="R449" s="372"/>
      <c r="S449" s="372"/>
      <c r="T449" s="372"/>
      <c r="U449" s="372"/>
      <c r="V449" s="372"/>
      <c r="W449" s="372"/>
      <c r="X449" s="370"/>
      <c r="Y449" s="370"/>
      <c r="Z449" s="370"/>
      <c r="AA449" s="370"/>
      <c r="AB449" s="370"/>
      <c r="AC449" s="370"/>
    </row>
    <row r="450">
      <c r="B450" s="398"/>
      <c r="C450" s="372"/>
      <c r="D450" s="370"/>
      <c r="E450" s="370"/>
      <c r="F450" s="372"/>
      <c r="G450" s="372"/>
      <c r="H450" s="370"/>
      <c r="I450" s="372"/>
      <c r="J450" s="372"/>
      <c r="K450" s="372"/>
      <c r="L450" s="372"/>
      <c r="M450" s="372"/>
      <c r="N450" s="372"/>
      <c r="O450" s="372"/>
      <c r="P450" s="372"/>
      <c r="Q450" s="372"/>
      <c r="R450" s="372"/>
      <c r="S450" s="372"/>
      <c r="T450" s="372"/>
      <c r="U450" s="372"/>
      <c r="V450" s="372"/>
      <c r="W450" s="372"/>
      <c r="X450" s="370"/>
      <c r="Y450" s="370"/>
      <c r="Z450" s="370"/>
      <c r="AA450" s="370"/>
      <c r="AB450" s="370"/>
      <c r="AC450" s="370"/>
    </row>
    <row r="451">
      <c r="B451" s="398"/>
      <c r="C451" s="372"/>
      <c r="D451" s="370"/>
      <c r="E451" s="370"/>
      <c r="F451" s="372"/>
      <c r="G451" s="372"/>
      <c r="H451" s="370"/>
      <c r="I451" s="372"/>
      <c r="J451" s="372"/>
      <c r="K451" s="372"/>
      <c r="L451" s="372"/>
      <c r="M451" s="372"/>
      <c r="N451" s="372"/>
      <c r="O451" s="372"/>
      <c r="P451" s="372"/>
      <c r="Q451" s="372"/>
      <c r="R451" s="372"/>
      <c r="S451" s="372"/>
      <c r="T451" s="372"/>
      <c r="U451" s="372"/>
      <c r="V451" s="372"/>
      <c r="W451" s="372"/>
      <c r="X451" s="370"/>
      <c r="Y451" s="370"/>
      <c r="Z451" s="370"/>
      <c r="AA451" s="370"/>
      <c r="AB451" s="370"/>
      <c r="AC451" s="370"/>
    </row>
    <row r="452">
      <c r="B452" s="398"/>
      <c r="C452" s="372"/>
      <c r="D452" s="370"/>
      <c r="E452" s="370"/>
      <c r="F452" s="372"/>
      <c r="G452" s="372"/>
      <c r="H452" s="370"/>
      <c r="I452" s="372"/>
      <c r="J452" s="372"/>
      <c r="K452" s="372"/>
      <c r="L452" s="372"/>
      <c r="M452" s="372"/>
      <c r="N452" s="372"/>
      <c r="O452" s="372"/>
      <c r="P452" s="372"/>
      <c r="Q452" s="372"/>
      <c r="R452" s="372"/>
      <c r="S452" s="372"/>
      <c r="T452" s="372"/>
      <c r="U452" s="372"/>
      <c r="V452" s="372"/>
      <c r="W452" s="372"/>
      <c r="X452" s="370"/>
      <c r="Y452" s="370"/>
      <c r="Z452" s="370"/>
      <c r="AA452" s="370"/>
      <c r="AB452" s="370"/>
      <c r="AC452" s="370"/>
    </row>
    <row r="453">
      <c r="B453" s="398"/>
      <c r="C453" s="372"/>
      <c r="D453" s="370"/>
      <c r="E453" s="370"/>
      <c r="F453" s="372"/>
      <c r="G453" s="372"/>
      <c r="H453" s="370"/>
      <c r="I453" s="372"/>
      <c r="J453" s="372"/>
      <c r="K453" s="372"/>
      <c r="L453" s="372"/>
      <c r="M453" s="372"/>
      <c r="N453" s="372"/>
      <c r="O453" s="372"/>
      <c r="P453" s="372"/>
      <c r="Q453" s="372"/>
      <c r="R453" s="372"/>
      <c r="S453" s="372"/>
      <c r="T453" s="372"/>
      <c r="U453" s="372"/>
      <c r="V453" s="372"/>
      <c r="W453" s="372"/>
      <c r="X453" s="370"/>
      <c r="Y453" s="370"/>
      <c r="Z453" s="370"/>
      <c r="AA453" s="370"/>
      <c r="AB453" s="370"/>
      <c r="AC453" s="370"/>
    </row>
    <row r="454">
      <c r="B454" s="398"/>
      <c r="C454" s="372"/>
      <c r="D454" s="370"/>
      <c r="E454" s="370"/>
      <c r="F454" s="372"/>
      <c r="G454" s="372"/>
      <c r="H454" s="370"/>
      <c r="I454" s="372"/>
      <c r="J454" s="372"/>
      <c r="K454" s="372"/>
      <c r="L454" s="372"/>
      <c r="M454" s="372"/>
      <c r="N454" s="372"/>
      <c r="O454" s="372"/>
      <c r="P454" s="372"/>
      <c r="Q454" s="372"/>
      <c r="R454" s="372"/>
      <c r="S454" s="372"/>
      <c r="T454" s="372"/>
      <c r="U454" s="372"/>
      <c r="V454" s="372"/>
      <c r="W454" s="372"/>
      <c r="X454" s="370"/>
      <c r="Y454" s="370"/>
      <c r="Z454" s="370"/>
      <c r="AA454" s="370"/>
      <c r="AB454" s="370"/>
      <c r="AC454" s="370"/>
    </row>
    <row r="455">
      <c r="B455" s="398"/>
      <c r="C455" s="372"/>
      <c r="D455" s="370"/>
      <c r="E455" s="370"/>
      <c r="F455" s="372"/>
      <c r="G455" s="372"/>
      <c r="H455" s="370"/>
      <c r="I455" s="372"/>
      <c r="J455" s="372"/>
      <c r="K455" s="372"/>
      <c r="L455" s="372"/>
      <c r="M455" s="372"/>
      <c r="N455" s="372"/>
      <c r="O455" s="372"/>
      <c r="P455" s="372"/>
      <c r="Q455" s="372"/>
      <c r="R455" s="372"/>
      <c r="S455" s="372"/>
      <c r="T455" s="372"/>
      <c r="U455" s="372"/>
      <c r="V455" s="372"/>
      <c r="W455" s="372"/>
      <c r="X455" s="370"/>
      <c r="Y455" s="370"/>
      <c r="Z455" s="370"/>
      <c r="AA455" s="370"/>
      <c r="AB455" s="370"/>
      <c r="AC455" s="370"/>
    </row>
    <row r="456">
      <c r="B456" s="398"/>
      <c r="C456" s="372"/>
      <c r="D456" s="370"/>
      <c r="E456" s="370"/>
      <c r="F456" s="372"/>
      <c r="G456" s="372"/>
      <c r="H456" s="370"/>
      <c r="I456" s="372"/>
      <c r="J456" s="372"/>
      <c r="K456" s="372"/>
      <c r="L456" s="372"/>
      <c r="M456" s="372"/>
      <c r="N456" s="372"/>
      <c r="O456" s="372"/>
      <c r="P456" s="372"/>
      <c r="Q456" s="372"/>
      <c r="R456" s="372"/>
      <c r="S456" s="372"/>
      <c r="T456" s="372"/>
      <c r="U456" s="372"/>
      <c r="V456" s="372"/>
      <c r="W456" s="372"/>
      <c r="X456" s="370"/>
      <c r="Y456" s="370"/>
      <c r="Z456" s="370"/>
      <c r="AA456" s="370"/>
      <c r="AB456" s="370"/>
      <c r="AC456" s="370"/>
    </row>
    <row r="457">
      <c r="B457" s="398"/>
      <c r="C457" s="372"/>
      <c r="D457" s="370"/>
      <c r="E457" s="370"/>
      <c r="F457" s="372"/>
      <c r="G457" s="372"/>
      <c r="H457" s="370"/>
      <c r="I457" s="372"/>
      <c r="J457" s="372"/>
      <c r="K457" s="372"/>
      <c r="L457" s="372"/>
      <c r="M457" s="372"/>
      <c r="N457" s="372"/>
      <c r="O457" s="372"/>
      <c r="P457" s="372"/>
      <c r="Q457" s="372"/>
      <c r="R457" s="372"/>
      <c r="S457" s="372"/>
      <c r="T457" s="372"/>
      <c r="U457" s="372"/>
      <c r="V457" s="372"/>
      <c r="W457" s="372"/>
      <c r="X457" s="370"/>
      <c r="Y457" s="370"/>
      <c r="Z457" s="370"/>
      <c r="AA457" s="370"/>
      <c r="AB457" s="370"/>
      <c r="AC457" s="370"/>
    </row>
    <row r="458">
      <c r="B458" s="398"/>
      <c r="C458" s="372"/>
      <c r="D458" s="370"/>
      <c r="E458" s="370"/>
      <c r="F458" s="372"/>
      <c r="G458" s="372"/>
      <c r="H458" s="370"/>
      <c r="I458" s="372"/>
      <c r="J458" s="372"/>
      <c r="K458" s="372"/>
      <c r="L458" s="372"/>
      <c r="M458" s="372"/>
      <c r="N458" s="372"/>
      <c r="O458" s="372"/>
      <c r="P458" s="372"/>
      <c r="Q458" s="372"/>
      <c r="R458" s="372"/>
      <c r="S458" s="372"/>
      <c r="T458" s="372"/>
      <c r="U458" s="372"/>
      <c r="V458" s="372"/>
      <c r="W458" s="372"/>
      <c r="X458" s="370"/>
      <c r="Y458" s="370"/>
      <c r="Z458" s="370"/>
      <c r="AA458" s="370"/>
      <c r="AB458" s="370"/>
      <c r="AC458" s="370"/>
    </row>
    <row r="459">
      <c r="B459" s="398"/>
      <c r="C459" s="372"/>
      <c r="D459" s="370"/>
      <c r="E459" s="370"/>
      <c r="F459" s="372"/>
      <c r="G459" s="372"/>
      <c r="H459" s="370"/>
      <c r="I459" s="372"/>
      <c r="J459" s="372"/>
      <c r="K459" s="372"/>
      <c r="L459" s="372"/>
      <c r="M459" s="372"/>
      <c r="N459" s="372"/>
      <c r="O459" s="372"/>
      <c r="P459" s="372"/>
      <c r="Q459" s="372"/>
      <c r="R459" s="372"/>
      <c r="S459" s="372"/>
      <c r="T459" s="372"/>
      <c r="U459" s="372"/>
      <c r="V459" s="372"/>
      <c r="W459" s="372"/>
      <c r="X459" s="370"/>
      <c r="Y459" s="370"/>
      <c r="Z459" s="370"/>
      <c r="AA459" s="370"/>
      <c r="AB459" s="370"/>
      <c r="AC459" s="370"/>
    </row>
    <row r="460">
      <c r="B460" s="398"/>
      <c r="C460" s="372"/>
      <c r="D460" s="370"/>
      <c r="E460" s="370"/>
      <c r="F460" s="372"/>
      <c r="G460" s="372"/>
      <c r="H460" s="370"/>
      <c r="I460" s="372"/>
      <c r="J460" s="372"/>
      <c r="K460" s="372"/>
      <c r="L460" s="372"/>
      <c r="M460" s="372"/>
      <c r="N460" s="372"/>
      <c r="O460" s="372"/>
      <c r="P460" s="372"/>
      <c r="Q460" s="372"/>
      <c r="R460" s="372"/>
      <c r="S460" s="372"/>
      <c r="T460" s="372"/>
      <c r="U460" s="372"/>
      <c r="V460" s="372"/>
      <c r="W460" s="372"/>
      <c r="X460" s="370"/>
      <c r="Y460" s="370"/>
      <c r="Z460" s="370"/>
      <c r="AA460" s="370"/>
      <c r="AB460" s="370"/>
      <c r="AC460" s="370"/>
    </row>
    <row r="461">
      <c r="B461" s="398"/>
      <c r="C461" s="372"/>
      <c r="D461" s="370"/>
      <c r="E461" s="370"/>
      <c r="F461" s="372"/>
      <c r="G461" s="372"/>
      <c r="H461" s="370"/>
      <c r="I461" s="372"/>
      <c r="J461" s="372"/>
      <c r="K461" s="372"/>
      <c r="L461" s="372"/>
      <c r="M461" s="372"/>
      <c r="N461" s="372"/>
      <c r="O461" s="372"/>
      <c r="P461" s="372"/>
      <c r="Q461" s="372"/>
      <c r="R461" s="372"/>
      <c r="S461" s="372"/>
      <c r="T461" s="372"/>
      <c r="U461" s="372"/>
      <c r="V461" s="372"/>
      <c r="W461" s="372"/>
      <c r="X461" s="370"/>
      <c r="Y461" s="370"/>
      <c r="Z461" s="370"/>
      <c r="AA461" s="370"/>
      <c r="AB461" s="370"/>
      <c r="AC461" s="370"/>
    </row>
    <row r="462">
      <c r="B462" s="398"/>
      <c r="C462" s="372"/>
      <c r="D462" s="370"/>
      <c r="E462" s="370"/>
      <c r="F462" s="372"/>
      <c r="G462" s="372"/>
      <c r="H462" s="370"/>
      <c r="I462" s="372"/>
      <c r="J462" s="372"/>
      <c r="K462" s="372"/>
      <c r="L462" s="372"/>
      <c r="M462" s="372"/>
      <c r="N462" s="372"/>
      <c r="O462" s="372"/>
      <c r="P462" s="372"/>
      <c r="Q462" s="372"/>
      <c r="R462" s="372"/>
      <c r="S462" s="372"/>
      <c r="T462" s="372"/>
      <c r="U462" s="372"/>
      <c r="V462" s="372"/>
      <c r="W462" s="372"/>
      <c r="X462" s="370"/>
      <c r="Y462" s="370"/>
      <c r="Z462" s="370"/>
      <c r="AA462" s="370"/>
      <c r="AB462" s="370"/>
      <c r="AC462" s="370"/>
    </row>
    <row r="463">
      <c r="B463" s="398"/>
      <c r="C463" s="372"/>
      <c r="D463" s="370"/>
      <c r="E463" s="370"/>
      <c r="F463" s="372"/>
      <c r="G463" s="372"/>
      <c r="H463" s="370"/>
      <c r="I463" s="372"/>
      <c r="J463" s="372"/>
      <c r="K463" s="372"/>
      <c r="L463" s="372"/>
      <c r="M463" s="372"/>
      <c r="N463" s="372"/>
      <c r="O463" s="372"/>
      <c r="P463" s="372"/>
      <c r="Q463" s="372"/>
      <c r="R463" s="372"/>
      <c r="S463" s="372"/>
      <c r="T463" s="372"/>
      <c r="U463" s="372"/>
      <c r="V463" s="372"/>
      <c r="W463" s="372"/>
      <c r="X463" s="370"/>
      <c r="Y463" s="370"/>
      <c r="Z463" s="370"/>
      <c r="AA463" s="370"/>
      <c r="AB463" s="370"/>
      <c r="AC463" s="370"/>
    </row>
    <row r="464">
      <c r="B464" s="398"/>
      <c r="C464" s="372"/>
      <c r="D464" s="370"/>
      <c r="E464" s="370"/>
      <c r="F464" s="372"/>
      <c r="G464" s="372"/>
      <c r="H464" s="370"/>
      <c r="I464" s="372"/>
      <c r="J464" s="372"/>
      <c r="K464" s="372"/>
      <c r="L464" s="372"/>
      <c r="M464" s="372"/>
      <c r="N464" s="372"/>
      <c r="O464" s="372"/>
      <c r="P464" s="372"/>
      <c r="Q464" s="372"/>
      <c r="R464" s="372"/>
      <c r="S464" s="372"/>
      <c r="T464" s="372"/>
      <c r="U464" s="372"/>
      <c r="V464" s="372"/>
      <c r="W464" s="372"/>
      <c r="X464" s="370"/>
      <c r="Y464" s="370"/>
      <c r="Z464" s="370"/>
      <c r="AA464" s="370"/>
      <c r="AB464" s="370"/>
      <c r="AC464" s="370"/>
    </row>
    <row r="465">
      <c r="B465" s="398"/>
      <c r="C465" s="372"/>
      <c r="D465" s="370"/>
      <c r="E465" s="370"/>
      <c r="F465" s="372"/>
      <c r="G465" s="372"/>
      <c r="H465" s="370"/>
      <c r="I465" s="372"/>
      <c r="J465" s="372"/>
      <c r="K465" s="372"/>
      <c r="L465" s="372"/>
      <c r="M465" s="372"/>
      <c r="N465" s="372"/>
      <c r="O465" s="372"/>
      <c r="P465" s="372"/>
      <c r="Q465" s="372"/>
      <c r="R465" s="372"/>
      <c r="S465" s="372"/>
      <c r="T465" s="372"/>
      <c r="U465" s="372"/>
      <c r="V465" s="372"/>
      <c r="W465" s="372"/>
      <c r="X465" s="370"/>
      <c r="Y465" s="370"/>
      <c r="Z465" s="370"/>
      <c r="AA465" s="370"/>
      <c r="AB465" s="370"/>
      <c r="AC465" s="370"/>
    </row>
    <row r="466">
      <c r="B466" s="398"/>
      <c r="C466" s="372"/>
      <c r="D466" s="370"/>
      <c r="E466" s="370"/>
      <c r="F466" s="372"/>
      <c r="G466" s="372"/>
      <c r="H466" s="370"/>
      <c r="I466" s="372"/>
      <c r="J466" s="372"/>
      <c r="K466" s="372"/>
      <c r="L466" s="372"/>
      <c r="M466" s="372"/>
      <c r="N466" s="372"/>
      <c r="O466" s="372"/>
      <c r="P466" s="372"/>
      <c r="Q466" s="372"/>
      <c r="R466" s="372"/>
      <c r="S466" s="372"/>
      <c r="T466" s="372"/>
      <c r="U466" s="372"/>
      <c r="V466" s="372"/>
      <c r="W466" s="372"/>
      <c r="X466" s="370"/>
      <c r="Y466" s="370"/>
      <c r="Z466" s="370"/>
      <c r="AA466" s="370"/>
      <c r="AB466" s="370"/>
      <c r="AC466" s="370"/>
    </row>
    <row r="467">
      <c r="B467" s="398"/>
      <c r="C467" s="372"/>
      <c r="D467" s="370"/>
      <c r="E467" s="370"/>
      <c r="F467" s="372"/>
      <c r="G467" s="372"/>
      <c r="H467" s="370"/>
      <c r="I467" s="372"/>
      <c r="J467" s="372"/>
      <c r="K467" s="372"/>
      <c r="L467" s="372"/>
      <c r="M467" s="372"/>
      <c r="N467" s="372"/>
      <c r="O467" s="372"/>
      <c r="P467" s="372"/>
      <c r="Q467" s="372"/>
      <c r="R467" s="372"/>
      <c r="S467" s="372"/>
      <c r="T467" s="372"/>
      <c r="U467" s="372"/>
      <c r="V467" s="372"/>
      <c r="W467" s="372"/>
      <c r="X467" s="370"/>
      <c r="Y467" s="370"/>
      <c r="Z467" s="370"/>
      <c r="AA467" s="370"/>
      <c r="AB467" s="370"/>
      <c r="AC467" s="370"/>
    </row>
    <row r="468">
      <c r="B468" s="398"/>
      <c r="C468" s="372"/>
      <c r="D468" s="370"/>
      <c r="E468" s="370"/>
      <c r="F468" s="372"/>
      <c r="G468" s="372"/>
      <c r="H468" s="370"/>
      <c r="I468" s="372"/>
      <c r="J468" s="372"/>
      <c r="K468" s="372"/>
      <c r="L468" s="372"/>
      <c r="M468" s="372"/>
      <c r="N468" s="372"/>
      <c r="O468" s="372"/>
      <c r="P468" s="372"/>
      <c r="Q468" s="372"/>
      <c r="R468" s="372"/>
      <c r="S468" s="372"/>
      <c r="T468" s="372"/>
      <c r="U468" s="372"/>
      <c r="V468" s="372"/>
      <c r="W468" s="372"/>
      <c r="X468" s="370"/>
      <c r="Y468" s="370"/>
      <c r="Z468" s="370"/>
      <c r="AA468" s="370"/>
      <c r="AB468" s="370"/>
      <c r="AC468" s="370"/>
    </row>
    <row r="469">
      <c r="B469" s="398"/>
      <c r="C469" s="372"/>
      <c r="D469" s="370"/>
      <c r="E469" s="370"/>
      <c r="F469" s="372"/>
      <c r="G469" s="372"/>
      <c r="H469" s="370"/>
      <c r="I469" s="372"/>
      <c r="J469" s="372"/>
      <c r="K469" s="372"/>
      <c r="L469" s="372"/>
      <c r="M469" s="372"/>
      <c r="N469" s="372"/>
      <c r="O469" s="372"/>
      <c r="P469" s="372"/>
      <c r="Q469" s="372"/>
      <c r="R469" s="372"/>
      <c r="S469" s="372"/>
      <c r="T469" s="372"/>
      <c r="U469" s="372"/>
      <c r="V469" s="372"/>
      <c r="W469" s="372"/>
      <c r="X469" s="370"/>
      <c r="Y469" s="370"/>
      <c r="Z469" s="370"/>
      <c r="AA469" s="370"/>
      <c r="AB469" s="370"/>
      <c r="AC469" s="370"/>
    </row>
    <row r="470">
      <c r="B470" s="398"/>
      <c r="C470" s="372"/>
      <c r="D470" s="370"/>
      <c r="E470" s="370"/>
      <c r="F470" s="372"/>
      <c r="G470" s="372"/>
      <c r="H470" s="370"/>
      <c r="I470" s="372"/>
      <c r="J470" s="372"/>
      <c r="K470" s="372"/>
      <c r="L470" s="372"/>
      <c r="M470" s="372"/>
      <c r="N470" s="372"/>
      <c r="O470" s="372"/>
      <c r="P470" s="372"/>
      <c r="Q470" s="372"/>
      <c r="R470" s="372"/>
      <c r="S470" s="372"/>
      <c r="T470" s="372"/>
      <c r="U470" s="372"/>
      <c r="V470" s="372"/>
      <c r="W470" s="372"/>
      <c r="X470" s="370"/>
      <c r="Y470" s="370"/>
      <c r="Z470" s="370"/>
      <c r="AA470" s="370"/>
      <c r="AB470" s="370"/>
      <c r="AC470" s="370"/>
    </row>
    <row r="471">
      <c r="B471" s="398"/>
      <c r="C471" s="372"/>
      <c r="D471" s="370"/>
      <c r="E471" s="370"/>
      <c r="F471" s="372"/>
      <c r="G471" s="372"/>
      <c r="H471" s="370"/>
      <c r="I471" s="372"/>
      <c r="J471" s="372"/>
      <c r="K471" s="372"/>
      <c r="L471" s="372"/>
      <c r="M471" s="372"/>
      <c r="N471" s="372"/>
      <c r="O471" s="372"/>
      <c r="P471" s="372"/>
      <c r="Q471" s="372"/>
      <c r="R471" s="372"/>
      <c r="S471" s="372"/>
      <c r="T471" s="372"/>
      <c r="U471" s="372"/>
      <c r="V471" s="372"/>
      <c r="W471" s="372"/>
      <c r="X471" s="370"/>
      <c r="Y471" s="370"/>
      <c r="Z471" s="370"/>
      <c r="AA471" s="370"/>
      <c r="AB471" s="370"/>
      <c r="AC471" s="370"/>
    </row>
    <row r="472">
      <c r="B472" s="398"/>
      <c r="C472" s="372"/>
      <c r="D472" s="370"/>
      <c r="E472" s="370"/>
      <c r="F472" s="372"/>
      <c r="G472" s="372"/>
      <c r="H472" s="370"/>
      <c r="I472" s="372"/>
      <c r="J472" s="372"/>
      <c r="K472" s="372"/>
      <c r="L472" s="372"/>
      <c r="M472" s="372"/>
      <c r="N472" s="372"/>
      <c r="O472" s="372"/>
      <c r="P472" s="372"/>
      <c r="Q472" s="372"/>
      <c r="R472" s="372"/>
      <c r="S472" s="372"/>
      <c r="T472" s="372"/>
      <c r="U472" s="372"/>
      <c r="V472" s="372"/>
      <c r="W472" s="372"/>
      <c r="X472" s="370"/>
      <c r="Y472" s="370"/>
      <c r="Z472" s="370"/>
      <c r="AA472" s="370"/>
      <c r="AB472" s="370"/>
      <c r="AC472" s="370"/>
    </row>
    <row r="473">
      <c r="B473" s="398"/>
      <c r="C473" s="372"/>
      <c r="D473" s="370"/>
      <c r="E473" s="370"/>
      <c r="F473" s="372"/>
      <c r="G473" s="372"/>
      <c r="H473" s="370"/>
      <c r="I473" s="372"/>
      <c r="J473" s="372"/>
      <c r="K473" s="372"/>
      <c r="L473" s="372"/>
      <c r="M473" s="372"/>
      <c r="N473" s="372"/>
      <c r="O473" s="372"/>
      <c r="P473" s="372"/>
      <c r="Q473" s="372"/>
      <c r="R473" s="372"/>
      <c r="S473" s="372"/>
      <c r="T473" s="372"/>
      <c r="U473" s="372"/>
      <c r="V473" s="372"/>
      <c r="W473" s="372"/>
      <c r="X473" s="370"/>
      <c r="Y473" s="370"/>
      <c r="Z473" s="370"/>
      <c r="AA473" s="370"/>
      <c r="AB473" s="370"/>
      <c r="AC473" s="370"/>
    </row>
    <row r="474">
      <c r="B474" s="398"/>
      <c r="C474" s="372"/>
      <c r="D474" s="370"/>
      <c r="E474" s="370"/>
      <c r="F474" s="372"/>
      <c r="G474" s="372"/>
      <c r="H474" s="370"/>
      <c r="I474" s="372"/>
      <c r="J474" s="372"/>
      <c r="K474" s="372"/>
      <c r="L474" s="372"/>
      <c r="M474" s="372"/>
      <c r="N474" s="372"/>
      <c r="O474" s="372"/>
      <c r="P474" s="372"/>
      <c r="Q474" s="372"/>
      <c r="R474" s="372"/>
      <c r="S474" s="372"/>
      <c r="T474" s="372"/>
      <c r="U474" s="372"/>
      <c r="V474" s="372"/>
      <c r="W474" s="372"/>
      <c r="X474" s="370"/>
      <c r="Y474" s="370"/>
      <c r="Z474" s="370"/>
      <c r="AA474" s="370"/>
      <c r="AB474" s="370"/>
      <c r="AC474" s="370"/>
    </row>
    <row r="475">
      <c r="B475" s="398"/>
      <c r="C475" s="372"/>
      <c r="D475" s="370"/>
      <c r="E475" s="370"/>
      <c r="F475" s="372"/>
      <c r="G475" s="372"/>
      <c r="H475" s="370"/>
      <c r="I475" s="372"/>
      <c r="J475" s="372"/>
      <c r="K475" s="372"/>
      <c r="L475" s="372"/>
      <c r="M475" s="372"/>
      <c r="N475" s="372"/>
      <c r="O475" s="372"/>
      <c r="P475" s="372"/>
      <c r="Q475" s="372"/>
      <c r="R475" s="372"/>
      <c r="S475" s="372"/>
      <c r="T475" s="372"/>
      <c r="U475" s="372"/>
      <c r="V475" s="372"/>
      <c r="W475" s="372"/>
      <c r="X475" s="370"/>
      <c r="Y475" s="370"/>
      <c r="Z475" s="370"/>
      <c r="AA475" s="370"/>
      <c r="AB475" s="370"/>
      <c r="AC475" s="370"/>
    </row>
    <row r="476">
      <c r="B476" s="398"/>
      <c r="C476" s="372"/>
      <c r="D476" s="370"/>
      <c r="E476" s="370"/>
      <c r="F476" s="372"/>
      <c r="G476" s="372"/>
      <c r="H476" s="370"/>
      <c r="I476" s="372"/>
      <c r="J476" s="372"/>
      <c r="K476" s="372"/>
      <c r="L476" s="372"/>
      <c r="M476" s="372"/>
      <c r="N476" s="372"/>
      <c r="O476" s="372"/>
      <c r="P476" s="372"/>
      <c r="Q476" s="372"/>
      <c r="R476" s="372"/>
      <c r="S476" s="372"/>
      <c r="T476" s="372"/>
      <c r="U476" s="372"/>
      <c r="V476" s="372"/>
      <c r="W476" s="372"/>
      <c r="X476" s="370"/>
      <c r="Y476" s="370"/>
      <c r="Z476" s="370"/>
      <c r="AA476" s="370"/>
      <c r="AB476" s="370"/>
      <c r="AC476" s="370"/>
    </row>
    <row r="477">
      <c r="B477" s="398"/>
      <c r="C477" s="372"/>
      <c r="D477" s="370"/>
      <c r="E477" s="370"/>
      <c r="F477" s="372"/>
      <c r="G477" s="372"/>
      <c r="H477" s="370"/>
      <c r="I477" s="372"/>
      <c r="J477" s="372"/>
      <c r="K477" s="372"/>
      <c r="L477" s="372"/>
      <c r="M477" s="372"/>
      <c r="N477" s="372"/>
      <c r="O477" s="372"/>
      <c r="P477" s="372"/>
      <c r="Q477" s="372"/>
      <c r="R477" s="372"/>
      <c r="S477" s="372"/>
      <c r="T477" s="372"/>
      <c r="U477" s="372"/>
      <c r="V477" s="372"/>
      <c r="W477" s="372"/>
      <c r="X477" s="370"/>
      <c r="Y477" s="370"/>
      <c r="Z477" s="370"/>
      <c r="AA477" s="370"/>
      <c r="AB477" s="370"/>
      <c r="AC477" s="370"/>
    </row>
    <row r="478">
      <c r="B478" s="398"/>
      <c r="C478" s="372"/>
      <c r="D478" s="370"/>
      <c r="E478" s="370"/>
      <c r="F478" s="372"/>
      <c r="G478" s="372"/>
      <c r="H478" s="370"/>
      <c r="I478" s="372"/>
      <c r="J478" s="372"/>
      <c r="K478" s="372"/>
      <c r="L478" s="372"/>
      <c r="M478" s="372"/>
      <c r="N478" s="372"/>
      <c r="O478" s="372"/>
      <c r="P478" s="372"/>
      <c r="Q478" s="372"/>
      <c r="R478" s="372"/>
      <c r="S478" s="372"/>
      <c r="T478" s="372"/>
      <c r="U478" s="372"/>
      <c r="V478" s="372"/>
      <c r="W478" s="372"/>
      <c r="X478" s="370"/>
      <c r="Y478" s="370"/>
      <c r="Z478" s="370"/>
      <c r="AA478" s="370"/>
      <c r="AB478" s="370"/>
      <c r="AC478" s="370"/>
    </row>
    <row r="479">
      <c r="B479" s="398"/>
      <c r="C479" s="372"/>
      <c r="D479" s="370"/>
      <c r="E479" s="370"/>
      <c r="F479" s="372"/>
      <c r="G479" s="372"/>
      <c r="H479" s="370"/>
      <c r="I479" s="372"/>
      <c r="J479" s="372"/>
      <c r="K479" s="372"/>
      <c r="L479" s="372"/>
      <c r="M479" s="372"/>
      <c r="N479" s="372"/>
      <c r="O479" s="372"/>
      <c r="P479" s="372"/>
      <c r="Q479" s="372"/>
      <c r="R479" s="372"/>
      <c r="S479" s="372"/>
      <c r="T479" s="372"/>
      <c r="U479" s="372"/>
      <c r="V479" s="372"/>
      <c r="W479" s="372"/>
      <c r="X479" s="370"/>
      <c r="Y479" s="370"/>
      <c r="Z479" s="370"/>
      <c r="AA479" s="370"/>
      <c r="AB479" s="370"/>
      <c r="AC479" s="370"/>
    </row>
    <row r="480">
      <c r="B480" s="398"/>
      <c r="C480" s="372"/>
      <c r="D480" s="370"/>
      <c r="E480" s="370"/>
      <c r="F480" s="372"/>
      <c r="G480" s="372"/>
      <c r="H480" s="370"/>
      <c r="I480" s="372"/>
      <c r="J480" s="372"/>
      <c r="K480" s="372"/>
      <c r="L480" s="372"/>
      <c r="M480" s="372"/>
      <c r="N480" s="372"/>
      <c r="O480" s="372"/>
      <c r="P480" s="372"/>
      <c r="Q480" s="372"/>
      <c r="R480" s="372"/>
      <c r="S480" s="372"/>
      <c r="T480" s="372"/>
      <c r="U480" s="372"/>
      <c r="V480" s="372"/>
      <c r="W480" s="372"/>
      <c r="X480" s="370"/>
      <c r="Y480" s="370"/>
      <c r="Z480" s="370"/>
      <c r="AA480" s="370"/>
      <c r="AB480" s="370"/>
      <c r="AC480" s="370"/>
    </row>
    <row r="481">
      <c r="B481" s="398"/>
      <c r="C481" s="372"/>
      <c r="D481" s="370"/>
      <c r="E481" s="370"/>
      <c r="F481" s="372"/>
      <c r="G481" s="372"/>
      <c r="H481" s="370"/>
      <c r="I481" s="372"/>
      <c r="J481" s="372"/>
      <c r="K481" s="372"/>
      <c r="L481" s="372"/>
      <c r="M481" s="372"/>
      <c r="N481" s="372"/>
      <c r="O481" s="372"/>
      <c r="P481" s="372"/>
      <c r="Q481" s="372"/>
      <c r="R481" s="372"/>
      <c r="S481" s="372"/>
      <c r="T481" s="372"/>
      <c r="U481" s="372"/>
      <c r="V481" s="372"/>
      <c r="W481" s="372"/>
      <c r="X481" s="370"/>
      <c r="Y481" s="370"/>
      <c r="Z481" s="370"/>
      <c r="AA481" s="370"/>
      <c r="AB481" s="370"/>
      <c r="AC481" s="370"/>
    </row>
    <row r="482">
      <c r="B482" s="398"/>
      <c r="C482" s="372"/>
      <c r="D482" s="370"/>
      <c r="E482" s="370"/>
      <c r="F482" s="372"/>
      <c r="G482" s="372"/>
      <c r="H482" s="370"/>
      <c r="I482" s="372"/>
      <c r="J482" s="372"/>
      <c r="K482" s="372"/>
      <c r="L482" s="372"/>
      <c r="M482" s="372"/>
      <c r="N482" s="372"/>
      <c r="O482" s="372"/>
      <c r="P482" s="372"/>
      <c r="Q482" s="372"/>
      <c r="R482" s="372"/>
      <c r="S482" s="372"/>
      <c r="T482" s="372"/>
      <c r="U482" s="372"/>
      <c r="V482" s="372"/>
      <c r="W482" s="372"/>
      <c r="X482" s="370"/>
      <c r="Y482" s="370"/>
      <c r="Z482" s="370"/>
      <c r="AA482" s="370"/>
      <c r="AB482" s="370"/>
      <c r="AC482" s="370"/>
    </row>
    <row r="483">
      <c r="B483" s="398"/>
      <c r="C483" s="372"/>
      <c r="D483" s="370"/>
      <c r="E483" s="370"/>
      <c r="F483" s="372"/>
      <c r="G483" s="372"/>
      <c r="H483" s="370"/>
      <c r="I483" s="372"/>
      <c r="J483" s="372"/>
      <c r="K483" s="372"/>
      <c r="L483" s="372"/>
      <c r="M483" s="372"/>
      <c r="N483" s="372"/>
      <c r="O483" s="372"/>
      <c r="P483" s="372"/>
      <c r="Q483" s="372"/>
      <c r="R483" s="372"/>
      <c r="S483" s="372"/>
      <c r="T483" s="372"/>
      <c r="U483" s="372"/>
      <c r="V483" s="372"/>
      <c r="W483" s="372"/>
      <c r="X483" s="370"/>
      <c r="Y483" s="370"/>
      <c r="Z483" s="370"/>
      <c r="AA483" s="370"/>
      <c r="AB483" s="370"/>
      <c r="AC483" s="370"/>
    </row>
    <row r="484">
      <c r="B484" s="398"/>
      <c r="C484" s="372"/>
      <c r="D484" s="370"/>
      <c r="E484" s="370"/>
      <c r="F484" s="372"/>
      <c r="G484" s="372"/>
      <c r="H484" s="370"/>
      <c r="I484" s="372"/>
      <c r="J484" s="372"/>
      <c r="K484" s="372"/>
      <c r="L484" s="372"/>
      <c r="M484" s="372"/>
      <c r="N484" s="372"/>
      <c r="O484" s="372"/>
      <c r="P484" s="372"/>
      <c r="Q484" s="372"/>
      <c r="R484" s="372"/>
      <c r="S484" s="372"/>
      <c r="T484" s="372"/>
      <c r="U484" s="372"/>
      <c r="V484" s="372"/>
      <c r="W484" s="372"/>
      <c r="X484" s="370"/>
      <c r="Y484" s="370"/>
      <c r="Z484" s="370"/>
      <c r="AA484" s="370"/>
      <c r="AB484" s="370"/>
      <c r="AC484" s="370"/>
    </row>
    <row r="485">
      <c r="B485" s="398"/>
      <c r="C485" s="372"/>
      <c r="D485" s="370"/>
      <c r="E485" s="370"/>
      <c r="F485" s="372"/>
      <c r="G485" s="372"/>
      <c r="H485" s="370"/>
      <c r="I485" s="372"/>
      <c r="J485" s="372"/>
      <c r="K485" s="372"/>
      <c r="L485" s="372"/>
      <c r="M485" s="372"/>
      <c r="N485" s="372"/>
      <c r="O485" s="372"/>
      <c r="P485" s="372"/>
      <c r="Q485" s="372"/>
      <c r="R485" s="372"/>
      <c r="S485" s="372"/>
      <c r="T485" s="372"/>
      <c r="U485" s="372"/>
      <c r="V485" s="372"/>
      <c r="W485" s="372"/>
      <c r="X485" s="370"/>
      <c r="Y485" s="370"/>
      <c r="Z485" s="370"/>
      <c r="AA485" s="370"/>
      <c r="AB485" s="370"/>
      <c r="AC485" s="370"/>
    </row>
    <row r="486">
      <c r="B486" s="398"/>
      <c r="C486" s="372"/>
      <c r="D486" s="370"/>
      <c r="E486" s="370"/>
      <c r="F486" s="372"/>
      <c r="G486" s="372"/>
      <c r="H486" s="370"/>
      <c r="I486" s="372"/>
      <c r="J486" s="372"/>
      <c r="K486" s="372"/>
      <c r="L486" s="372"/>
      <c r="M486" s="372"/>
      <c r="N486" s="372"/>
      <c r="O486" s="372"/>
      <c r="P486" s="372"/>
      <c r="Q486" s="372"/>
      <c r="R486" s="372"/>
      <c r="S486" s="372"/>
      <c r="T486" s="372"/>
      <c r="U486" s="372"/>
      <c r="V486" s="372"/>
      <c r="W486" s="372"/>
      <c r="X486" s="370"/>
      <c r="Y486" s="370"/>
      <c r="Z486" s="370"/>
      <c r="AA486" s="370"/>
      <c r="AB486" s="370"/>
      <c r="AC486" s="370"/>
    </row>
    <row r="487">
      <c r="B487" s="398"/>
      <c r="C487" s="372"/>
      <c r="D487" s="370"/>
      <c r="E487" s="370"/>
      <c r="F487" s="372"/>
      <c r="G487" s="372"/>
      <c r="H487" s="370"/>
      <c r="I487" s="372"/>
      <c r="J487" s="372"/>
      <c r="K487" s="372"/>
      <c r="L487" s="372"/>
      <c r="M487" s="372"/>
      <c r="N487" s="372"/>
      <c r="O487" s="372"/>
      <c r="P487" s="372"/>
      <c r="Q487" s="372"/>
      <c r="R487" s="372"/>
      <c r="S487" s="372"/>
      <c r="T487" s="372"/>
      <c r="U487" s="372"/>
      <c r="V487" s="372"/>
      <c r="W487" s="372"/>
      <c r="X487" s="370"/>
      <c r="Y487" s="370"/>
      <c r="Z487" s="370"/>
      <c r="AA487" s="370"/>
      <c r="AB487" s="370"/>
      <c r="AC487" s="370"/>
    </row>
    <row r="488">
      <c r="B488" s="398"/>
      <c r="C488" s="372"/>
      <c r="D488" s="370"/>
      <c r="E488" s="370"/>
      <c r="F488" s="372"/>
      <c r="G488" s="372"/>
      <c r="H488" s="370"/>
      <c r="I488" s="372"/>
      <c r="J488" s="372"/>
      <c r="K488" s="372"/>
      <c r="L488" s="372"/>
      <c r="M488" s="372"/>
      <c r="N488" s="372"/>
      <c r="O488" s="372"/>
      <c r="P488" s="372"/>
      <c r="Q488" s="372"/>
      <c r="R488" s="372"/>
      <c r="S488" s="372"/>
      <c r="T488" s="372"/>
      <c r="U488" s="372"/>
      <c r="V488" s="372"/>
      <c r="W488" s="372"/>
      <c r="X488" s="370"/>
      <c r="Y488" s="370"/>
      <c r="Z488" s="370"/>
      <c r="AA488" s="370"/>
      <c r="AB488" s="370"/>
      <c r="AC488" s="370"/>
    </row>
    <row r="489">
      <c r="B489" s="398"/>
      <c r="C489" s="372"/>
      <c r="D489" s="370"/>
      <c r="E489" s="370"/>
      <c r="F489" s="372"/>
      <c r="G489" s="372"/>
      <c r="H489" s="370"/>
      <c r="I489" s="372"/>
      <c r="J489" s="372"/>
      <c r="K489" s="372"/>
      <c r="L489" s="372"/>
      <c r="M489" s="372"/>
      <c r="N489" s="372"/>
      <c r="O489" s="372"/>
      <c r="P489" s="372"/>
      <c r="Q489" s="372"/>
      <c r="R489" s="372"/>
      <c r="S489" s="372"/>
      <c r="T489" s="372"/>
      <c r="U489" s="372"/>
      <c r="V489" s="372"/>
      <c r="W489" s="372"/>
      <c r="X489" s="370"/>
      <c r="Y489" s="370"/>
      <c r="Z489" s="370"/>
      <c r="AA489" s="370"/>
      <c r="AB489" s="370"/>
      <c r="AC489" s="370"/>
    </row>
    <row r="490">
      <c r="B490" s="398"/>
      <c r="C490" s="372"/>
      <c r="D490" s="370"/>
      <c r="E490" s="370"/>
      <c r="F490" s="372"/>
      <c r="G490" s="372"/>
      <c r="H490" s="370"/>
      <c r="I490" s="372"/>
      <c r="J490" s="372"/>
      <c r="K490" s="372"/>
      <c r="L490" s="372"/>
      <c r="M490" s="372"/>
      <c r="N490" s="372"/>
      <c r="O490" s="372"/>
      <c r="P490" s="372"/>
      <c r="Q490" s="372"/>
      <c r="R490" s="372"/>
      <c r="S490" s="372"/>
      <c r="T490" s="372"/>
      <c r="U490" s="372"/>
      <c r="V490" s="372"/>
      <c r="W490" s="372"/>
      <c r="X490" s="370"/>
      <c r="Y490" s="370"/>
      <c r="Z490" s="370"/>
      <c r="AA490" s="370"/>
      <c r="AB490" s="370"/>
      <c r="AC490" s="370"/>
    </row>
    <row r="491">
      <c r="B491" s="398"/>
      <c r="C491" s="372"/>
      <c r="D491" s="370"/>
      <c r="E491" s="370"/>
      <c r="F491" s="372"/>
      <c r="G491" s="372"/>
      <c r="H491" s="370"/>
      <c r="I491" s="372"/>
      <c r="J491" s="372"/>
      <c r="K491" s="372"/>
      <c r="L491" s="372"/>
      <c r="M491" s="372"/>
      <c r="N491" s="372"/>
      <c r="O491" s="372"/>
      <c r="P491" s="372"/>
      <c r="Q491" s="372"/>
      <c r="R491" s="372"/>
      <c r="S491" s="372"/>
      <c r="T491" s="372"/>
      <c r="U491" s="372"/>
      <c r="V491" s="372"/>
      <c r="W491" s="372"/>
      <c r="X491" s="370"/>
      <c r="Y491" s="370"/>
      <c r="Z491" s="370"/>
      <c r="AA491" s="370"/>
      <c r="AB491" s="370"/>
      <c r="AC491" s="370"/>
    </row>
    <row r="492">
      <c r="B492" s="398"/>
      <c r="C492" s="372"/>
      <c r="D492" s="370"/>
      <c r="E492" s="370"/>
      <c r="F492" s="372"/>
      <c r="G492" s="372"/>
      <c r="H492" s="370"/>
      <c r="I492" s="372"/>
      <c r="J492" s="372"/>
      <c r="K492" s="372"/>
      <c r="L492" s="372"/>
      <c r="M492" s="372"/>
      <c r="N492" s="372"/>
      <c r="O492" s="372"/>
      <c r="P492" s="372"/>
      <c r="Q492" s="372"/>
      <c r="R492" s="372"/>
      <c r="S492" s="372"/>
      <c r="T492" s="372"/>
      <c r="U492" s="372"/>
      <c r="V492" s="372"/>
      <c r="W492" s="372"/>
      <c r="X492" s="370"/>
      <c r="Y492" s="370"/>
      <c r="Z492" s="370"/>
      <c r="AA492" s="370"/>
      <c r="AB492" s="370"/>
      <c r="AC492" s="370"/>
    </row>
    <row r="493">
      <c r="B493" s="398"/>
      <c r="C493" s="372"/>
      <c r="D493" s="370"/>
      <c r="E493" s="370"/>
      <c r="F493" s="372"/>
      <c r="G493" s="372"/>
      <c r="H493" s="370"/>
      <c r="I493" s="372"/>
      <c r="J493" s="372"/>
      <c r="K493" s="372"/>
      <c r="L493" s="372"/>
      <c r="M493" s="372"/>
      <c r="N493" s="372"/>
      <c r="O493" s="372"/>
      <c r="P493" s="372"/>
      <c r="Q493" s="372"/>
      <c r="R493" s="372"/>
      <c r="S493" s="372"/>
      <c r="T493" s="372"/>
      <c r="U493" s="372"/>
      <c r="V493" s="372"/>
      <c r="W493" s="372"/>
      <c r="X493" s="370"/>
      <c r="Y493" s="370"/>
      <c r="Z493" s="370"/>
      <c r="AA493" s="370"/>
      <c r="AB493" s="370"/>
      <c r="AC493" s="370"/>
    </row>
    <row r="494">
      <c r="B494" s="398"/>
      <c r="C494" s="372"/>
      <c r="D494" s="370"/>
      <c r="E494" s="370"/>
      <c r="F494" s="372"/>
      <c r="G494" s="372"/>
      <c r="H494" s="370"/>
      <c r="I494" s="372"/>
      <c r="J494" s="372"/>
      <c r="K494" s="372"/>
      <c r="L494" s="372"/>
      <c r="M494" s="372"/>
      <c r="N494" s="372"/>
      <c r="O494" s="372"/>
      <c r="P494" s="372"/>
      <c r="Q494" s="372"/>
      <c r="R494" s="372"/>
      <c r="S494" s="372"/>
      <c r="T494" s="372"/>
      <c r="U494" s="372"/>
      <c r="V494" s="372"/>
      <c r="W494" s="372"/>
      <c r="X494" s="370"/>
      <c r="Y494" s="370"/>
      <c r="Z494" s="370"/>
      <c r="AA494" s="370"/>
      <c r="AB494" s="370"/>
      <c r="AC494" s="370"/>
    </row>
    <row r="495">
      <c r="B495" s="398"/>
      <c r="C495" s="372"/>
      <c r="D495" s="370"/>
      <c r="E495" s="370"/>
      <c r="F495" s="372"/>
      <c r="G495" s="372"/>
      <c r="H495" s="370"/>
      <c r="I495" s="372"/>
      <c r="J495" s="372"/>
      <c r="K495" s="372"/>
      <c r="L495" s="372"/>
      <c r="M495" s="372"/>
      <c r="N495" s="372"/>
      <c r="O495" s="372"/>
      <c r="P495" s="372"/>
      <c r="Q495" s="372"/>
      <c r="R495" s="372"/>
      <c r="S495" s="372"/>
      <c r="T495" s="372"/>
      <c r="U495" s="372"/>
      <c r="V495" s="372"/>
      <c r="W495" s="372"/>
      <c r="X495" s="370"/>
      <c r="Y495" s="370"/>
      <c r="Z495" s="370"/>
      <c r="AA495" s="370"/>
      <c r="AB495" s="370"/>
      <c r="AC495" s="370"/>
    </row>
    <row r="496">
      <c r="B496" s="398"/>
      <c r="C496" s="372"/>
      <c r="D496" s="370"/>
      <c r="E496" s="370"/>
      <c r="F496" s="372"/>
      <c r="G496" s="372"/>
      <c r="H496" s="370"/>
      <c r="I496" s="372"/>
      <c r="J496" s="372"/>
      <c r="K496" s="372"/>
      <c r="L496" s="372"/>
      <c r="M496" s="372"/>
      <c r="N496" s="372"/>
      <c r="O496" s="372"/>
      <c r="P496" s="372"/>
      <c r="Q496" s="372"/>
      <c r="R496" s="372"/>
      <c r="S496" s="372"/>
      <c r="T496" s="372"/>
      <c r="U496" s="372"/>
      <c r="V496" s="372"/>
      <c r="W496" s="372"/>
      <c r="X496" s="370"/>
      <c r="Y496" s="370"/>
      <c r="Z496" s="370"/>
      <c r="AA496" s="370"/>
      <c r="AB496" s="370"/>
      <c r="AC496" s="370"/>
    </row>
    <row r="497">
      <c r="B497" s="398"/>
      <c r="C497" s="372"/>
      <c r="D497" s="370"/>
      <c r="E497" s="370"/>
      <c r="F497" s="372"/>
      <c r="G497" s="372"/>
      <c r="H497" s="370"/>
      <c r="I497" s="372"/>
      <c r="J497" s="372"/>
      <c r="K497" s="372"/>
      <c r="L497" s="372"/>
      <c r="M497" s="372"/>
      <c r="N497" s="372"/>
      <c r="O497" s="372"/>
      <c r="P497" s="372"/>
      <c r="Q497" s="372"/>
      <c r="R497" s="372"/>
      <c r="S497" s="372"/>
      <c r="T497" s="372"/>
      <c r="U497" s="372"/>
      <c r="V497" s="372"/>
      <c r="W497" s="372"/>
      <c r="X497" s="370"/>
      <c r="Y497" s="370"/>
      <c r="Z497" s="370"/>
      <c r="AA497" s="370"/>
      <c r="AB497" s="370"/>
      <c r="AC497" s="370"/>
    </row>
    <row r="498">
      <c r="B498" s="398"/>
      <c r="C498" s="372"/>
      <c r="D498" s="370"/>
      <c r="E498" s="370"/>
      <c r="F498" s="372"/>
      <c r="G498" s="372"/>
      <c r="H498" s="370"/>
      <c r="I498" s="372"/>
      <c r="J498" s="372"/>
      <c r="K498" s="372"/>
      <c r="L498" s="372"/>
      <c r="M498" s="372"/>
      <c r="N498" s="372"/>
      <c r="O498" s="372"/>
      <c r="P498" s="372"/>
      <c r="Q498" s="372"/>
      <c r="R498" s="372"/>
      <c r="S498" s="372"/>
      <c r="T498" s="372"/>
      <c r="U498" s="372"/>
      <c r="V498" s="372"/>
      <c r="W498" s="372"/>
      <c r="X498" s="370"/>
      <c r="Y498" s="370"/>
      <c r="Z498" s="370"/>
      <c r="AA498" s="370"/>
      <c r="AB498" s="370"/>
      <c r="AC498" s="370"/>
    </row>
    <row r="499">
      <c r="B499" s="398"/>
      <c r="C499" s="372"/>
      <c r="D499" s="370"/>
      <c r="E499" s="370"/>
      <c r="F499" s="372"/>
      <c r="G499" s="372"/>
      <c r="H499" s="370"/>
      <c r="I499" s="372"/>
      <c r="J499" s="372"/>
      <c r="K499" s="372"/>
      <c r="L499" s="372"/>
      <c r="M499" s="372"/>
      <c r="N499" s="372"/>
      <c r="O499" s="372"/>
      <c r="P499" s="372"/>
      <c r="Q499" s="372"/>
      <c r="R499" s="372"/>
      <c r="S499" s="372"/>
      <c r="T499" s="372"/>
      <c r="U499" s="372"/>
      <c r="V499" s="372"/>
      <c r="W499" s="372"/>
      <c r="X499" s="370"/>
      <c r="Y499" s="370"/>
      <c r="Z499" s="370"/>
      <c r="AA499" s="370"/>
      <c r="AB499" s="370"/>
      <c r="AC499" s="370"/>
    </row>
    <row r="500">
      <c r="B500" s="398"/>
      <c r="C500" s="372"/>
      <c r="D500" s="370"/>
      <c r="E500" s="370"/>
      <c r="F500" s="372"/>
      <c r="G500" s="372"/>
      <c r="H500" s="370"/>
      <c r="I500" s="372"/>
      <c r="J500" s="372"/>
      <c r="K500" s="372"/>
      <c r="L500" s="372"/>
      <c r="M500" s="372"/>
      <c r="N500" s="372"/>
      <c r="O500" s="372"/>
      <c r="P500" s="372"/>
      <c r="Q500" s="372"/>
      <c r="R500" s="372"/>
      <c r="S500" s="372"/>
      <c r="T500" s="372"/>
      <c r="U500" s="372"/>
      <c r="V500" s="372"/>
      <c r="W500" s="372"/>
      <c r="X500" s="370"/>
      <c r="Y500" s="370"/>
      <c r="Z500" s="370"/>
      <c r="AA500" s="370"/>
      <c r="AB500" s="370"/>
      <c r="AC500" s="370"/>
    </row>
    <row r="501">
      <c r="B501" s="398"/>
      <c r="C501" s="372"/>
      <c r="D501" s="370"/>
      <c r="E501" s="370"/>
      <c r="F501" s="372"/>
      <c r="G501" s="372"/>
      <c r="H501" s="370"/>
      <c r="I501" s="372"/>
      <c r="J501" s="372"/>
      <c r="K501" s="372"/>
      <c r="L501" s="372"/>
      <c r="M501" s="372"/>
      <c r="N501" s="372"/>
      <c r="O501" s="372"/>
      <c r="P501" s="372"/>
      <c r="Q501" s="372"/>
      <c r="R501" s="372"/>
      <c r="S501" s="372"/>
      <c r="T501" s="372"/>
      <c r="U501" s="372"/>
      <c r="V501" s="372"/>
      <c r="W501" s="372"/>
      <c r="X501" s="370"/>
      <c r="Y501" s="370"/>
      <c r="Z501" s="370"/>
      <c r="AA501" s="370"/>
      <c r="AB501" s="370"/>
      <c r="AC501" s="370"/>
    </row>
    <row r="502">
      <c r="B502" s="398"/>
      <c r="C502" s="372"/>
      <c r="D502" s="370"/>
      <c r="E502" s="370"/>
      <c r="F502" s="372"/>
      <c r="G502" s="372"/>
      <c r="H502" s="370"/>
      <c r="I502" s="372"/>
      <c r="J502" s="372"/>
      <c r="K502" s="372"/>
      <c r="L502" s="372"/>
      <c r="M502" s="372"/>
      <c r="N502" s="372"/>
      <c r="O502" s="372"/>
      <c r="P502" s="372"/>
      <c r="Q502" s="372"/>
      <c r="R502" s="372"/>
      <c r="S502" s="372"/>
      <c r="T502" s="372"/>
      <c r="U502" s="372"/>
      <c r="V502" s="372"/>
      <c r="W502" s="372"/>
      <c r="X502" s="370"/>
      <c r="Y502" s="370"/>
      <c r="Z502" s="370"/>
      <c r="AA502" s="370"/>
      <c r="AB502" s="370"/>
      <c r="AC502" s="370"/>
    </row>
    <row r="503">
      <c r="B503" s="398"/>
      <c r="C503" s="372"/>
      <c r="D503" s="370"/>
      <c r="E503" s="370"/>
      <c r="F503" s="372"/>
      <c r="G503" s="372"/>
      <c r="H503" s="370"/>
      <c r="I503" s="372"/>
      <c r="J503" s="372"/>
      <c r="K503" s="372"/>
      <c r="L503" s="372"/>
      <c r="M503" s="372"/>
      <c r="N503" s="372"/>
      <c r="O503" s="372"/>
      <c r="P503" s="372"/>
      <c r="Q503" s="372"/>
      <c r="R503" s="372"/>
      <c r="S503" s="372"/>
      <c r="T503" s="372"/>
      <c r="U503" s="372"/>
      <c r="V503" s="372"/>
      <c r="W503" s="372"/>
      <c r="X503" s="370"/>
      <c r="Y503" s="370"/>
      <c r="Z503" s="370"/>
      <c r="AA503" s="370"/>
      <c r="AB503" s="370"/>
      <c r="AC503" s="370"/>
    </row>
    <row r="504">
      <c r="B504" s="398"/>
      <c r="C504" s="372"/>
      <c r="D504" s="370"/>
      <c r="E504" s="370"/>
      <c r="F504" s="372"/>
      <c r="G504" s="372"/>
      <c r="H504" s="370"/>
      <c r="I504" s="372"/>
      <c r="J504" s="372"/>
      <c r="K504" s="372"/>
      <c r="L504" s="372"/>
      <c r="M504" s="372"/>
      <c r="N504" s="372"/>
      <c r="O504" s="372"/>
      <c r="P504" s="372"/>
      <c r="Q504" s="372"/>
      <c r="R504" s="372"/>
      <c r="S504" s="372"/>
      <c r="T504" s="372"/>
      <c r="U504" s="372"/>
      <c r="V504" s="372"/>
      <c r="W504" s="372"/>
      <c r="X504" s="370"/>
      <c r="Y504" s="370"/>
      <c r="Z504" s="370"/>
      <c r="AA504" s="370"/>
      <c r="AB504" s="370"/>
      <c r="AC504" s="370"/>
    </row>
    <row r="505">
      <c r="B505" s="398"/>
      <c r="C505" s="372"/>
      <c r="D505" s="370"/>
      <c r="E505" s="370"/>
      <c r="F505" s="372"/>
      <c r="G505" s="372"/>
      <c r="H505" s="370"/>
      <c r="I505" s="372"/>
      <c r="J505" s="372"/>
      <c r="K505" s="372"/>
      <c r="L505" s="372"/>
      <c r="M505" s="372"/>
      <c r="N505" s="372"/>
      <c r="O505" s="372"/>
      <c r="P505" s="372"/>
      <c r="Q505" s="372"/>
      <c r="R505" s="372"/>
      <c r="S505" s="372"/>
      <c r="T505" s="372"/>
      <c r="U505" s="372"/>
      <c r="V505" s="372"/>
      <c r="W505" s="372"/>
      <c r="X505" s="370"/>
      <c r="Y505" s="370"/>
      <c r="Z505" s="370"/>
      <c r="AA505" s="370"/>
      <c r="AB505" s="370"/>
      <c r="AC505" s="370"/>
    </row>
    <row r="506">
      <c r="B506" s="398"/>
      <c r="C506" s="372"/>
      <c r="D506" s="370"/>
      <c r="E506" s="370"/>
      <c r="F506" s="372"/>
      <c r="G506" s="372"/>
      <c r="H506" s="370"/>
      <c r="I506" s="372"/>
      <c r="J506" s="372"/>
      <c r="K506" s="372"/>
      <c r="L506" s="372"/>
      <c r="M506" s="372"/>
      <c r="N506" s="372"/>
      <c r="O506" s="372"/>
      <c r="P506" s="372"/>
      <c r="Q506" s="372"/>
      <c r="R506" s="372"/>
      <c r="S506" s="372"/>
      <c r="T506" s="372"/>
      <c r="U506" s="372"/>
      <c r="V506" s="372"/>
      <c r="W506" s="372"/>
      <c r="X506" s="370"/>
      <c r="Y506" s="370"/>
      <c r="Z506" s="370"/>
      <c r="AA506" s="370"/>
      <c r="AB506" s="370"/>
      <c r="AC506" s="370"/>
    </row>
    <row r="507">
      <c r="B507" s="398"/>
      <c r="C507" s="372"/>
      <c r="D507" s="370"/>
      <c r="E507" s="370"/>
      <c r="F507" s="372"/>
      <c r="G507" s="372"/>
      <c r="H507" s="370"/>
      <c r="I507" s="372"/>
      <c r="J507" s="372"/>
      <c r="K507" s="372"/>
      <c r="L507" s="372"/>
      <c r="M507" s="372"/>
      <c r="N507" s="372"/>
      <c r="O507" s="372"/>
      <c r="P507" s="372"/>
      <c r="Q507" s="372"/>
      <c r="R507" s="372"/>
      <c r="S507" s="372"/>
      <c r="T507" s="372"/>
      <c r="U507" s="372"/>
      <c r="V507" s="372"/>
      <c r="W507" s="372"/>
      <c r="X507" s="370"/>
      <c r="Y507" s="370"/>
      <c r="Z507" s="370"/>
      <c r="AA507" s="370"/>
      <c r="AB507" s="370"/>
      <c r="AC507" s="370"/>
    </row>
    <row r="508">
      <c r="B508" s="398"/>
      <c r="C508" s="372"/>
      <c r="D508" s="370"/>
      <c r="E508" s="370"/>
      <c r="F508" s="372"/>
      <c r="G508" s="372"/>
      <c r="H508" s="370"/>
      <c r="I508" s="372"/>
      <c r="J508" s="372"/>
      <c r="K508" s="372"/>
      <c r="L508" s="372"/>
      <c r="M508" s="372"/>
      <c r="N508" s="372"/>
      <c r="O508" s="372"/>
      <c r="P508" s="372"/>
      <c r="Q508" s="372"/>
      <c r="R508" s="372"/>
      <c r="S508" s="372"/>
      <c r="T508" s="372"/>
      <c r="U508" s="372"/>
      <c r="V508" s="372"/>
      <c r="W508" s="372"/>
      <c r="X508" s="370"/>
      <c r="Y508" s="370"/>
      <c r="Z508" s="370"/>
      <c r="AA508" s="370"/>
      <c r="AB508" s="370"/>
      <c r="AC508" s="370"/>
    </row>
    <row r="509">
      <c r="B509" s="398"/>
      <c r="C509" s="372"/>
      <c r="D509" s="370"/>
      <c r="E509" s="370"/>
      <c r="F509" s="372"/>
      <c r="G509" s="372"/>
      <c r="H509" s="370"/>
      <c r="I509" s="372"/>
      <c r="J509" s="372"/>
      <c r="K509" s="372"/>
      <c r="L509" s="372"/>
      <c r="M509" s="372"/>
      <c r="N509" s="372"/>
      <c r="O509" s="372"/>
      <c r="P509" s="372"/>
      <c r="Q509" s="372"/>
      <c r="R509" s="372"/>
      <c r="S509" s="372"/>
      <c r="T509" s="372"/>
      <c r="U509" s="372"/>
      <c r="V509" s="372"/>
      <c r="W509" s="372"/>
      <c r="X509" s="370"/>
      <c r="Y509" s="370"/>
      <c r="Z509" s="370"/>
      <c r="AA509" s="370"/>
      <c r="AB509" s="370"/>
      <c r="AC509" s="370"/>
    </row>
    <row r="510">
      <c r="B510" s="398"/>
      <c r="C510" s="372"/>
      <c r="D510" s="370"/>
      <c r="E510" s="370"/>
      <c r="F510" s="372"/>
      <c r="G510" s="372"/>
      <c r="H510" s="370"/>
      <c r="I510" s="372"/>
      <c r="J510" s="372"/>
      <c r="K510" s="372"/>
      <c r="L510" s="372"/>
      <c r="M510" s="372"/>
      <c r="N510" s="372"/>
      <c r="O510" s="372"/>
      <c r="P510" s="372"/>
      <c r="Q510" s="372"/>
      <c r="R510" s="372"/>
      <c r="S510" s="372"/>
      <c r="T510" s="372"/>
      <c r="U510" s="372"/>
      <c r="V510" s="372"/>
      <c r="W510" s="372"/>
      <c r="X510" s="370"/>
      <c r="Y510" s="370"/>
      <c r="Z510" s="370"/>
      <c r="AA510" s="370"/>
      <c r="AB510" s="370"/>
      <c r="AC510" s="370"/>
    </row>
    <row r="511">
      <c r="B511" s="398"/>
      <c r="C511" s="372"/>
      <c r="D511" s="370"/>
      <c r="E511" s="370"/>
      <c r="F511" s="372"/>
      <c r="G511" s="372"/>
      <c r="H511" s="370"/>
      <c r="I511" s="372"/>
      <c r="J511" s="372"/>
      <c r="K511" s="372"/>
      <c r="L511" s="372"/>
      <c r="M511" s="372"/>
      <c r="N511" s="372"/>
      <c r="O511" s="372"/>
      <c r="P511" s="372"/>
      <c r="Q511" s="372"/>
      <c r="R511" s="372"/>
      <c r="S511" s="372"/>
      <c r="T511" s="372"/>
      <c r="U511" s="372"/>
      <c r="V511" s="372"/>
      <c r="W511" s="372"/>
      <c r="X511" s="370"/>
      <c r="Y511" s="370"/>
      <c r="Z511" s="370"/>
      <c r="AA511" s="370"/>
      <c r="AB511" s="370"/>
      <c r="AC511" s="370"/>
    </row>
    <row r="512">
      <c r="B512" s="398"/>
      <c r="C512" s="372"/>
      <c r="D512" s="370"/>
      <c r="E512" s="370"/>
      <c r="F512" s="372"/>
      <c r="G512" s="372"/>
      <c r="H512" s="370"/>
      <c r="I512" s="372"/>
      <c r="J512" s="372"/>
      <c r="K512" s="372"/>
      <c r="L512" s="372"/>
      <c r="M512" s="372"/>
      <c r="N512" s="372"/>
      <c r="O512" s="372"/>
      <c r="P512" s="372"/>
      <c r="Q512" s="372"/>
      <c r="R512" s="372"/>
      <c r="S512" s="372"/>
      <c r="T512" s="372"/>
      <c r="U512" s="372"/>
      <c r="V512" s="372"/>
      <c r="W512" s="372"/>
      <c r="X512" s="370"/>
      <c r="Y512" s="370"/>
      <c r="Z512" s="370"/>
      <c r="AA512" s="370"/>
      <c r="AB512" s="370"/>
      <c r="AC512" s="370"/>
    </row>
    <row r="513">
      <c r="B513" s="398"/>
      <c r="C513" s="372"/>
      <c r="D513" s="370"/>
      <c r="E513" s="370"/>
      <c r="F513" s="372"/>
      <c r="G513" s="372"/>
      <c r="H513" s="370"/>
      <c r="I513" s="372"/>
      <c r="J513" s="372"/>
      <c r="K513" s="372"/>
      <c r="L513" s="372"/>
      <c r="M513" s="372"/>
      <c r="N513" s="372"/>
      <c r="O513" s="372"/>
      <c r="P513" s="372"/>
      <c r="Q513" s="372"/>
      <c r="R513" s="372"/>
      <c r="S513" s="372"/>
      <c r="T513" s="372"/>
      <c r="U513" s="372"/>
      <c r="V513" s="372"/>
      <c r="W513" s="372"/>
      <c r="X513" s="370"/>
      <c r="Y513" s="370"/>
      <c r="Z513" s="370"/>
      <c r="AA513" s="370"/>
      <c r="AB513" s="370"/>
      <c r="AC513" s="370"/>
    </row>
    <row r="514">
      <c r="B514" s="398"/>
      <c r="C514" s="372"/>
      <c r="D514" s="370"/>
      <c r="E514" s="370"/>
      <c r="F514" s="372"/>
      <c r="G514" s="372"/>
      <c r="H514" s="370"/>
      <c r="I514" s="372"/>
      <c r="J514" s="372"/>
      <c r="K514" s="372"/>
      <c r="L514" s="372"/>
      <c r="M514" s="372"/>
      <c r="N514" s="372"/>
      <c r="O514" s="372"/>
      <c r="P514" s="372"/>
      <c r="Q514" s="372"/>
      <c r="R514" s="372"/>
      <c r="S514" s="372"/>
      <c r="T514" s="372"/>
      <c r="U514" s="372"/>
      <c r="V514" s="372"/>
      <c r="W514" s="372"/>
      <c r="X514" s="370"/>
      <c r="Y514" s="370"/>
      <c r="Z514" s="370"/>
      <c r="AA514" s="370"/>
      <c r="AB514" s="370"/>
      <c r="AC514" s="370"/>
    </row>
    <row r="515">
      <c r="B515" s="398"/>
      <c r="C515" s="372"/>
      <c r="D515" s="370"/>
      <c r="E515" s="370"/>
      <c r="F515" s="372"/>
      <c r="G515" s="372"/>
      <c r="H515" s="370"/>
      <c r="I515" s="372"/>
      <c r="J515" s="372"/>
      <c r="K515" s="372"/>
      <c r="L515" s="372"/>
      <c r="M515" s="372"/>
      <c r="N515" s="372"/>
      <c r="O515" s="372"/>
      <c r="P515" s="372"/>
      <c r="Q515" s="372"/>
      <c r="R515" s="372"/>
      <c r="S515" s="372"/>
      <c r="T515" s="372"/>
      <c r="U515" s="372"/>
      <c r="V515" s="372"/>
      <c r="W515" s="372"/>
      <c r="X515" s="370"/>
      <c r="Y515" s="370"/>
      <c r="Z515" s="370"/>
      <c r="AA515" s="370"/>
      <c r="AB515" s="370"/>
      <c r="AC515" s="370"/>
    </row>
    <row r="516">
      <c r="B516" s="398"/>
      <c r="C516" s="372"/>
      <c r="D516" s="370"/>
      <c r="E516" s="370"/>
      <c r="F516" s="372"/>
      <c r="G516" s="372"/>
      <c r="H516" s="370"/>
      <c r="I516" s="372"/>
      <c r="J516" s="372"/>
      <c r="K516" s="372"/>
      <c r="L516" s="372"/>
      <c r="M516" s="372"/>
      <c r="N516" s="372"/>
      <c r="O516" s="372"/>
      <c r="P516" s="372"/>
      <c r="Q516" s="372"/>
      <c r="R516" s="372"/>
      <c r="S516" s="372"/>
      <c r="T516" s="372"/>
      <c r="U516" s="372"/>
      <c r="V516" s="372"/>
      <c r="W516" s="372"/>
      <c r="X516" s="370"/>
      <c r="Y516" s="370"/>
      <c r="Z516" s="370"/>
      <c r="AA516" s="370"/>
      <c r="AB516" s="370"/>
      <c r="AC516" s="370"/>
    </row>
    <row r="517">
      <c r="B517" s="398"/>
      <c r="C517" s="372"/>
      <c r="D517" s="370"/>
      <c r="E517" s="370"/>
      <c r="F517" s="372"/>
      <c r="G517" s="372"/>
      <c r="H517" s="370"/>
      <c r="I517" s="372"/>
      <c r="J517" s="372"/>
      <c r="K517" s="372"/>
      <c r="L517" s="372"/>
      <c r="M517" s="372"/>
      <c r="N517" s="372"/>
      <c r="O517" s="372"/>
      <c r="P517" s="372"/>
      <c r="Q517" s="372"/>
      <c r="R517" s="372"/>
      <c r="S517" s="372"/>
      <c r="T517" s="372"/>
      <c r="U517" s="372"/>
      <c r="V517" s="372"/>
      <c r="W517" s="372"/>
      <c r="X517" s="370"/>
      <c r="Y517" s="370"/>
      <c r="Z517" s="370"/>
      <c r="AA517" s="370"/>
      <c r="AB517" s="370"/>
      <c r="AC517" s="370"/>
    </row>
    <row r="518">
      <c r="B518" s="398"/>
      <c r="C518" s="372"/>
      <c r="D518" s="370"/>
      <c r="E518" s="370"/>
      <c r="F518" s="372"/>
      <c r="G518" s="372"/>
      <c r="H518" s="370"/>
      <c r="I518" s="372"/>
      <c r="J518" s="372"/>
      <c r="K518" s="372"/>
      <c r="L518" s="372"/>
      <c r="M518" s="372"/>
      <c r="N518" s="372"/>
      <c r="O518" s="372"/>
      <c r="P518" s="372"/>
      <c r="Q518" s="372"/>
      <c r="R518" s="372"/>
      <c r="S518" s="372"/>
      <c r="T518" s="372"/>
      <c r="U518" s="372"/>
      <c r="V518" s="372"/>
      <c r="W518" s="372"/>
      <c r="X518" s="370"/>
      <c r="Y518" s="370"/>
      <c r="Z518" s="370"/>
      <c r="AA518" s="370"/>
      <c r="AB518" s="370"/>
      <c r="AC518" s="370"/>
    </row>
    <row r="519">
      <c r="B519" s="398"/>
      <c r="C519" s="372"/>
      <c r="D519" s="370"/>
      <c r="E519" s="370"/>
      <c r="F519" s="372"/>
      <c r="G519" s="372"/>
      <c r="H519" s="370"/>
      <c r="I519" s="372"/>
      <c r="J519" s="372"/>
      <c r="K519" s="372"/>
      <c r="L519" s="372"/>
      <c r="M519" s="372"/>
      <c r="N519" s="372"/>
      <c r="O519" s="372"/>
      <c r="P519" s="372"/>
      <c r="Q519" s="372"/>
      <c r="R519" s="372"/>
      <c r="S519" s="372"/>
      <c r="T519" s="372"/>
      <c r="U519" s="372"/>
      <c r="V519" s="372"/>
      <c r="W519" s="372"/>
      <c r="X519" s="370"/>
      <c r="Y519" s="370"/>
      <c r="Z519" s="370"/>
      <c r="AA519" s="370"/>
      <c r="AB519" s="370"/>
      <c r="AC519" s="370"/>
    </row>
    <row r="520">
      <c r="B520" s="398"/>
      <c r="C520" s="372"/>
      <c r="D520" s="370"/>
      <c r="E520" s="370"/>
      <c r="F520" s="372"/>
      <c r="G520" s="372"/>
      <c r="H520" s="370"/>
      <c r="I520" s="372"/>
      <c r="J520" s="372"/>
      <c r="K520" s="372"/>
      <c r="L520" s="372"/>
      <c r="M520" s="372"/>
      <c r="N520" s="372"/>
      <c r="O520" s="372"/>
      <c r="P520" s="372"/>
      <c r="Q520" s="372"/>
      <c r="R520" s="372"/>
      <c r="S520" s="372"/>
      <c r="T520" s="372"/>
      <c r="U520" s="372"/>
      <c r="V520" s="372"/>
      <c r="W520" s="372"/>
      <c r="X520" s="370"/>
      <c r="Y520" s="370"/>
      <c r="Z520" s="370"/>
      <c r="AA520" s="370"/>
      <c r="AB520" s="370"/>
      <c r="AC520" s="370"/>
    </row>
    <row r="521">
      <c r="B521" s="398"/>
      <c r="C521" s="372"/>
      <c r="D521" s="370"/>
      <c r="E521" s="370"/>
      <c r="F521" s="372"/>
      <c r="G521" s="372"/>
      <c r="H521" s="370"/>
      <c r="I521" s="372"/>
      <c r="J521" s="372"/>
      <c r="K521" s="372"/>
      <c r="L521" s="372"/>
      <c r="M521" s="372"/>
      <c r="N521" s="372"/>
      <c r="O521" s="372"/>
      <c r="P521" s="372"/>
      <c r="Q521" s="372"/>
      <c r="R521" s="372"/>
      <c r="S521" s="372"/>
      <c r="T521" s="372"/>
      <c r="U521" s="372"/>
      <c r="V521" s="372"/>
      <c r="W521" s="372"/>
      <c r="X521" s="370"/>
      <c r="Y521" s="370"/>
      <c r="Z521" s="370"/>
      <c r="AA521" s="370"/>
      <c r="AB521" s="370"/>
      <c r="AC521" s="370"/>
    </row>
    <row r="522">
      <c r="B522" s="398"/>
      <c r="C522" s="372"/>
      <c r="D522" s="370"/>
      <c r="E522" s="370"/>
      <c r="F522" s="372"/>
      <c r="G522" s="372"/>
      <c r="H522" s="370"/>
      <c r="I522" s="372"/>
      <c r="J522" s="372"/>
      <c r="K522" s="372"/>
      <c r="L522" s="372"/>
      <c r="M522" s="372"/>
      <c r="N522" s="372"/>
      <c r="O522" s="372"/>
      <c r="P522" s="372"/>
      <c r="Q522" s="372"/>
      <c r="R522" s="372"/>
      <c r="S522" s="372"/>
      <c r="T522" s="372"/>
      <c r="U522" s="372"/>
      <c r="V522" s="372"/>
      <c r="W522" s="372"/>
      <c r="X522" s="370"/>
      <c r="Y522" s="370"/>
      <c r="Z522" s="370"/>
      <c r="AA522" s="370"/>
      <c r="AB522" s="370"/>
      <c r="AC522" s="370"/>
    </row>
    <row r="523">
      <c r="B523" s="398"/>
      <c r="C523" s="372"/>
      <c r="D523" s="370"/>
      <c r="E523" s="370"/>
      <c r="F523" s="372"/>
      <c r="G523" s="372"/>
      <c r="H523" s="370"/>
      <c r="I523" s="372"/>
      <c r="J523" s="372"/>
      <c r="K523" s="372"/>
      <c r="L523" s="372"/>
      <c r="M523" s="372"/>
      <c r="N523" s="372"/>
      <c r="O523" s="372"/>
      <c r="P523" s="372"/>
      <c r="Q523" s="372"/>
      <c r="R523" s="372"/>
      <c r="S523" s="372"/>
      <c r="T523" s="372"/>
      <c r="U523" s="372"/>
      <c r="V523" s="372"/>
      <c r="W523" s="372"/>
      <c r="X523" s="370"/>
      <c r="Y523" s="370"/>
      <c r="Z523" s="370"/>
      <c r="AA523" s="370"/>
      <c r="AB523" s="370"/>
      <c r="AC523" s="370"/>
    </row>
    <row r="524">
      <c r="B524" s="398"/>
      <c r="C524" s="372"/>
      <c r="D524" s="370"/>
      <c r="E524" s="370"/>
      <c r="F524" s="372"/>
      <c r="G524" s="372"/>
      <c r="H524" s="370"/>
      <c r="I524" s="372"/>
      <c r="J524" s="372"/>
      <c r="K524" s="372"/>
      <c r="L524" s="372"/>
      <c r="M524" s="372"/>
      <c r="N524" s="372"/>
      <c r="O524" s="372"/>
      <c r="P524" s="372"/>
      <c r="Q524" s="372"/>
      <c r="R524" s="372"/>
      <c r="S524" s="372"/>
      <c r="T524" s="372"/>
      <c r="U524" s="372"/>
      <c r="V524" s="372"/>
      <c r="W524" s="372"/>
      <c r="X524" s="370"/>
      <c r="Y524" s="370"/>
      <c r="Z524" s="370"/>
      <c r="AA524" s="370"/>
      <c r="AB524" s="370"/>
      <c r="AC524" s="370"/>
    </row>
    <row r="525">
      <c r="B525" s="398"/>
      <c r="C525" s="372"/>
      <c r="D525" s="370"/>
      <c r="E525" s="370"/>
      <c r="F525" s="372"/>
      <c r="G525" s="372"/>
      <c r="H525" s="370"/>
      <c r="I525" s="372"/>
      <c r="J525" s="372"/>
      <c r="K525" s="372"/>
      <c r="L525" s="372"/>
      <c r="M525" s="372"/>
      <c r="N525" s="372"/>
      <c r="O525" s="372"/>
      <c r="P525" s="372"/>
      <c r="Q525" s="372"/>
      <c r="R525" s="372"/>
      <c r="S525" s="372"/>
      <c r="T525" s="372"/>
      <c r="U525" s="372"/>
      <c r="V525" s="372"/>
      <c r="W525" s="372"/>
      <c r="X525" s="370"/>
      <c r="Y525" s="370"/>
      <c r="Z525" s="370"/>
      <c r="AA525" s="370"/>
      <c r="AB525" s="370"/>
      <c r="AC525" s="370"/>
    </row>
    <row r="526">
      <c r="B526" s="398"/>
      <c r="C526" s="372"/>
      <c r="D526" s="370"/>
      <c r="E526" s="370"/>
      <c r="F526" s="372"/>
      <c r="G526" s="372"/>
      <c r="H526" s="370"/>
      <c r="I526" s="372"/>
      <c r="J526" s="372"/>
      <c r="K526" s="372"/>
      <c r="L526" s="372"/>
      <c r="M526" s="372"/>
      <c r="N526" s="372"/>
      <c r="O526" s="372"/>
      <c r="P526" s="372"/>
      <c r="Q526" s="372"/>
      <c r="R526" s="372"/>
      <c r="S526" s="372"/>
      <c r="T526" s="372"/>
      <c r="U526" s="372"/>
      <c r="V526" s="372"/>
      <c r="W526" s="372"/>
      <c r="X526" s="370"/>
      <c r="Y526" s="370"/>
      <c r="Z526" s="370"/>
      <c r="AA526" s="370"/>
      <c r="AB526" s="370"/>
      <c r="AC526" s="370"/>
    </row>
    <row r="527">
      <c r="B527" s="398"/>
      <c r="C527" s="372"/>
      <c r="D527" s="370"/>
      <c r="E527" s="370"/>
      <c r="F527" s="372"/>
      <c r="G527" s="372"/>
      <c r="H527" s="370"/>
      <c r="I527" s="372"/>
      <c r="J527" s="372"/>
      <c r="K527" s="372"/>
      <c r="L527" s="372"/>
      <c r="M527" s="372"/>
      <c r="N527" s="372"/>
      <c r="O527" s="372"/>
      <c r="P527" s="372"/>
      <c r="Q527" s="372"/>
      <c r="R527" s="372"/>
      <c r="S527" s="372"/>
      <c r="T527" s="372"/>
      <c r="U527" s="372"/>
      <c r="V527" s="372"/>
      <c r="W527" s="372"/>
      <c r="X527" s="370"/>
      <c r="Y527" s="370"/>
      <c r="Z527" s="370"/>
      <c r="AA527" s="370"/>
      <c r="AB527" s="370"/>
      <c r="AC527" s="370"/>
    </row>
    <row r="528">
      <c r="B528" s="398"/>
      <c r="C528" s="372"/>
      <c r="D528" s="370"/>
      <c r="E528" s="370"/>
      <c r="F528" s="372"/>
      <c r="G528" s="372"/>
      <c r="H528" s="370"/>
      <c r="I528" s="372"/>
      <c r="J528" s="372"/>
      <c r="K528" s="372"/>
      <c r="L528" s="372"/>
      <c r="M528" s="372"/>
      <c r="N528" s="372"/>
      <c r="O528" s="372"/>
      <c r="P528" s="372"/>
      <c r="Q528" s="372"/>
      <c r="R528" s="372"/>
      <c r="S528" s="372"/>
      <c r="T528" s="372"/>
      <c r="U528" s="372"/>
      <c r="V528" s="372"/>
      <c r="W528" s="372"/>
      <c r="X528" s="370"/>
      <c r="Y528" s="370"/>
      <c r="Z528" s="370"/>
      <c r="AA528" s="370"/>
      <c r="AB528" s="370"/>
      <c r="AC528" s="370"/>
    </row>
    <row r="529">
      <c r="B529" s="398"/>
      <c r="C529" s="372"/>
      <c r="D529" s="370"/>
      <c r="E529" s="370"/>
      <c r="F529" s="372"/>
      <c r="G529" s="372"/>
      <c r="H529" s="370"/>
      <c r="I529" s="372"/>
      <c r="J529" s="372"/>
      <c r="K529" s="372"/>
      <c r="L529" s="372"/>
      <c r="M529" s="372"/>
      <c r="N529" s="372"/>
      <c r="O529" s="372"/>
      <c r="P529" s="372"/>
      <c r="Q529" s="372"/>
      <c r="R529" s="372"/>
      <c r="S529" s="372"/>
      <c r="T529" s="372"/>
      <c r="U529" s="372"/>
      <c r="V529" s="372"/>
      <c r="W529" s="372"/>
      <c r="X529" s="370"/>
      <c r="Y529" s="370"/>
      <c r="Z529" s="370"/>
      <c r="AA529" s="370"/>
      <c r="AB529" s="370"/>
      <c r="AC529" s="370"/>
    </row>
    <row r="530">
      <c r="B530" s="398"/>
      <c r="C530" s="372"/>
      <c r="D530" s="370"/>
      <c r="E530" s="370"/>
      <c r="F530" s="372"/>
      <c r="G530" s="372"/>
      <c r="H530" s="370"/>
      <c r="I530" s="372"/>
      <c r="J530" s="372"/>
      <c r="K530" s="372"/>
      <c r="L530" s="372"/>
      <c r="M530" s="372"/>
      <c r="N530" s="372"/>
      <c r="O530" s="372"/>
      <c r="P530" s="372"/>
      <c r="Q530" s="372"/>
      <c r="R530" s="372"/>
      <c r="S530" s="372"/>
      <c r="T530" s="372"/>
      <c r="U530" s="372"/>
      <c r="V530" s="372"/>
      <c r="W530" s="372"/>
      <c r="X530" s="370"/>
      <c r="Y530" s="370"/>
      <c r="Z530" s="370"/>
      <c r="AA530" s="370"/>
      <c r="AB530" s="370"/>
      <c r="AC530" s="370"/>
    </row>
    <row r="531">
      <c r="B531" s="398"/>
      <c r="C531" s="372"/>
      <c r="D531" s="370"/>
      <c r="E531" s="370"/>
      <c r="F531" s="372"/>
      <c r="G531" s="372"/>
      <c r="H531" s="370"/>
      <c r="I531" s="372"/>
      <c r="J531" s="372"/>
      <c r="K531" s="372"/>
      <c r="L531" s="372"/>
      <c r="M531" s="372"/>
      <c r="N531" s="372"/>
      <c r="O531" s="372"/>
      <c r="P531" s="372"/>
      <c r="Q531" s="372"/>
      <c r="R531" s="372"/>
      <c r="S531" s="372"/>
      <c r="T531" s="372"/>
      <c r="U531" s="372"/>
      <c r="V531" s="372"/>
      <c r="W531" s="372"/>
      <c r="X531" s="370"/>
      <c r="Y531" s="370"/>
      <c r="Z531" s="370"/>
      <c r="AA531" s="370"/>
      <c r="AB531" s="370"/>
      <c r="AC531" s="370"/>
    </row>
    <row r="532">
      <c r="B532" s="398"/>
      <c r="C532" s="372"/>
      <c r="D532" s="370"/>
      <c r="E532" s="370"/>
      <c r="F532" s="372"/>
      <c r="G532" s="372"/>
      <c r="H532" s="370"/>
      <c r="I532" s="372"/>
      <c r="J532" s="372"/>
      <c r="K532" s="372"/>
      <c r="L532" s="372"/>
      <c r="M532" s="372"/>
      <c r="N532" s="372"/>
      <c r="O532" s="372"/>
      <c r="P532" s="372"/>
      <c r="Q532" s="372"/>
      <c r="R532" s="372"/>
      <c r="S532" s="372"/>
      <c r="T532" s="372"/>
      <c r="U532" s="372"/>
      <c r="V532" s="372"/>
      <c r="W532" s="372"/>
      <c r="X532" s="370"/>
      <c r="Y532" s="370"/>
      <c r="Z532" s="370"/>
      <c r="AA532" s="370"/>
      <c r="AB532" s="370"/>
      <c r="AC532" s="370"/>
    </row>
    <row r="533">
      <c r="B533" s="398"/>
      <c r="C533" s="372"/>
      <c r="D533" s="370"/>
      <c r="E533" s="370"/>
      <c r="F533" s="372"/>
      <c r="G533" s="372"/>
      <c r="H533" s="370"/>
      <c r="I533" s="372"/>
      <c r="J533" s="372"/>
      <c r="K533" s="372"/>
      <c r="L533" s="372"/>
      <c r="M533" s="372"/>
      <c r="N533" s="372"/>
      <c r="O533" s="372"/>
      <c r="P533" s="372"/>
      <c r="Q533" s="372"/>
      <c r="R533" s="372"/>
      <c r="S533" s="372"/>
      <c r="T533" s="372"/>
      <c r="U533" s="372"/>
      <c r="V533" s="372"/>
      <c r="W533" s="372"/>
      <c r="X533" s="370"/>
      <c r="Y533" s="370"/>
      <c r="Z533" s="370"/>
      <c r="AA533" s="370"/>
      <c r="AB533" s="370"/>
      <c r="AC533" s="370"/>
    </row>
    <row r="534">
      <c r="B534" s="398"/>
      <c r="C534" s="372"/>
      <c r="D534" s="370"/>
      <c r="E534" s="370"/>
      <c r="F534" s="372"/>
      <c r="G534" s="372"/>
      <c r="H534" s="370"/>
      <c r="I534" s="372"/>
      <c r="J534" s="372"/>
      <c r="K534" s="372"/>
      <c r="L534" s="372"/>
      <c r="M534" s="372"/>
      <c r="N534" s="372"/>
      <c r="O534" s="372"/>
      <c r="P534" s="372"/>
      <c r="Q534" s="372"/>
      <c r="R534" s="372"/>
      <c r="S534" s="372"/>
      <c r="T534" s="372"/>
      <c r="U534" s="372"/>
      <c r="V534" s="372"/>
      <c r="W534" s="372"/>
      <c r="X534" s="370"/>
      <c r="Y534" s="370"/>
      <c r="Z534" s="370"/>
      <c r="AA534" s="370"/>
      <c r="AB534" s="370"/>
      <c r="AC534" s="370"/>
    </row>
    <row r="535">
      <c r="B535" s="398"/>
      <c r="C535" s="372"/>
      <c r="D535" s="370"/>
      <c r="E535" s="370"/>
      <c r="F535" s="372"/>
      <c r="G535" s="372"/>
      <c r="H535" s="370"/>
      <c r="I535" s="372"/>
      <c r="J535" s="372"/>
      <c r="K535" s="372"/>
      <c r="L535" s="372"/>
      <c r="M535" s="372"/>
      <c r="N535" s="372"/>
      <c r="O535" s="372"/>
      <c r="P535" s="372"/>
      <c r="Q535" s="372"/>
      <c r="R535" s="372"/>
      <c r="S535" s="372"/>
      <c r="T535" s="372"/>
      <c r="U535" s="372"/>
      <c r="V535" s="372"/>
      <c r="W535" s="372"/>
      <c r="X535" s="370"/>
      <c r="Y535" s="370"/>
      <c r="Z535" s="370"/>
      <c r="AA535" s="370"/>
      <c r="AB535" s="370"/>
      <c r="AC535" s="370"/>
    </row>
    <row r="536">
      <c r="B536" s="398"/>
      <c r="C536" s="372"/>
      <c r="D536" s="370"/>
      <c r="E536" s="370"/>
      <c r="F536" s="372"/>
      <c r="G536" s="372"/>
      <c r="H536" s="370"/>
      <c r="I536" s="372"/>
      <c r="J536" s="372"/>
      <c r="K536" s="372"/>
      <c r="L536" s="372"/>
      <c r="M536" s="372"/>
      <c r="N536" s="372"/>
      <c r="O536" s="372"/>
      <c r="P536" s="372"/>
      <c r="Q536" s="372"/>
      <c r="R536" s="372"/>
      <c r="S536" s="372"/>
      <c r="T536" s="372"/>
      <c r="U536" s="372"/>
      <c r="V536" s="372"/>
      <c r="W536" s="372"/>
      <c r="X536" s="370"/>
      <c r="Y536" s="370"/>
      <c r="Z536" s="370"/>
      <c r="AA536" s="370"/>
      <c r="AB536" s="370"/>
      <c r="AC536" s="370"/>
    </row>
    <row r="537">
      <c r="B537" s="398"/>
      <c r="C537" s="372"/>
      <c r="D537" s="370"/>
      <c r="E537" s="370"/>
      <c r="F537" s="372"/>
      <c r="G537" s="372"/>
      <c r="H537" s="370"/>
      <c r="I537" s="372"/>
      <c r="J537" s="372"/>
      <c r="K537" s="372"/>
      <c r="L537" s="372"/>
      <c r="M537" s="372"/>
      <c r="N537" s="372"/>
      <c r="O537" s="372"/>
      <c r="P537" s="372"/>
      <c r="Q537" s="372"/>
      <c r="R537" s="372"/>
      <c r="S537" s="372"/>
      <c r="T537" s="372"/>
      <c r="U537" s="372"/>
      <c r="V537" s="372"/>
      <c r="W537" s="372"/>
      <c r="X537" s="370"/>
      <c r="Y537" s="370"/>
      <c r="Z537" s="370"/>
      <c r="AA537" s="370"/>
      <c r="AB537" s="370"/>
      <c r="AC537" s="370"/>
    </row>
    <row r="538">
      <c r="B538" s="398"/>
      <c r="C538" s="372"/>
      <c r="D538" s="370"/>
      <c r="E538" s="370"/>
      <c r="F538" s="372"/>
      <c r="G538" s="372"/>
      <c r="H538" s="370"/>
      <c r="I538" s="372"/>
      <c r="J538" s="372"/>
      <c r="K538" s="372"/>
      <c r="L538" s="372"/>
      <c r="M538" s="372"/>
      <c r="N538" s="372"/>
      <c r="O538" s="372"/>
      <c r="P538" s="372"/>
      <c r="Q538" s="372"/>
      <c r="R538" s="372"/>
      <c r="S538" s="372"/>
      <c r="T538" s="372"/>
      <c r="U538" s="372"/>
      <c r="V538" s="372"/>
      <c r="W538" s="372"/>
      <c r="X538" s="370"/>
      <c r="Y538" s="370"/>
      <c r="Z538" s="370"/>
      <c r="AA538" s="370"/>
      <c r="AB538" s="370"/>
      <c r="AC538" s="370"/>
    </row>
    <row r="539">
      <c r="B539" s="398"/>
      <c r="C539" s="372"/>
      <c r="D539" s="370"/>
      <c r="E539" s="370"/>
      <c r="F539" s="372"/>
      <c r="G539" s="372"/>
      <c r="H539" s="370"/>
      <c r="I539" s="372"/>
      <c r="J539" s="372"/>
      <c r="K539" s="372"/>
      <c r="L539" s="372"/>
      <c r="M539" s="372"/>
      <c r="N539" s="372"/>
      <c r="O539" s="372"/>
      <c r="P539" s="372"/>
      <c r="Q539" s="372"/>
      <c r="R539" s="372"/>
      <c r="S539" s="372"/>
      <c r="T539" s="372"/>
      <c r="U539" s="372"/>
      <c r="V539" s="372"/>
      <c r="W539" s="372"/>
      <c r="X539" s="370"/>
      <c r="Y539" s="370"/>
      <c r="Z539" s="370"/>
      <c r="AA539" s="370"/>
      <c r="AB539" s="370"/>
      <c r="AC539" s="370"/>
    </row>
    <row r="540">
      <c r="B540" s="398"/>
      <c r="C540" s="372"/>
      <c r="D540" s="370"/>
      <c r="E540" s="370"/>
      <c r="F540" s="372"/>
      <c r="G540" s="372"/>
      <c r="H540" s="370"/>
      <c r="I540" s="372"/>
      <c r="J540" s="372"/>
      <c r="K540" s="372"/>
      <c r="L540" s="372"/>
      <c r="M540" s="372"/>
      <c r="N540" s="372"/>
      <c r="O540" s="372"/>
      <c r="P540" s="372"/>
      <c r="Q540" s="372"/>
      <c r="R540" s="372"/>
      <c r="S540" s="372"/>
      <c r="T540" s="372"/>
      <c r="U540" s="372"/>
      <c r="V540" s="372"/>
      <c r="W540" s="372"/>
      <c r="X540" s="370"/>
      <c r="Y540" s="370"/>
      <c r="Z540" s="370"/>
      <c r="AA540" s="370"/>
      <c r="AB540" s="370"/>
      <c r="AC540" s="370"/>
    </row>
    <row r="541">
      <c r="B541" s="398"/>
      <c r="C541" s="372"/>
      <c r="D541" s="370"/>
      <c r="E541" s="370"/>
      <c r="F541" s="372"/>
      <c r="G541" s="372"/>
      <c r="H541" s="370"/>
      <c r="I541" s="372"/>
      <c r="J541" s="372"/>
      <c r="K541" s="372"/>
      <c r="L541" s="372"/>
      <c r="M541" s="372"/>
      <c r="N541" s="372"/>
      <c r="O541" s="372"/>
      <c r="P541" s="372"/>
      <c r="Q541" s="372"/>
      <c r="R541" s="372"/>
      <c r="S541" s="372"/>
      <c r="T541" s="372"/>
      <c r="U541" s="372"/>
      <c r="V541" s="372"/>
      <c r="W541" s="372"/>
      <c r="X541" s="370"/>
      <c r="Y541" s="370"/>
      <c r="Z541" s="370"/>
      <c r="AA541" s="370"/>
      <c r="AB541" s="370"/>
      <c r="AC541" s="370"/>
    </row>
    <row r="542">
      <c r="B542" s="398"/>
      <c r="C542" s="372"/>
      <c r="D542" s="370"/>
      <c r="E542" s="370"/>
      <c r="F542" s="372"/>
      <c r="G542" s="372"/>
      <c r="H542" s="370"/>
      <c r="I542" s="372"/>
      <c r="J542" s="372"/>
      <c r="K542" s="372"/>
      <c r="L542" s="372"/>
      <c r="M542" s="372"/>
      <c r="N542" s="372"/>
      <c r="O542" s="372"/>
      <c r="P542" s="372"/>
      <c r="Q542" s="372"/>
      <c r="R542" s="372"/>
      <c r="S542" s="372"/>
      <c r="T542" s="372"/>
      <c r="U542" s="372"/>
      <c r="V542" s="372"/>
      <c r="W542" s="372"/>
      <c r="X542" s="370"/>
      <c r="Y542" s="370"/>
      <c r="Z542" s="370"/>
      <c r="AA542" s="370"/>
      <c r="AB542" s="370"/>
      <c r="AC542" s="370"/>
    </row>
    <row r="543">
      <c r="B543" s="398"/>
      <c r="C543" s="372"/>
      <c r="D543" s="370"/>
      <c r="E543" s="370"/>
      <c r="F543" s="372"/>
      <c r="G543" s="372"/>
      <c r="H543" s="370"/>
      <c r="I543" s="372"/>
      <c r="J543" s="372"/>
      <c r="K543" s="372"/>
      <c r="L543" s="372"/>
      <c r="M543" s="372"/>
      <c r="N543" s="372"/>
      <c r="O543" s="372"/>
      <c r="P543" s="372"/>
      <c r="Q543" s="372"/>
      <c r="R543" s="372"/>
      <c r="S543" s="372"/>
      <c r="T543" s="372"/>
      <c r="U543" s="372"/>
      <c r="V543" s="372"/>
      <c r="W543" s="372"/>
      <c r="X543" s="370"/>
      <c r="Y543" s="370"/>
      <c r="Z543" s="370"/>
      <c r="AA543" s="370"/>
      <c r="AB543" s="370"/>
      <c r="AC543" s="370"/>
    </row>
    <row r="544">
      <c r="B544" s="398"/>
      <c r="C544" s="372"/>
      <c r="D544" s="370"/>
      <c r="E544" s="370"/>
      <c r="F544" s="372"/>
      <c r="G544" s="372"/>
      <c r="H544" s="370"/>
      <c r="I544" s="372"/>
      <c r="J544" s="372"/>
      <c r="K544" s="372"/>
      <c r="L544" s="372"/>
      <c r="M544" s="372"/>
      <c r="N544" s="372"/>
      <c r="O544" s="372"/>
      <c r="P544" s="372"/>
      <c r="Q544" s="372"/>
      <c r="R544" s="372"/>
      <c r="S544" s="372"/>
      <c r="T544" s="372"/>
      <c r="U544" s="372"/>
      <c r="V544" s="372"/>
      <c r="W544" s="372"/>
      <c r="X544" s="370"/>
      <c r="Y544" s="370"/>
      <c r="Z544" s="370"/>
      <c r="AA544" s="370"/>
      <c r="AB544" s="370"/>
      <c r="AC544" s="370"/>
    </row>
    <row r="545">
      <c r="B545" s="398"/>
      <c r="C545" s="372"/>
      <c r="D545" s="370"/>
      <c r="E545" s="370"/>
      <c r="F545" s="372"/>
      <c r="G545" s="372"/>
      <c r="H545" s="370"/>
      <c r="I545" s="372"/>
      <c r="J545" s="372"/>
      <c r="K545" s="372"/>
      <c r="L545" s="372"/>
      <c r="M545" s="372"/>
      <c r="N545" s="372"/>
      <c r="O545" s="372"/>
      <c r="P545" s="372"/>
      <c r="Q545" s="372"/>
      <c r="R545" s="372"/>
      <c r="S545" s="372"/>
      <c r="T545" s="372"/>
      <c r="U545" s="372"/>
      <c r="V545" s="372"/>
      <c r="W545" s="372"/>
      <c r="X545" s="370"/>
      <c r="Y545" s="370"/>
      <c r="Z545" s="370"/>
      <c r="AA545" s="370"/>
      <c r="AB545" s="370"/>
      <c r="AC545" s="370"/>
    </row>
    <row r="546">
      <c r="B546" s="398"/>
      <c r="C546" s="372"/>
      <c r="D546" s="370"/>
      <c r="E546" s="370"/>
      <c r="F546" s="372"/>
      <c r="G546" s="372"/>
      <c r="H546" s="370"/>
      <c r="I546" s="372"/>
      <c r="J546" s="372"/>
      <c r="K546" s="372"/>
      <c r="L546" s="372"/>
      <c r="M546" s="372"/>
      <c r="N546" s="372"/>
      <c r="O546" s="372"/>
      <c r="P546" s="372"/>
      <c r="Q546" s="372"/>
      <c r="R546" s="372"/>
      <c r="S546" s="372"/>
      <c r="T546" s="372"/>
      <c r="U546" s="372"/>
      <c r="V546" s="372"/>
      <c r="W546" s="372"/>
      <c r="X546" s="370"/>
      <c r="Y546" s="370"/>
      <c r="Z546" s="370"/>
      <c r="AA546" s="370"/>
      <c r="AB546" s="370"/>
      <c r="AC546" s="370"/>
    </row>
    <row r="547">
      <c r="B547" s="398"/>
      <c r="C547" s="372"/>
      <c r="D547" s="370"/>
      <c r="E547" s="370"/>
      <c r="F547" s="372"/>
      <c r="G547" s="372"/>
      <c r="H547" s="370"/>
      <c r="I547" s="372"/>
      <c r="J547" s="372"/>
      <c r="K547" s="372"/>
      <c r="L547" s="372"/>
      <c r="M547" s="372"/>
      <c r="N547" s="372"/>
      <c r="O547" s="372"/>
      <c r="P547" s="372"/>
      <c r="Q547" s="372"/>
      <c r="R547" s="372"/>
      <c r="S547" s="372"/>
      <c r="T547" s="372"/>
      <c r="U547" s="372"/>
      <c r="V547" s="372"/>
      <c r="W547" s="372"/>
      <c r="X547" s="370"/>
      <c r="Y547" s="370"/>
      <c r="Z547" s="370"/>
      <c r="AA547" s="370"/>
      <c r="AB547" s="370"/>
      <c r="AC547" s="370"/>
    </row>
    <row r="548">
      <c r="B548" s="398"/>
      <c r="C548" s="372"/>
      <c r="D548" s="370"/>
      <c r="E548" s="370"/>
      <c r="F548" s="372"/>
      <c r="G548" s="372"/>
      <c r="H548" s="370"/>
      <c r="I548" s="372"/>
      <c r="J548" s="372"/>
      <c r="K548" s="372"/>
      <c r="L548" s="372"/>
      <c r="M548" s="372"/>
      <c r="N548" s="372"/>
      <c r="O548" s="372"/>
      <c r="P548" s="372"/>
      <c r="Q548" s="372"/>
      <c r="R548" s="372"/>
      <c r="S548" s="372"/>
      <c r="T548" s="372"/>
      <c r="U548" s="372"/>
      <c r="V548" s="372"/>
      <c r="W548" s="372"/>
      <c r="X548" s="370"/>
      <c r="Y548" s="370"/>
      <c r="Z548" s="370"/>
      <c r="AA548" s="370"/>
      <c r="AB548" s="370"/>
      <c r="AC548" s="370"/>
    </row>
    <row r="549">
      <c r="B549" s="398"/>
      <c r="C549" s="372"/>
      <c r="D549" s="370"/>
      <c r="E549" s="370"/>
      <c r="F549" s="372"/>
      <c r="G549" s="372"/>
      <c r="H549" s="370"/>
      <c r="I549" s="372"/>
      <c r="J549" s="372"/>
      <c r="K549" s="372"/>
      <c r="L549" s="372"/>
      <c r="M549" s="372"/>
      <c r="N549" s="372"/>
      <c r="O549" s="372"/>
      <c r="P549" s="372"/>
      <c r="Q549" s="372"/>
      <c r="R549" s="372"/>
      <c r="S549" s="372"/>
      <c r="T549" s="372"/>
      <c r="U549" s="372"/>
      <c r="V549" s="372"/>
      <c r="W549" s="372"/>
      <c r="X549" s="370"/>
      <c r="Y549" s="370"/>
      <c r="Z549" s="370"/>
      <c r="AA549" s="370"/>
      <c r="AB549" s="370"/>
      <c r="AC549" s="370"/>
    </row>
    <row r="550">
      <c r="B550" s="398"/>
      <c r="C550" s="372"/>
      <c r="D550" s="370"/>
      <c r="E550" s="370"/>
      <c r="F550" s="372"/>
      <c r="G550" s="372"/>
      <c r="H550" s="370"/>
      <c r="I550" s="372"/>
      <c r="J550" s="372"/>
      <c r="K550" s="372"/>
      <c r="L550" s="372"/>
      <c r="M550" s="372"/>
      <c r="N550" s="372"/>
      <c r="O550" s="372"/>
      <c r="P550" s="372"/>
      <c r="Q550" s="372"/>
      <c r="R550" s="372"/>
      <c r="S550" s="372"/>
      <c r="T550" s="372"/>
      <c r="U550" s="372"/>
      <c r="V550" s="372"/>
      <c r="W550" s="372"/>
      <c r="X550" s="370"/>
      <c r="Y550" s="370"/>
      <c r="Z550" s="370"/>
      <c r="AA550" s="370"/>
      <c r="AB550" s="370"/>
      <c r="AC550" s="370"/>
    </row>
    <row r="551">
      <c r="B551" s="398"/>
      <c r="C551" s="372"/>
      <c r="D551" s="370"/>
      <c r="E551" s="370"/>
      <c r="F551" s="372"/>
      <c r="G551" s="372"/>
      <c r="H551" s="370"/>
      <c r="I551" s="372"/>
      <c r="J551" s="372"/>
      <c r="K551" s="372"/>
      <c r="L551" s="372"/>
      <c r="M551" s="372"/>
      <c r="N551" s="372"/>
      <c r="O551" s="372"/>
      <c r="P551" s="372"/>
      <c r="Q551" s="372"/>
      <c r="R551" s="372"/>
      <c r="S551" s="372"/>
      <c r="T551" s="372"/>
      <c r="U551" s="372"/>
      <c r="V551" s="372"/>
      <c r="W551" s="372"/>
      <c r="X551" s="370"/>
      <c r="Y551" s="370"/>
      <c r="Z551" s="370"/>
      <c r="AA551" s="370"/>
      <c r="AB551" s="370"/>
      <c r="AC551" s="370"/>
    </row>
    <row r="552">
      <c r="B552" s="398"/>
      <c r="C552" s="372"/>
      <c r="D552" s="370"/>
      <c r="E552" s="370"/>
      <c r="F552" s="372"/>
      <c r="G552" s="372"/>
      <c r="H552" s="370"/>
      <c r="I552" s="372"/>
      <c r="J552" s="372"/>
      <c r="K552" s="372"/>
      <c r="L552" s="372"/>
      <c r="M552" s="372"/>
      <c r="N552" s="372"/>
      <c r="O552" s="372"/>
      <c r="P552" s="372"/>
      <c r="Q552" s="372"/>
      <c r="R552" s="372"/>
      <c r="S552" s="372"/>
      <c r="T552" s="372"/>
      <c r="U552" s="372"/>
      <c r="V552" s="372"/>
      <c r="W552" s="372"/>
      <c r="X552" s="370"/>
      <c r="Y552" s="370"/>
      <c r="Z552" s="370"/>
      <c r="AA552" s="370"/>
      <c r="AB552" s="370"/>
      <c r="AC552" s="370"/>
    </row>
    <row r="553">
      <c r="B553" s="398"/>
      <c r="C553" s="372"/>
      <c r="D553" s="370"/>
      <c r="E553" s="370"/>
      <c r="F553" s="372"/>
      <c r="G553" s="372"/>
      <c r="H553" s="370"/>
      <c r="I553" s="372"/>
      <c r="J553" s="372"/>
      <c r="K553" s="372"/>
      <c r="L553" s="372"/>
      <c r="M553" s="372"/>
      <c r="N553" s="372"/>
      <c r="O553" s="372"/>
      <c r="P553" s="372"/>
      <c r="Q553" s="372"/>
      <c r="R553" s="372"/>
      <c r="S553" s="372"/>
      <c r="T553" s="372"/>
      <c r="U553" s="372"/>
      <c r="V553" s="372"/>
      <c r="W553" s="372"/>
      <c r="X553" s="370"/>
      <c r="Y553" s="370"/>
      <c r="Z553" s="370"/>
      <c r="AA553" s="370"/>
      <c r="AB553" s="370"/>
      <c r="AC553" s="370"/>
    </row>
    <row r="554">
      <c r="B554" s="398"/>
      <c r="C554" s="372"/>
      <c r="D554" s="370"/>
      <c r="E554" s="370"/>
      <c r="F554" s="372"/>
      <c r="G554" s="372"/>
      <c r="H554" s="370"/>
      <c r="I554" s="372"/>
      <c r="J554" s="372"/>
      <c r="K554" s="372"/>
      <c r="L554" s="372"/>
      <c r="M554" s="372"/>
      <c r="N554" s="372"/>
      <c r="O554" s="372"/>
      <c r="P554" s="372"/>
      <c r="Q554" s="372"/>
      <c r="R554" s="372"/>
      <c r="S554" s="372"/>
      <c r="T554" s="372"/>
      <c r="U554" s="372"/>
      <c r="V554" s="372"/>
      <c r="W554" s="372"/>
      <c r="X554" s="370"/>
      <c r="Y554" s="370"/>
      <c r="Z554" s="370"/>
      <c r="AA554" s="370"/>
      <c r="AB554" s="370"/>
      <c r="AC554" s="370"/>
    </row>
    <row r="555">
      <c r="B555" s="398"/>
      <c r="C555" s="372"/>
      <c r="D555" s="370"/>
      <c r="E555" s="370"/>
      <c r="F555" s="372"/>
      <c r="G555" s="372"/>
      <c r="H555" s="370"/>
      <c r="I555" s="372"/>
      <c r="J555" s="372"/>
      <c r="K555" s="372"/>
      <c r="L555" s="372"/>
      <c r="M555" s="372"/>
      <c r="N555" s="372"/>
      <c r="O555" s="372"/>
      <c r="P555" s="372"/>
      <c r="Q555" s="372"/>
      <c r="R555" s="372"/>
      <c r="S555" s="372"/>
      <c r="T555" s="372"/>
      <c r="U555" s="372"/>
      <c r="V555" s="372"/>
      <c r="W555" s="372"/>
      <c r="X555" s="370"/>
      <c r="Y555" s="370"/>
      <c r="Z555" s="370"/>
      <c r="AA555" s="370"/>
      <c r="AB555" s="370"/>
      <c r="AC555" s="370"/>
    </row>
    <row r="556">
      <c r="B556" s="398"/>
      <c r="C556" s="372"/>
      <c r="D556" s="370"/>
      <c r="E556" s="370"/>
      <c r="F556" s="372"/>
      <c r="G556" s="372"/>
      <c r="H556" s="370"/>
      <c r="I556" s="372"/>
      <c r="J556" s="372"/>
      <c r="K556" s="372"/>
      <c r="L556" s="372"/>
      <c r="M556" s="372"/>
      <c r="N556" s="372"/>
      <c r="O556" s="372"/>
      <c r="P556" s="372"/>
      <c r="Q556" s="372"/>
      <c r="R556" s="372"/>
      <c r="S556" s="372"/>
      <c r="T556" s="372"/>
      <c r="U556" s="372"/>
      <c r="V556" s="372"/>
      <c r="W556" s="372"/>
      <c r="X556" s="370"/>
      <c r="Y556" s="370"/>
      <c r="Z556" s="370"/>
      <c r="AA556" s="370"/>
      <c r="AB556" s="370"/>
      <c r="AC556" s="370"/>
    </row>
    <row r="557">
      <c r="B557" s="398"/>
      <c r="C557" s="372"/>
      <c r="D557" s="370"/>
      <c r="E557" s="370"/>
      <c r="F557" s="372"/>
      <c r="G557" s="372"/>
      <c r="H557" s="370"/>
      <c r="I557" s="372"/>
      <c r="J557" s="372"/>
      <c r="K557" s="372"/>
      <c r="L557" s="372"/>
      <c r="M557" s="372"/>
      <c r="N557" s="372"/>
      <c r="O557" s="372"/>
      <c r="P557" s="372"/>
      <c r="Q557" s="372"/>
      <c r="R557" s="372"/>
      <c r="S557" s="372"/>
      <c r="T557" s="372"/>
      <c r="U557" s="372"/>
      <c r="V557" s="372"/>
      <c r="W557" s="372"/>
      <c r="X557" s="370"/>
      <c r="Y557" s="370"/>
      <c r="Z557" s="370"/>
      <c r="AA557" s="370"/>
      <c r="AB557" s="370"/>
      <c r="AC557" s="370"/>
    </row>
    <row r="558">
      <c r="B558" s="398"/>
      <c r="C558" s="372"/>
      <c r="D558" s="370"/>
      <c r="E558" s="370"/>
      <c r="F558" s="372"/>
      <c r="G558" s="372"/>
      <c r="H558" s="370"/>
      <c r="I558" s="372"/>
      <c r="J558" s="372"/>
      <c r="K558" s="372"/>
      <c r="L558" s="372"/>
      <c r="M558" s="372"/>
      <c r="N558" s="372"/>
      <c r="O558" s="372"/>
      <c r="P558" s="372"/>
      <c r="Q558" s="372"/>
      <c r="R558" s="372"/>
      <c r="S558" s="372"/>
      <c r="T558" s="372"/>
      <c r="U558" s="372"/>
      <c r="V558" s="372"/>
      <c r="W558" s="372"/>
      <c r="X558" s="370"/>
      <c r="Y558" s="370"/>
      <c r="Z558" s="370"/>
      <c r="AA558" s="370"/>
      <c r="AB558" s="370"/>
      <c r="AC558" s="370"/>
    </row>
    <row r="559">
      <c r="B559" s="398"/>
      <c r="C559" s="372"/>
      <c r="D559" s="370"/>
      <c r="E559" s="370"/>
      <c r="F559" s="372"/>
      <c r="G559" s="372"/>
      <c r="H559" s="370"/>
      <c r="I559" s="372"/>
      <c r="J559" s="372"/>
      <c r="K559" s="372"/>
      <c r="L559" s="372"/>
      <c r="M559" s="372"/>
      <c r="N559" s="372"/>
      <c r="O559" s="372"/>
      <c r="P559" s="372"/>
      <c r="Q559" s="372"/>
      <c r="R559" s="372"/>
      <c r="S559" s="372"/>
      <c r="T559" s="372"/>
      <c r="U559" s="372"/>
      <c r="V559" s="372"/>
      <c r="W559" s="372"/>
      <c r="X559" s="370"/>
      <c r="Y559" s="370"/>
      <c r="Z559" s="370"/>
      <c r="AA559" s="370"/>
      <c r="AB559" s="370"/>
      <c r="AC559" s="370"/>
    </row>
    <row r="560">
      <c r="B560" s="398"/>
      <c r="C560" s="372"/>
      <c r="D560" s="370"/>
      <c r="E560" s="370"/>
      <c r="F560" s="372"/>
      <c r="G560" s="372"/>
      <c r="H560" s="370"/>
      <c r="I560" s="372"/>
      <c r="J560" s="372"/>
      <c r="K560" s="372"/>
      <c r="L560" s="372"/>
      <c r="M560" s="372"/>
      <c r="N560" s="372"/>
      <c r="O560" s="372"/>
      <c r="P560" s="372"/>
      <c r="Q560" s="372"/>
      <c r="R560" s="372"/>
      <c r="S560" s="372"/>
      <c r="T560" s="372"/>
      <c r="U560" s="372"/>
      <c r="V560" s="372"/>
      <c r="W560" s="372"/>
      <c r="X560" s="370"/>
      <c r="Y560" s="370"/>
      <c r="Z560" s="370"/>
      <c r="AA560" s="370"/>
      <c r="AB560" s="370"/>
      <c r="AC560" s="370"/>
    </row>
    <row r="561">
      <c r="B561" s="398"/>
      <c r="C561" s="372"/>
      <c r="D561" s="370"/>
      <c r="E561" s="370"/>
      <c r="F561" s="372"/>
      <c r="G561" s="372"/>
      <c r="H561" s="370"/>
      <c r="I561" s="372"/>
      <c r="J561" s="372"/>
      <c r="K561" s="372"/>
      <c r="L561" s="372"/>
      <c r="M561" s="372"/>
      <c r="N561" s="372"/>
      <c r="O561" s="372"/>
      <c r="P561" s="372"/>
      <c r="Q561" s="372"/>
      <c r="R561" s="372"/>
      <c r="S561" s="372"/>
      <c r="T561" s="372"/>
      <c r="U561" s="372"/>
      <c r="V561" s="372"/>
      <c r="W561" s="372"/>
      <c r="X561" s="370"/>
      <c r="Y561" s="370"/>
      <c r="Z561" s="370"/>
      <c r="AA561" s="370"/>
      <c r="AB561" s="370"/>
      <c r="AC561" s="370"/>
    </row>
    <row r="562">
      <c r="B562" s="398"/>
      <c r="C562" s="372"/>
      <c r="D562" s="370"/>
      <c r="E562" s="370"/>
      <c r="F562" s="372"/>
      <c r="G562" s="372"/>
      <c r="H562" s="370"/>
      <c r="I562" s="372"/>
      <c r="J562" s="372"/>
      <c r="K562" s="372"/>
      <c r="L562" s="372"/>
      <c r="M562" s="372"/>
      <c r="N562" s="372"/>
      <c r="O562" s="372"/>
      <c r="P562" s="372"/>
      <c r="Q562" s="372"/>
      <c r="R562" s="372"/>
      <c r="S562" s="372"/>
      <c r="T562" s="372"/>
      <c r="U562" s="372"/>
      <c r="V562" s="372"/>
      <c r="W562" s="372"/>
      <c r="X562" s="370"/>
      <c r="Y562" s="370"/>
      <c r="Z562" s="370"/>
      <c r="AA562" s="370"/>
      <c r="AB562" s="370"/>
      <c r="AC562" s="370"/>
    </row>
    <row r="563">
      <c r="B563" s="398"/>
      <c r="C563" s="372"/>
      <c r="D563" s="370"/>
      <c r="E563" s="370"/>
      <c r="F563" s="372"/>
      <c r="G563" s="372"/>
      <c r="H563" s="370"/>
      <c r="I563" s="372"/>
      <c r="J563" s="372"/>
      <c r="K563" s="372"/>
      <c r="L563" s="372"/>
      <c r="M563" s="372"/>
      <c r="N563" s="372"/>
      <c r="O563" s="372"/>
      <c r="P563" s="372"/>
      <c r="Q563" s="372"/>
      <c r="R563" s="372"/>
      <c r="S563" s="372"/>
      <c r="T563" s="372"/>
      <c r="U563" s="372"/>
      <c r="V563" s="372"/>
      <c r="W563" s="372"/>
      <c r="X563" s="370"/>
      <c r="Y563" s="370"/>
      <c r="Z563" s="370"/>
      <c r="AA563" s="370"/>
      <c r="AB563" s="370"/>
      <c r="AC563" s="370"/>
    </row>
    <row r="564">
      <c r="B564" s="398"/>
      <c r="C564" s="372"/>
      <c r="D564" s="370"/>
      <c r="E564" s="370"/>
      <c r="F564" s="372"/>
      <c r="G564" s="372"/>
      <c r="H564" s="370"/>
      <c r="I564" s="372"/>
      <c r="J564" s="372"/>
      <c r="K564" s="372"/>
      <c r="L564" s="372"/>
      <c r="M564" s="372"/>
      <c r="N564" s="372"/>
      <c r="O564" s="372"/>
      <c r="P564" s="372"/>
      <c r="Q564" s="372"/>
      <c r="R564" s="372"/>
      <c r="S564" s="372"/>
      <c r="T564" s="372"/>
      <c r="U564" s="372"/>
      <c r="V564" s="372"/>
      <c r="W564" s="372"/>
      <c r="X564" s="370"/>
      <c r="Y564" s="370"/>
      <c r="Z564" s="370"/>
      <c r="AA564" s="370"/>
      <c r="AB564" s="370"/>
      <c r="AC564" s="370"/>
    </row>
    <row r="565">
      <c r="B565" s="398"/>
      <c r="C565" s="372"/>
      <c r="D565" s="370"/>
      <c r="E565" s="370"/>
      <c r="F565" s="372"/>
      <c r="G565" s="372"/>
      <c r="H565" s="370"/>
      <c r="I565" s="372"/>
      <c r="J565" s="372"/>
      <c r="K565" s="372"/>
      <c r="L565" s="372"/>
      <c r="M565" s="372"/>
      <c r="N565" s="372"/>
      <c r="O565" s="372"/>
      <c r="P565" s="372"/>
      <c r="Q565" s="372"/>
      <c r="R565" s="372"/>
      <c r="S565" s="372"/>
      <c r="T565" s="372"/>
      <c r="U565" s="372"/>
      <c r="V565" s="372"/>
      <c r="W565" s="372"/>
      <c r="X565" s="370"/>
      <c r="Y565" s="370"/>
      <c r="Z565" s="370"/>
      <c r="AA565" s="370"/>
      <c r="AB565" s="370"/>
      <c r="AC565" s="370"/>
    </row>
    <row r="566">
      <c r="B566" s="398"/>
      <c r="C566" s="372"/>
      <c r="D566" s="370"/>
      <c r="E566" s="370"/>
      <c r="F566" s="372"/>
      <c r="G566" s="372"/>
      <c r="H566" s="370"/>
      <c r="I566" s="372"/>
      <c r="J566" s="372"/>
      <c r="K566" s="372"/>
      <c r="L566" s="372"/>
      <c r="M566" s="372"/>
      <c r="N566" s="372"/>
      <c r="O566" s="372"/>
      <c r="P566" s="372"/>
      <c r="Q566" s="372"/>
      <c r="R566" s="372"/>
      <c r="S566" s="372"/>
      <c r="T566" s="372"/>
      <c r="U566" s="372"/>
      <c r="V566" s="372"/>
      <c r="W566" s="372"/>
      <c r="X566" s="370"/>
      <c r="Y566" s="370"/>
      <c r="Z566" s="370"/>
      <c r="AA566" s="370"/>
      <c r="AB566" s="370"/>
      <c r="AC566" s="370"/>
    </row>
    <row r="567">
      <c r="B567" s="398"/>
      <c r="C567" s="372"/>
      <c r="D567" s="370"/>
      <c r="E567" s="370"/>
      <c r="F567" s="372"/>
      <c r="G567" s="372"/>
      <c r="H567" s="370"/>
      <c r="I567" s="372"/>
      <c r="J567" s="372"/>
      <c r="K567" s="372"/>
      <c r="L567" s="372"/>
      <c r="M567" s="372"/>
      <c r="N567" s="372"/>
      <c r="O567" s="372"/>
      <c r="P567" s="372"/>
      <c r="Q567" s="372"/>
      <c r="R567" s="372"/>
      <c r="S567" s="372"/>
      <c r="T567" s="372"/>
      <c r="U567" s="372"/>
      <c r="V567" s="372"/>
      <c r="W567" s="372"/>
      <c r="X567" s="370"/>
      <c r="Y567" s="370"/>
      <c r="Z567" s="370"/>
      <c r="AA567" s="370"/>
      <c r="AB567" s="370"/>
      <c r="AC567" s="370"/>
    </row>
    <row r="568">
      <c r="B568" s="398"/>
      <c r="C568" s="372"/>
      <c r="D568" s="370"/>
      <c r="E568" s="370"/>
      <c r="F568" s="372"/>
      <c r="G568" s="372"/>
      <c r="H568" s="370"/>
      <c r="I568" s="372"/>
      <c r="J568" s="372"/>
      <c r="K568" s="372"/>
      <c r="L568" s="372"/>
      <c r="M568" s="372"/>
      <c r="N568" s="372"/>
      <c r="O568" s="372"/>
      <c r="P568" s="372"/>
      <c r="Q568" s="372"/>
      <c r="R568" s="372"/>
      <c r="S568" s="372"/>
      <c r="T568" s="372"/>
      <c r="U568" s="372"/>
      <c r="V568" s="372"/>
      <c r="W568" s="372"/>
      <c r="X568" s="370"/>
      <c r="Y568" s="370"/>
      <c r="Z568" s="370"/>
      <c r="AA568" s="370"/>
      <c r="AB568" s="370"/>
      <c r="AC568" s="370"/>
    </row>
    <row r="569">
      <c r="B569" s="398"/>
      <c r="C569" s="372"/>
      <c r="D569" s="370"/>
      <c r="E569" s="370"/>
      <c r="F569" s="372"/>
      <c r="G569" s="372"/>
      <c r="H569" s="370"/>
      <c r="I569" s="372"/>
      <c r="J569" s="372"/>
      <c r="K569" s="372"/>
      <c r="L569" s="372"/>
      <c r="M569" s="372"/>
      <c r="N569" s="372"/>
      <c r="O569" s="372"/>
      <c r="P569" s="372"/>
      <c r="Q569" s="372"/>
      <c r="R569" s="372"/>
      <c r="S569" s="372"/>
      <c r="T569" s="372"/>
      <c r="U569" s="372"/>
      <c r="V569" s="372"/>
      <c r="W569" s="372"/>
      <c r="X569" s="370"/>
      <c r="Y569" s="370"/>
      <c r="Z569" s="370"/>
      <c r="AA569" s="370"/>
      <c r="AB569" s="370"/>
      <c r="AC569" s="370"/>
    </row>
    <row r="570">
      <c r="B570" s="398"/>
      <c r="C570" s="372"/>
      <c r="D570" s="370"/>
      <c r="E570" s="370"/>
      <c r="F570" s="372"/>
      <c r="G570" s="372"/>
      <c r="H570" s="370"/>
      <c r="I570" s="372"/>
      <c r="J570" s="372"/>
      <c r="K570" s="372"/>
      <c r="L570" s="372"/>
      <c r="M570" s="372"/>
      <c r="N570" s="372"/>
      <c r="O570" s="372"/>
      <c r="P570" s="372"/>
      <c r="Q570" s="372"/>
      <c r="R570" s="372"/>
      <c r="S570" s="372"/>
      <c r="T570" s="372"/>
      <c r="U570" s="372"/>
      <c r="V570" s="372"/>
      <c r="W570" s="372"/>
      <c r="X570" s="370"/>
      <c r="Y570" s="370"/>
      <c r="Z570" s="370"/>
      <c r="AA570" s="370"/>
      <c r="AB570" s="370"/>
      <c r="AC570" s="370"/>
    </row>
    <row r="571">
      <c r="B571" s="398"/>
      <c r="C571" s="372"/>
      <c r="D571" s="370"/>
      <c r="E571" s="370"/>
      <c r="F571" s="372"/>
      <c r="G571" s="372"/>
      <c r="H571" s="370"/>
      <c r="I571" s="372"/>
      <c r="J571" s="372"/>
      <c r="K571" s="372"/>
      <c r="L571" s="372"/>
      <c r="M571" s="372"/>
      <c r="N571" s="372"/>
      <c r="O571" s="372"/>
      <c r="P571" s="372"/>
      <c r="Q571" s="372"/>
      <c r="R571" s="372"/>
      <c r="S571" s="372"/>
      <c r="T571" s="372"/>
      <c r="U571" s="372"/>
      <c r="V571" s="372"/>
      <c r="W571" s="372"/>
      <c r="X571" s="370"/>
      <c r="Y571" s="370"/>
      <c r="Z571" s="370"/>
      <c r="AA571" s="370"/>
      <c r="AB571" s="370"/>
      <c r="AC571" s="370"/>
    </row>
    <row r="572">
      <c r="B572" s="398"/>
      <c r="C572" s="372"/>
      <c r="D572" s="370"/>
      <c r="E572" s="370"/>
      <c r="F572" s="372"/>
      <c r="G572" s="372"/>
      <c r="H572" s="370"/>
      <c r="I572" s="372"/>
      <c r="J572" s="372"/>
      <c r="K572" s="372"/>
      <c r="L572" s="372"/>
      <c r="M572" s="372"/>
      <c r="N572" s="372"/>
      <c r="O572" s="372"/>
      <c r="P572" s="372"/>
      <c r="Q572" s="372"/>
      <c r="R572" s="372"/>
      <c r="S572" s="372"/>
      <c r="T572" s="372"/>
      <c r="U572" s="372"/>
      <c r="V572" s="372"/>
      <c r="W572" s="372"/>
      <c r="X572" s="370"/>
      <c r="Y572" s="370"/>
      <c r="Z572" s="370"/>
      <c r="AA572" s="370"/>
      <c r="AB572" s="370"/>
      <c r="AC572" s="370"/>
    </row>
    <row r="573">
      <c r="B573" s="398"/>
      <c r="C573" s="372"/>
      <c r="D573" s="370"/>
      <c r="E573" s="370"/>
      <c r="F573" s="372"/>
      <c r="G573" s="372"/>
      <c r="H573" s="370"/>
      <c r="I573" s="372"/>
      <c r="J573" s="372"/>
      <c r="K573" s="372"/>
      <c r="L573" s="372"/>
      <c r="M573" s="372"/>
      <c r="N573" s="372"/>
      <c r="O573" s="372"/>
      <c r="P573" s="372"/>
      <c r="Q573" s="372"/>
      <c r="R573" s="372"/>
      <c r="S573" s="372"/>
      <c r="T573" s="372"/>
      <c r="U573" s="372"/>
      <c r="V573" s="372"/>
      <c r="W573" s="372"/>
      <c r="X573" s="370"/>
      <c r="Y573" s="370"/>
      <c r="Z573" s="370"/>
      <c r="AA573" s="370"/>
      <c r="AB573" s="370"/>
      <c r="AC573" s="370"/>
    </row>
    <row r="574">
      <c r="B574" s="398"/>
      <c r="C574" s="372"/>
      <c r="D574" s="370"/>
      <c r="E574" s="370"/>
      <c r="F574" s="372"/>
      <c r="G574" s="372"/>
      <c r="H574" s="370"/>
      <c r="I574" s="372"/>
      <c r="J574" s="372"/>
      <c r="K574" s="372"/>
      <c r="L574" s="372"/>
      <c r="M574" s="372"/>
      <c r="N574" s="372"/>
      <c r="O574" s="372"/>
      <c r="P574" s="372"/>
      <c r="Q574" s="372"/>
      <c r="R574" s="372"/>
      <c r="S574" s="372"/>
      <c r="T574" s="372"/>
      <c r="U574" s="372"/>
      <c r="V574" s="372"/>
      <c r="W574" s="372"/>
      <c r="X574" s="370"/>
      <c r="Y574" s="370"/>
      <c r="Z574" s="370"/>
      <c r="AA574" s="370"/>
      <c r="AB574" s="370"/>
      <c r="AC574" s="370"/>
    </row>
    <row r="575">
      <c r="B575" s="398"/>
      <c r="C575" s="372"/>
      <c r="D575" s="370"/>
      <c r="E575" s="370"/>
      <c r="F575" s="372"/>
      <c r="G575" s="372"/>
      <c r="H575" s="370"/>
      <c r="I575" s="372"/>
      <c r="J575" s="372"/>
      <c r="K575" s="372"/>
      <c r="L575" s="372"/>
      <c r="M575" s="372"/>
      <c r="N575" s="372"/>
      <c r="O575" s="372"/>
      <c r="P575" s="372"/>
      <c r="Q575" s="372"/>
      <c r="R575" s="372"/>
      <c r="S575" s="372"/>
      <c r="T575" s="372"/>
      <c r="U575" s="372"/>
      <c r="V575" s="372"/>
      <c r="W575" s="372"/>
      <c r="X575" s="370"/>
      <c r="Y575" s="370"/>
      <c r="Z575" s="370"/>
      <c r="AA575" s="370"/>
      <c r="AB575" s="370"/>
      <c r="AC575" s="370"/>
    </row>
    <row r="576">
      <c r="B576" s="398"/>
      <c r="C576" s="372"/>
      <c r="D576" s="370"/>
      <c r="E576" s="370"/>
      <c r="F576" s="372"/>
      <c r="G576" s="372"/>
      <c r="H576" s="370"/>
      <c r="I576" s="372"/>
      <c r="J576" s="372"/>
      <c r="K576" s="372"/>
      <c r="L576" s="372"/>
      <c r="M576" s="372"/>
      <c r="N576" s="372"/>
      <c r="O576" s="372"/>
      <c r="P576" s="372"/>
      <c r="Q576" s="372"/>
      <c r="R576" s="372"/>
      <c r="S576" s="372"/>
      <c r="T576" s="372"/>
      <c r="U576" s="372"/>
      <c r="V576" s="372"/>
      <c r="W576" s="372"/>
      <c r="X576" s="370"/>
      <c r="Y576" s="370"/>
      <c r="Z576" s="370"/>
      <c r="AA576" s="370"/>
      <c r="AB576" s="370"/>
      <c r="AC576" s="370"/>
    </row>
    <row r="577">
      <c r="B577" s="398"/>
      <c r="C577" s="372"/>
      <c r="D577" s="370"/>
      <c r="E577" s="370"/>
      <c r="F577" s="372"/>
      <c r="G577" s="372"/>
      <c r="H577" s="370"/>
      <c r="I577" s="372"/>
      <c r="J577" s="372"/>
      <c r="K577" s="372"/>
      <c r="L577" s="372"/>
      <c r="M577" s="372"/>
      <c r="N577" s="372"/>
      <c r="O577" s="372"/>
      <c r="P577" s="372"/>
      <c r="Q577" s="372"/>
      <c r="R577" s="372"/>
      <c r="S577" s="372"/>
      <c r="T577" s="372"/>
      <c r="U577" s="372"/>
      <c r="V577" s="372"/>
      <c r="W577" s="372"/>
      <c r="X577" s="370"/>
      <c r="Y577" s="370"/>
      <c r="Z577" s="370"/>
      <c r="AA577" s="370"/>
      <c r="AB577" s="370"/>
      <c r="AC577" s="370"/>
    </row>
    <row r="578">
      <c r="B578" s="398"/>
      <c r="C578" s="372"/>
      <c r="D578" s="370"/>
      <c r="E578" s="370"/>
      <c r="F578" s="372"/>
      <c r="G578" s="372"/>
      <c r="H578" s="370"/>
      <c r="I578" s="372"/>
      <c r="J578" s="372"/>
      <c r="K578" s="372"/>
      <c r="L578" s="372"/>
      <c r="M578" s="372"/>
      <c r="N578" s="372"/>
      <c r="O578" s="372"/>
      <c r="P578" s="372"/>
      <c r="Q578" s="372"/>
      <c r="R578" s="372"/>
      <c r="S578" s="372"/>
      <c r="T578" s="372"/>
      <c r="U578" s="372"/>
      <c r="V578" s="372"/>
      <c r="W578" s="372"/>
      <c r="X578" s="370"/>
      <c r="Y578" s="370"/>
      <c r="Z578" s="370"/>
      <c r="AA578" s="370"/>
      <c r="AB578" s="370"/>
      <c r="AC578" s="370"/>
    </row>
    <row r="579">
      <c r="B579" s="398"/>
      <c r="C579" s="372"/>
      <c r="D579" s="370"/>
      <c r="E579" s="370"/>
      <c r="F579" s="372"/>
      <c r="G579" s="372"/>
      <c r="H579" s="370"/>
      <c r="I579" s="372"/>
      <c r="J579" s="372"/>
      <c r="K579" s="372"/>
      <c r="L579" s="372"/>
      <c r="M579" s="372"/>
      <c r="N579" s="372"/>
      <c r="O579" s="372"/>
      <c r="P579" s="372"/>
      <c r="Q579" s="372"/>
      <c r="R579" s="372"/>
      <c r="S579" s="372"/>
      <c r="T579" s="372"/>
      <c r="U579" s="372"/>
      <c r="V579" s="372"/>
      <c r="W579" s="372"/>
      <c r="X579" s="370"/>
      <c r="Y579" s="370"/>
      <c r="Z579" s="370"/>
      <c r="AA579" s="370"/>
      <c r="AB579" s="370"/>
      <c r="AC579" s="370"/>
    </row>
    <row r="580">
      <c r="B580" s="398"/>
      <c r="C580" s="372"/>
      <c r="D580" s="370"/>
      <c r="E580" s="370"/>
      <c r="F580" s="372"/>
      <c r="G580" s="372"/>
      <c r="H580" s="370"/>
      <c r="I580" s="372"/>
      <c r="J580" s="372"/>
      <c r="K580" s="372"/>
      <c r="L580" s="372"/>
      <c r="M580" s="372"/>
      <c r="N580" s="372"/>
      <c r="O580" s="372"/>
      <c r="P580" s="372"/>
      <c r="Q580" s="372"/>
      <c r="R580" s="372"/>
      <c r="S580" s="372"/>
      <c r="T580" s="372"/>
      <c r="U580" s="372"/>
      <c r="V580" s="372"/>
      <c r="W580" s="372"/>
      <c r="X580" s="370"/>
      <c r="Y580" s="370"/>
      <c r="Z580" s="370"/>
      <c r="AA580" s="370"/>
      <c r="AB580" s="370"/>
      <c r="AC580" s="370"/>
    </row>
    <row r="581">
      <c r="B581" s="398"/>
      <c r="C581" s="372"/>
      <c r="D581" s="370"/>
      <c r="E581" s="370"/>
      <c r="F581" s="372"/>
      <c r="G581" s="372"/>
      <c r="H581" s="370"/>
      <c r="I581" s="372"/>
      <c r="J581" s="372"/>
      <c r="K581" s="372"/>
      <c r="L581" s="372"/>
      <c r="M581" s="372"/>
      <c r="N581" s="372"/>
      <c r="O581" s="372"/>
      <c r="P581" s="372"/>
      <c r="Q581" s="372"/>
      <c r="R581" s="372"/>
      <c r="S581" s="372"/>
      <c r="T581" s="372"/>
      <c r="U581" s="372"/>
      <c r="V581" s="372"/>
      <c r="W581" s="372"/>
      <c r="X581" s="370"/>
      <c r="Y581" s="370"/>
      <c r="Z581" s="370"/>
      <c r="AA581" s="370"/>
      <c r="AB581" s="370"/>
      <c r="AC581" s="370"/>
    </row>
    <row r="582">
      <c r="B582" s="398"/>
      <c r="C582" s="372"/>
      <c r="D582" s="370"/>
      <c r="E582" s="370"/>
      <c r="F582" s="372"/>
      <c r="G582" s="372"/>
      <c r="H582" s="370"/>
      <c r="I582" s="372"/>
      <c r="J582" s="372"/>
      <c r="K582" s="372"/>
      <c r="L582" s="372"/>
      <c r="M582" s="372"/>
      <c r="N582" s="372"/>
      <c r="O582" s="372"/>
      <c r="P582" s="372"/>
      <c r="Q582" s="372"/>
      <c r="R582" s="372"/>
      <c r="S582" s="372"/>
      <c r="T582" s="372"/>
      <c r="U582" s="372"/>
      <c r="V582" s="372"/>
      <c r="W582" s="372"/>
      <c r="X582" s="370"/>
      <c r="Y582" s="370"/>
      <c r="Z582" s="370"/>
      <c r="AA582" s="370"/>
      <c r="AB582" s="370"/>
      <c r="AC582" s="370"/>
    </row>
    <row r="583">
      <c r="B583" s="398"/>
      <c r="C583" s="372"/>
      <c r="D583" s="370"/>
      <c r="E583" s="370"/>
      <c r="F583" s="372"/>
      <c r="G583" s="372"/>
      <c r="H583" s="370"/>
      <c r="I583" s="372"/>
      <c r="J583" s="372"/>
      <c r="K583" s="372"/>
      <c r="L583" s="372"/>
      <c r="M583" s="372"/>
      <c r="N583" s="372"/>
      <c r="O583" s="372"/>
      <c r="P583" s="372"/>
      <c r="Q583" s="372"/>
      <c r="R583" s="372"/>
      <c r="S583" s="372"/>
      <c r="T583" s="372"/>
      <c r="U583" s="372"/>
      <c r="V583" s="372"/>
      <c r="W583" s="372"/>
      <c r="X583" s="370"/>
      <c r="Y583" s="370"/>
      <c r="Z583" s="370"/>
      <c r="AA583" s="370"/>
      <c r="AB583" s="370"/>
      <c r="AC583" s="370"/>
    </row>
    <row r="584">
      <c r="B584" s="398"/>
      <c r="C584" s="372"/>
      <c r="D584" s="370"/>
      <c r="E584" s="370"/>
      <c r="F584" s="372"/>
      <c r="G584" s="372"/>
      <c r="H584" s="370"/>
      <c r="I584" s="372"/>
      <c r="J584" s="372"/>
      <c r="K584" s="372"/>
      <c r="L584" s="372"/>
      <c r="M584" s="372"/>
      <c r="N584" s="372"/>
      <c r="O584" s="372"/>
      <c r="P584" s="372"/>
      <c r="Q584" s="372"/>
      <c r="R584" s="372"/>
      <c r="S584" s="372"/>
      <c r="T584" s="372"/>
      <c r="U584" s="372"/>
      <c r="V584" s="372"/>
      <c r="W584" s="372"/>
      <c r="X584" s="370"/>
      <c r="Y584" s="370"/>
      <c r="Z584" s="370"/>
      <c r="AA584" s="370"/>
      <c r="AB584" s="370"/>
      <c r="AC584" s="370"/>
    </row>
    <row r="585">
      <c r="B585" s="398"/>
      <c r="C585" s="372"/>
      <c r="D585" s="370"/>
      <c r="E585" s="370"/>
      <c r="F585" s="372"/>
      <c r="G585" s="372"/>
      <c r="H585" s="370"/>
      <c r="I585" s="372"/>
      <c r="J585" s="372"/>
      <c r="K585" s="372"/>
      <c r="L585" s="372"/>
      <c r="M585" s="372"/>
      <c r="N585" s="372"/>
      <c r="O585" s="372"/>
      <c r="P585" s="372"/>
      <c r="Q585" s="372"/>
      <c r="R585" s="372"/>
      <c r="S585" s="372"/>
      <c r="T585" s="372"/>
      <c r="U585" s="372"/>
      <c r="V585" s="372"/>
      <c r="W585" s="372"/>
      <c r="X585" s="370"/>
      <c r="Y585" s="370"/>
      <c r="Z585" s="370"/>
      <c r="AA585" s="370"/>
      <c r="AB585" s="370"/>
      <c r="AC585" s="370"/>
    </row>
    <row r="586">
      <c r="B586" s="398"/>
      <c r="C586" s="372"/>
      <c r="D586" s="370"/>
      <c r="E586" s="370"/>
      <c r="F586" s="372"/>
      <c r="G586" s="372"/>
      <c r="H586" s="370"/>
      <c r="I586" s="372"/>
      <c r="J586" s="372"/>
      <c r="K586" s="372"/>
      <c r="L586" s="372"/>
      <c r="M586" s="372"/>
      <c r="N586" s="372"/>
      <c r="O586" s="372"/>
      <c r="P586" s="372"/>
      <c r="Q586" s="372"/>
      <c r="R586" s="372"/>
      <c r="S586" s="372"/>
      <c r="T586" s="372"/>
      <c r="U586" s="372"/>
      <c r="V586" s="372"/>
      <c r="W586" s="372"/>
      <c r="X586" s="370"/>
      <c r="Y586" s="370"/>
      <c r="Z586" s="370"/>
      <c r="AA586" s="370"/>
      <c r="AB586" s="370"/>
      <c r="AC586" s="370"/>
    </row>
    <row r="587">
      <c r="B587" s="398"/>
      <c r="C587" s="372"/>
      <c r="D587" s="370"/>
      <c r="E587" s="370"/>
      <c r="F587" s="372"/>
      <c r="G587" s="372"/>
      <c r="H587" s="370"/>
      <c r="I587" s="372"/>
      <c r="J587" s="372"/>
      <c r="K587" s="372"/>
      <c r="L587" s="372"/>
      <c r="M587" s="372"/>
      <c r="N587" s="372"/>
      <c r="O587" s="372"/>
      <c r="P587" s="372"/>
      <c r="Q587" s="372"/>
      <c r="R587" s="372"/>
      <c r="S587" s="372"/>
      <c r="T587" s="372"/>
      <c r="U587" s="372"/>
      <c r="V587" s="372"/>
      <c r="W587" s="372"/>
      <c r="X587" s="370"/>
      <c r="Y587" s="370"/>
      <c r="Z587" s="370"/>
      <c r="AA587" s="370"/>
      <c r="AB587" s="370"/>
      <c r="AC587" s="370"/>
    </row>
    <row r="588">
      <c r="B588" s="398"/>
      <c r="C588" s="372"/>
      <c r="D588" s="370"/>
      <c r="E588" s="370"/>
      <c r="F588" s="372"/>
      <c r="G588" s="372"/>
      <c r="H588" s="370"/>
      <c r="I588" s="372"/>
      <c r="J588" s="372"/>
      <c r="K588" s="372"/>
      <c r="L588" s="372"/>
      <c r="M588" s="372"/>
      <c r="N588" s="372"/>
      <c r="O588" s="372"/>
      <c r="P588" s="372"/>
      <c r="Q588" s="372"/>
      <c r="R588" s="372"/>
      <c r="S588" s="372"/>
      <c r="T588" s="372"/>
      <c r="U588" s="372"/>
      <c r="V588" s="372"/>
      <c r="W588" s="372"/>
      <c r="X588" s="370"/>
      <c r="Y588" s="370"/>
      <c r="Z588" s="370"/>
      <c r="AA588" s="370"/>
      <c r="AB588" s="370"/>
      <c r="AC588" s="370"/>
    </row>
    <row r="589">
      <c r="B589" s="398"/>
      <c r="C589" s="372"/>
      <c r="D589" s="370"/>
      <c r="E589" s="370"/>
      <c r="F589" s="372"/>
      <c r="G589" s="372"/>
      <c r="H589" s="370"/>
      <c r="I589" s="372"/>
      <c r="J589" s="372"/>
      <c r="K589" s="372"/>
      <c r="L589" s="372"/>
      <c r="M589" s="372"/>
      <c r="N589" s="372"/>
      <c r="O589" s="372"/>
      <c r="P589" s="372"/>
      <c r="Q589" s="372"/>
      <c r="R589" s="372"/>
      <c r="S589" s="372"/>
      <c r="T589" s="372"/>
      <c r="U589" s="372"/>
      <c r="V589" s="372"/>
      <c r="W589" s="372"/>
      <c r="X589" s="370"/>
      <c r="Y589" s="370"/>
      <c r="Z589" s="370"/>
      <c r="AA589" s="370"/>
      <c r="AB589" s="370"/>
      <c r="AC589" s="370"/>
    </row>
    <row r="590">
      <c r="B590" s="398"/>
      <c r="C590" s="372"/>
      <c r="D590" s="370"/>
      <c r="E590" s="370"/>
      <c r="F590" s="372"/>
      <c r="G590" s="372"/>
      <c r="H590" s="370"/>
      <c r="I590" s="372"/>
      <c r="J590" s="372"/>
      <c r="K590" s="372"/>
      <c r="L590" s="372"/>
      <c r="M590" s="372"/>
      <c r="N590" s="372"/>
      <c r="O590" s="372"/>
      <c r="P590" s="372"/>
      <c r="Q590" s="372"/>
      <c r="R590" s="372"/>
      <c r="S590" s="372"/>
      <c r="T590" s="372"/>
      <c r="U590" s="372"/>
      <c r="V590" s="372"/>
      <c r="W590" s="372"/>
      <c r="X590" s="370"/>
      <c r="Y590" s="370"/>
      <c r="Z590" s="370"/>
      <c r="AA590" s="370"/>
      <c r="AB590" s="370"/>
      <c r="AC590" s="370"/>
    </row>
    <row r="591">
      <c r="B591" s="398"/>
      <c r="C591" s="372"/>
      <c r="D591" s="370"/>
      <c r="E591" s="370"/>
      <c r="F591" s="372"/>
      <c r="G591" s="372"/>
      <c r="H591" s="370"/>
      <c r="I591" s="372"/>
      <c r="J591" s="372"/>
      <c r="K591" s="372"/>
      <c r="L591" s="372"/>
      <c r="M591" s="372"/>
      <c r="N591" s="372"/>
      <c r="O591" s="372"/>
      <c r="P591" s="372"/>
      <c r="Q591" s="372"/>
      <c r="R591" s="372"/>
      <c r="S591" s="372"/>
      <c r="T591" s="372"/>
      <c r="U591" s="372"/>
      <c r="V591" s="372"/>
      <c r="W591" s="372"/>
      <c r="X591" s="370"/>
      <c r="Y591" s="370"/>
      <c r="Z591" s="370"/>
      <c r="AA591" s="370"/>
      <c r="AB591" s="370"/>
      <c r="AC591" s="370"/>
    </row>
    <row r="592">
      <c r="B592" s="398"/>
      <c r="C592" s="372"/>
      <c r="D592" s="370"/>
      <c r="E592" s="370"/>
      <c r="F592" s="372"/>
      <c r="G592" s="372"/>
      <c r="H592" s="370"/>
      <c r="I592" s="372"/>
      <c r="J592" s="372"/>
      <c r="K592" s="372"/>
      <c r="L592" s="372"/>
      <c r="M592" s="372"/>
      <c r="N592" s="372"/>
      <c r="O592" s="372"/>
      <c r="P592" s="372"/>
      <c r="Q592" s="372"/>
      <c r="R592" s="372"/>
      <c r="S592" s="372"/>
      <c r="T592" s="372"/>
      <c r="U592" s="372"/>
      <c r="V592" s="372"/>
      <c r="W592" s="372"/>
      <c r="X592" s="370"/>
      <c r="Y592" s="370"/>
      <c r="Z592" s="370"/>
      <c r="AA592" s="370"/>
      <c r="AB592" s="370"/>
      <c r="AC592" s="370"/>
    </row>
    <row r="593">
      <c r="B593" s="398"/>
      <c r="C593" s="372"/>
      <c r="D593" s="370"/>
      <c r="E593" s="370"/>
      <c r="F593" s="372"/>
      <c r="G593" s="372"/>
      <c r="H593" s="370"/>
      <c r="I593" s="372"/>
      <c r="J593" s="372"/>
      <c r="K593" s="372"/>
      <c r="L593" s="372"/>
      <c r="M593" s="372"/>
      <c r="N593" s="372"/>
      <c r="O593" s="372"/>
      <c r="P593" s="372"/>
      <c r="Q593" s="372"/>
      <c r="R593" s="372"/>
      <c r="S593" s="372"/>
      <c r="T593" s="372"/>
      <c r="U593" s="372"/>
      <c r="V593" s="372"/>
      <c r="W593" s="372"/>
      <c r="X593" s="370"/>
      <c r="Y593" s="370"/>
      <c r="Z593" s="370"/>
      <c r="AA593" s="370"/>
      <c r="AB593" s="370"/>
      <c r="AC593" s="370"/>
    </row>
    <row r="594">
      <c r="B594" s="398"/>
      <c r="C594" s="372"/>
      <c r="D594" s="370"/>
      <c r="E594" s="370"/>
      <c r="F594" s="372"/>
      <c r="G594" s="372"/>
      <c r="H594" s="370"/>
      <c r="I594" s="372"/>
      <c r="J594" s="372"/>
      <c r="K594" s="372"/>
      <c r="L594" s="372"/>
      <c r="M594" s="372"/>
      <c r="N594" s="372"/>
      <c r="O594" s="372"/>
      <c r="P594" s="372"/>
      <c r="Q594" s="372"/>
      <c r="R594" s="372"/>
      <c r="S594" s="372"/>
      <c r="T594" s="372"/>
      <c r="U594" s="372"/>
      <c r="V594" s="372"/>
      <c r="W594" s="372"/>
      <c r="X594" s="370"/>
      <c r="Y594" s="370"/>
      <c r="Z594" s="370"/>
      <c r="AA594" s="370"/>
      <c r="AB594" s="370"/>
      <c r="AC594" s="370"/>
    </row>
    <row r="595">
      <c r="B595" s="398"/>
      <c r="C595" s="372"/>
      <c r="D595" s="370"/>
      <c r="E595" s="370"/>
      <c r="F595" s="372"/>
      <c r="G595" s="372"/>
      <c r="H595" s="370"/>
      <c r="I595" s="372"/>
      <c r="J595" s="372"/>
      <c r="K595" s="372"/>
      <c r="L595" s="372"/>
      <c r="M595" s="372"/>
      <c r="N595" s="372"/>
      <c r="O595" s="372"/>
      <c r="P595" s="372"/>
      <c r="Q595" s="372"/>
      <c r="R595" s="372"/>
      <c r="S595" s="372"/>
      <c r="T595" s="372"/>
      <c r="U595" s="372"/>
      <c r="V595" s="372"/>
      <c r="W595" s="372"/>
      <c r="X595" s="370"/>
      <c r="Y595" s="370"/>
      <c r="Z595" s="370"/>
      <c r="AA595" s="370"/>
      <c r="AB595" s="370"/>
      <c r="AC595" s="370"/>
    </row>
    <row r="596">
      <c r="B596" s="398"/>
      <c r="C596" s="372"/>
      <c r="D596" s="370"/>
      <c r="E596" s="370"/>
      <c r="F596" s="372"/>
      <c r="G596" s="372"/>
      <c r="H596" s="370"/>
      <c r="I596" s="372"/>
      <c r="J596" s="372"/>
      <c r="K596" s="372"/>
      <c r="L596" s="372"/>
      <c r="M596" s="372"/>
      <c r="N596" s="372"/>
      <c r="O596" s="372"/>
      <c r="P596" s="372"/>
      <c r="Q596" s="372"/>
      <c r="R596" s="372"/>
      <c r="S596" s="372"/>
      <c r="T596" s="372"/>
      <c r="U596" s="372"/>
      <c r="V596" s="372"/>
      <c r="W596" s="372"/>
      <c r="X596" s="370"/>
      <c r="Y596" s="370"/>
      <c r="Z596" s="370"/>
      <c r="AA596" s="370"/>
      <c r="AB596" s="370"/>
      <c r="AC596" s="370"/>
    </row>
    <row r="597">
      <c r="B597" s="398"/>
      <c r="C597" s="372"/>
      <c r="D597" s="370"/>
      <c r="E597" s="370"/>
      <c r="F597" s="372"/>
      <c r="G597" s="372"/>
      <c r="H597" s="370"/>
      <c r="I597" s="372"/>
      <c r="J597" s="372"/>
      <c r="K597" s="372"/>
      <c r="L597" s="372"/>
      <c r="M597" s="372"/>
      <c r="N597" s="372"/>
      <c r="O597" s="372"/>
      <c r="P597" s="372"/>
      <c r="Q597" s="372"/>
      <c r="R597" s="372"/>
      <c r="S597" s="372"/>
      <c r="T597" s="372"/>
      <c r="U597" s="372"/>
      <c r="V597" s="372"/>
      <c r="W597" s="372"/>
      <c r="X597" s="370"/>
      <c r="Y597" s="370"/>
      <c r="Z597" s="370"/>
      <c r="AA597" s="370"/>
      <c r="AB597" s="370"/>
      <c r="AC597" s="370"/>
    </row>
    <row r="598">
      <c r="B598" s="398"/>
      <c r="C598" s="372"/>
      <c r="D598" s="370"/>
      <c r="E598" s="370"/>
      <c r="F598" s="372"/>
      <c r="G598" s="372"/>
      <c r="H598" s="370"/>
      <c r="I598" s="372"/>
      <c r="J598" s="372"/>
      <c r="K598" s="372"/>
      <c r="L598" s="372"/>
      <c r="M598" s="372"/>
      <c r="N598" s="372"/>
      <c r="O598" s="372"/>
      <c r="P598" s="372"/>
      <c r="Q598" s="372"/>
      <c r="R598" s="372"/>
      <c r="S598" s="372"/>
      <c r="T598" s="372"/>
      <c r="U598" s="372"/>
      <c r="V598" s="372"/>
      <c r="W598" s="372"/>
      <c r="X598" s="370"/>
      <c r="Y598" s="370"/>
      <c r="Z598" s="370"/>
      <c r="AA598" s="370"/>
      <c r="AB598" s="370"/>
      <c r="AC598" s="370"/>
    </row>
    <row r="599">
      <c r="B599" s="398"/>
      <c r="C599" s="372"/>
      <c r="D599" s="370"/>
      <c r="E599" s="370"/>
      <c r="F599" s="372"/>
      <c r="G599" s="372"/>
      <c r="H599" s="370"/>
      <c r="I599" s="372"/>
      <c r="J599" s="372"/>
      <c r="K599" s="372"/>
      <c r="L599" s="372"/>
      <c r="M599" s="372"/>
      <c r="N599" s="372"/>
      <c r="O599" s="372"/>
      <c r="P599" s="372"/>
      <c r="Q599" s="372"/>
      <c r="R599" s="372"/>
      <c r="S599" s="372"/>
      <c r="T599" s="372"/>
      <c r="U599" s="372"/>
      <c r="V599" s="372"/>
      <c r="W599" s="372"/>
      <c r="X599" s="370"/>
      <c r="Y599" s="370"/>
      <c r="Z599" s="370"/>
      <c r="AA599" s="370"/>
      <c r="AB599" s="370"/>
      <c r="AC599" s="370"/>
    </row>
    <row r="600">
      <c r="B600" s="398"/>
      <c r="C600" s="372"/>
      <c r="D600" s="370"/>
      <c r="E600" s="370"/>
      <c r="F600" s="372"/>
      <c r="G600" s="372"/>
      <c r="H600" s="370"/>
      <c r="I600" s="372"/>
      <c r="J600" s="372"/>
      <c r="K600" s="372"/>
      <c r="L600" s="372"/>
      <c r="M600" s="372"/>
      <c r="N600" s="372"/>
      <c r="O600" s="372"/>
      <c r="P600" s="372"/>
      <c r="Q600" s="372"/>
      <c r="R600" s="372"/>
      <c r="S600" s="372"/>
      <c r="T600" s="372"/>
      <c r="U600" s="372"/>
      <c r="V600" s="372"/>
      <c r="W600" s="372"/>
      <c r="X600" s="370"/>
      <c r="Y600" s="370"/>
      <c r="Z600" s="370"/>
      <c r="AA600" s="370"/>
      <c r="AB600" s="370"/>
      <c r="AC600" s="370"/>
    </row>
    <row r="601">
      <c r="B601" s="398"/>
      <c r="C601" s="372"/>
      <c r="D601" s="370"/>
      <c r="E601" s="370"/>
      <c r="F601" s="372"/>
      <c r="G601" s="372"/>
      <c r="H601" s="370"/>
      <c r="I601" s="372"/>
      <c r="J601" s="372"/>
      <c r="K601" s="372"/>
      <c r="L601" s="372"/>
      <c r="M601" s="372"/>
      <c r="N601" s="372"/>
      <c r="O601" s="372"/>
      <c r="P601" s="372"/>
      <c r="Q601" s="372"/>
      <c r="R601" s="372"/>
      <c r="S601" s="372"/>
      <c r="T601" s="372"/>
      <c r="U601" s="372"/>
      <c r="V601" s="372"/>
      <c r="W601" s="372"/>
      <c r="X601" s="370"/>
      <c r="Y601" s="370"/>
      <c r="Z601" s="370"/>
      <c r="AA601" s="370"/>
      <c r="AB601" s="370"/>
      <c r="AC601" s="370"/>
    </row>
    <row r="602">
      <c r="B602" s="398"/>
      <c r="C602" s="372"/>
      <c r="D602" s="370"/>
      <c r="E602" s="370"/>
      <c r="F602" s="372"/>
      <c r="G602" s="372"/>
      <c r="H602" s="370"/>
      <c r="I602" s="372"/>
      <c r="J602" s="372"/>
      <c r="K602" s="372"/>
      <c r="L602" s="372"/>
      <c r="M602" s="372"/>
      <c r="N602" s="372"/>
      <c r="O602" s="372"/>
      <c r="P602" s="372"/>
      <c r="Q602" s="372"/>
      <c r="R602" s="372"/>
      <c r="S602" s="372"/>
      <c r="T602" s="372"/>
      <c r="U602" s="372"/>
      <c r="V602" s="372"/>
      <c r="W602" s="372"/>
      <c r="X602" s="370"/>
      <c r="Y602" s="370"/>
      <c r="Z602" s="370"/>
      <c r="AA602" s="370"/>
      <c r="AB602" s="370"/>
      <c r="AC602" s="370"/>
    </row>
    <row r="603">
      <c r="B603" s="398"/>
      <c r="C603" s="372"/>
      <c r="D603" s="370"/>
      <c r="E603" s="370"/>
      <c r="F603" s="372"/>
      <c r="G603" s="372"/>
      <c r="H603" s="370"/>
      <c r="I603" s="372"/>
      <c r="J603" s="372"/>
      <c r="K603" s="372"/>
      <c r="L603" s="372"/>
      <c r="M603" s="372"/>
      <c r="N603" s="372"/>
      <c r="O603" s="372"/>
      <c r="P603" s="372"/>
      <c r="Q603" s="372"/>
      <c r="R603" s="372"/>
      <c r="S603" s="372"/>
      <c r="T603" s="372"/>
      <c r="U603" s="372"/>
      <c r="V603" s="372"/>
      <c r="W603" s="372"/>
      <c r="X603" s="370"/>
      <c r="Y603" s="370"/>
      <c r="Z603" s="370"/>
      <c r="AA603" s="370"/>
      <c r="AB603" s="370"/>
      <c r="AC603" s="370"/>
    </row>
    <row r="604">
      <c r="B604" s="398"/>
      <c r="C604" s="372"/>
      <c r="D604" s="370"/>
      <c r="E604" s="370"/>
      <c r="F604" s="372"/>
      <c r="G604" s="372"/>
      <c r="H604" s="370"/>
      <c r="I604" s="372"/>
      <c r="J604" s="372"/>
      <c r="K604" s="372"/>
      <c r="L604" s="372"/>
      <c r="M604" s="372"/>
      <c r="N604" s="372"/>
      <c r="O604" s="372"/>
      <c r="P604" s="372"/>
      <c r="Q604" s="372"/>
      <c r="R604" s="372"/>
      <c r="S604" s="372"/>
      <c r="T604" s="372"/>
      <c r="U604" s="372"/>
      <c r="V604" s="372"/>
      <c r="W604" s="372"/>
      <c r="X604" s="370"/>
      <c r="Y604" s="370"/>
      <c r="Z604" s="370"/>
      <c r="AA604" s="370"/>
      <c r="AB604" s="370"/>
      <c r="AC604" s="370"/>
    </row>
    <row r="605">
      <c r="B605" s="398"/>
      <c r="C605" s="372"/>
      <c r="D605" s="370"/>
      <c r="E605" s="370"/>
      <c r="F605" s="372"/>
      <c r="G605" s="372"/>
      <c r="H605" s="370"/>
      <c r="I605" s="372"/>
      <c r="J605" s="372"/>
      <c r="K605" s="372"/>
      <c r="L605" s="372"/>
      <c r="M605" s="372"/>
      <c r="N605" s="372"/>
      <c r="O605" s="372"/>
      <c r="P605" s="372"/>
      <c r="Q605" s="372"/>
      <c r="R605" s="372"/>
      <c r="S605" s="372"/>
      <c r="T605" s="372"/>
      <c r="U605" s="372"/>
      <c r="V605" s="372"/>
      <c r="W605" s="372"/>
      <c r="X605" s="370"/>
      <c r="Y605" s="370"/>
      <c r="Z605" s="370"/>
      <c r="AA605" s="370"/>
      <c r="AB605" s="370"/>
      <c r="AC605" s="370"/>
    </row>
    <row r="606">
      <c r="B606" s="398"/>
      <c r="C606" s="372"/>
      <c r="D606" s="370"/>
      <c r="E606" s="370"/>
      <c r="F606" s="372"/>
      <c r="G606" s="372"/>
      <c r="H606" s="370"/>
      <c r="I606" s="372"/>
      <c r="J606" s="372"/>
      <c r="K606" s="372"/>
      <c r="L606" s="372"/>
      <c r="M606" s="372"/>
      <c r="N606" s="372"/>
      <c r="O606" s="372"/>
      <c r="P606" s="372"/>
      <c r="Q606" s="372"/>
      <c r="R606" s="372"/>
      <c r="S606" s="372"/>
      <c r="T606" s="372"/>
      <c r="U606" s="372"/>
      <c r="V606" s="372"/>
      <c r="W606" s="372"/>
      <c r="X606" s="370"/>
      <c r="Y606" s="370"/>
      <c r="Z606" s="370"/>
      <c r="AA606" s="370"/>
      <c r="AB606" s="370"/>
      <c r="AC606" s="370"/>
    </row>
    <row r="607">
      <c r="B607" s="398"/>
      <c r="C607" s="372"/>
      <c r="D607" s="370"/>
      <c r="E607" s="370"/>
      <c r="F607" s="372"/>
      <c r="G607" s="372"/>
      <c r="H607" s="370"/>
      <c r="I607" s="372"/>
      <c r="J607" s="372"/>
      <c r="K607" s="372"/>
      <c r="L607" s="372"/>
      <c r="M607" s="372"/>
      <c r="N607" s="372"/>
      <c r="O607" s="372"/>
      <c r="P607" s="372"/>
      <c r="Q607" s="372"/>
      <c r="R607" s="372"/>
      <c r="S607" s="372"/>
      <c r="T607" s="372"/>
      <c r="U607" s="372"/>
      <c r="V607" s="372"/>
      <c r="W607" s="372"/>
      <c r="X607" s="370"/>
      <c r="Y607" s="370"/>
      <c r="Z607" s="370"/>
      <c r="AA607" s="370"/>
      <c r="AB607" s="370"/>
      <c r="AC607" s="370"/>
    </row>
    <row r="608">
      <c r="B608" s="398"/>
      <c r="C608" s="372"/>
      <c r="D608" s="370"/>
      <c r="E608" s="370"/>
      <c r="F608" s="372"/>
      <c r="G608" s="372"/>
      <c r="H608" s="370"/>
      <c r="I608" s="372"/>
      <c r="J608" s="372"/>
      <c r="K608" s="372"/>
      <c r="L608" s="372"/>
      <c r="M608" s="372"/>
      <c r="N608" s="372"/>
      <c r="O608" s="372"/>
      <c r="P608" s="372"/>
      <c r="Q608" s="372"/>
      <c r="R608" s="372"/>
      <c r="S608" s="372"/>
      <c r="T608" s="372"/>
      <c r="U608" s="372"/>
      <c r="V608" s="372"/>
      <c r="W608" s="372"/>
      <c r="X608" s="370"/>
      <c r="Y608" s="370"/>
      <c r="Z608" s="370"/>
      <c r="AA608" s="370"/>
      <c r="AB608" s="370"/>
      <c r="AC608" s="370"/>
    </row>
    <row r="609">
      <c r="B609" s="398"/>
      <c r="C609" s="372"/>
      <c r="D609" s="370"/>
      <c r="E609" s="370"/>
      <c r="F609" s="372"/>
      <c r="G609" s="372"/>
      <c r="H609" s="370"/>
      <c r="I609" s="372"/>
      <c r="J609" s="372"/>
      <c r="K609" s="372"/>
      <c r="L609" s="372"/>
      <c r="M609" s="372"/>
      <c r="N609" s="372"/>
      <c r="O609" s="372"/>
      <c r="P609" s="372"/>
      <c r="Q609" s="372"/>
      <c r="R609" s="372"/>
      <c r="S609" s="372"/>
      <c r="T609" s="372"/>
      <c r="U609" s="372"/>
      <c r="V609" s="372"/>
      <c r="W609" s="372"/>
      <c r="X609" s="370"/>
      <c r="Y609" s="370"/>
      <c r="Z609" s="370"/>
      <c r="AA609" s="370"/>
      <c r="AB609" s="370"/>
      <c r="AC609" s="370"/>
    </row>
    <row r="610">
      <c r="B610" s="398"/>
      <c r="C610" s="372"/>
      <c r="D610" s="370"/>
      <c r="E610" s="370"/>
      <c r="F610" s="372"/>
      <c r="G610" s="372"/>
      <c r="H610" s="370"/>
      <c r="I610" s="372"/>
      <c r="J610" s="372"/>
      <c r="K610" s="372"/>
      <c r="L610" s="372"/>
      <c r="M610" s="372"/>
      <c r="N610" s="372"/>
      <c r="O610" s="372"/>
      <c r="P610" s="372"/>
      <c r="Q610" s="372"/>
      <c r="R610" s="372"/>
      <c r="S610" s="372"/>
      <c r="T610" s="372"/>
      <c r="U610" s="372"/>
      <c r="V610" s="372"/>
      <c r="W610" s="372"/>
      <c r="X610" s="370"/>
      <c r="Y610" s="370"/>
      <c r="Z610" s="370"/>
      <c r="AA610" s="370"/>
      <c r="AB610" s="370"/>
      <c r="AC610" s="370"/>
    </row>
    <row r="611">
      <c r="B611" s="398"/>
      <c r="C611" s="372"/>
      <c r="D611" s="370"/>
      <c r="E611" s="370"/>
      <c r="F611" s="372"/>
      <c r="G611" s="372"/>
      <c r="H611" s="370"/>
      <c r="I611" s="372"/>
      <c r="J611" s="372"/>
      <c r="K611" s="372"/>
      <c r="L611" s="372"/>
      <c r="M611" s="372"/>
      <c r="N611" s="372"/>
      <c r="O611" s="372"/>
      <c r="P611" s="372"/>
      <c r="Q611" s="372"/>
      <c r="R611" s="372"/>
      <c r="S611" s="372"/>
      <c r="T611" s="372"/>
      <c r="U611" s="372"/>
      <c r="V611" s="372"/>
      <c r="W611" s="372"/>
      <c r="X611" s="370"/>
      <c r="Y611" s="370"/>
      <c r="Z611" s="370"/>
      <c r="AA611" s="370"/>
      <c r="AB611" s="370"/>
      <c r="AC611" s="370"/>
    </row>
    <row r="612">
      <c r="B612" s="398"/>
      <c r="C612" s="372"/>
      <c r="D612" s="370"/>
      <c r="E612" s="370"/>
      <c r="F612" s="372"/>
      <c r="G612" s="372"/>
      <c r="H612" s="370"/>
      <c r="I612" s="372"/>
      <c r="J612" s="372"/>
      <c r="K612" s="372"/>
      <c r="L612" s="372"/>
      <c r="M612" s="372"/>
      <c r="N612" s="372"/>
      <c r="O612" s="372"/>
      <c r="P612" s="372"/>
      <c r="Q612" s="372"/>
      <c r="R612" s="372"/>
      <c r="S612" s="372"/>
      <c r="T612" s="372"/>
      <c r="U612" s="372"/>
      <c r="V612" s="372"/>
      <c r="W612" s="372"/>
      <c r="X612" s="370"/>
      <c r="Y612" s="370"/>
      <c r="Z612" s="370"/>
      <c r="AA612" s="370"/>
      <c r="AB612" s="370"/>
      <c r="AC612" s="370"/>
    </row>
    <row r="613">
      <c r="B613" s="398"/>
      <c r="C613" s="372"/>
      <c r="D613" s="370"/>
      <c r="E613" s="370"/>
      <c r="F613" s="372"/>
      <c r="G613" s="372"/>
      <c r="H613" s="370"/>
      <c r="I613" s="372"/>
      <c r="J613" s="372"/>
      <c r="K613" s="372"/>
      <c r="L613" s="372"/>
      <c r="M613" s="372"/>
      <c r="N613" s="372"/>
      <c r="O613" s="372"/>
      <c r="P613" s="372"/>
      <c r="Q613" s="372"/>
      <c r="R613" s="372"/>
      <c r="S613" s="372"/>
      <c r="T613" s="372"/>
      <c r="U613" s="372"/>
      <c r="V613" s="372"/>
      <c r="W613" s="372"/>
      <c r="X613" s="370"/>
      <c r="Y613" s="370"/>
      <c r="Z613" s="370"/>
      <c r="AA613" s="370"/>
      <c r="AB613" s="370"/>
      <c r="AC613" s="370"/>
    </row>
    <row r="614">
      <c r="B614" s="398"/>
      <c r="C614" s="372"/>
      <c r="D614" s="370"/>
      <c r="E614" s="370"/>
      <c r="F614" s="372"/>
      <c r="G614" s="372"/>
      <c r="H614" s="370"/>
      <c r="I614" s="372"/>
      <c r="J614" s="372"/>
      <c r="K614" s="372"/>
      <c r="L614" s="372"/>
      <c r="M614" s="372"/>
      <c r="N614" s="372"/>
      <c r="O614" s="372"/>
      <c r="P614" s="372"/>
      <c r="Q614" s="372"/>
      <c r="R614" s="372"/>
      <c r="S614" s="372"/>
      <c r="T614" s="372"/>
      <c r="U614" s="372"/>
      <c r="V614" s="372"/>
      <c r="W614" s="372"/>
      <c r="X614" s="370"/>
      <c r="Y614" s="370"/>
      <c r="Z614" s="370"/>
      <c r="AA614" s="370"/>
      <c r="AB614" s="370"/>
      <c r="AC614" s="370"/>
    </row>
    <row r="615">
      <c r="B615" s="398"/>
      <c r="C615" s="372"/>
      <c r="D615" s="370"/>
      <c r="E615" s="370"/>
      <c r="F615" s="372"/>
      <c r="G615" s="372"/>
      <c r="H615" s="370"/>
      <c r="I615" s="372"/>
      <c r="J615" s="372"/>
      <c r="K615" s="372"/>
      <c r="L615" s="372"/>
      <c r="M615" s="372"/>
      <c r="N615" s="372"/>
      <c r="O615" s="372"/>
      <c r="P615" s="372"/>
      <c r="Q615" s="372"/>
      <c r="R615" s="372"/>
      <c r="S615" s="372"/>
      <c r="T615" s="372"/>
      <c r="U615" s="372"/>
      <c r="V615" s="372"/>
      <c r="W615" s="372"/>
      <c r="X615" s="370"/>
      <c r="Y615" s="370"/>
      <c r="Z615" s="370"/>
      <c r="AA615" s="370"/>
      <c r="AB615" s="370"/>
      <c r="AC615" s="370"/>
    </row>
    <row r="616">
      <c r="B616" s="398"/>
      <c r="C616" s="372"/>
      <c r="D616" s="370"/>
      <c r="E616" s="370"/>
      <c r="F616" s="372"/>
      <c r="G616" s="372"/>
      <c r="H616" s="370"/>
      <c r="I616" s="372"/>
      <c r="J616" s="372"/>
      <c r="K616" s="372"/>
      <c r="L616" s="372"/>
      <c r="M616" s="372"/>
      <c r="N616" s="372"/>
      <c r="O616" s="372"/>
      <c r="P616" s="372"/>
      <c r="Q616" s="372"/>
      <c r="R616" s="372"/>
      <c r="S616" s="372"/>
      <c r="T616" s="372"/>
      <c r="U616" s="372"/>
      <c r="V616" s="372"/>
      <c r="W616" s="372"/>
      <c r="X616" s="370"/>
      <c r="Y616" s="370"/>
      <c r="Z616" s="370"/>
      <c r="AA616" s="370"/>
      <c r="AB616" s="370"/>
      <c r="AC616" s="370"/>
    </row>
    <row r="617">
      <c r="B617" s="398"/>
      <c r="C617" s="372"/>
      <c r="D617" s="370"/>
      <c r="E617" s="370"/>
      <c r="F617" s="372"/>
      <c r="G617" s="372"/>
      <c r="H617" s="370"/>
      <c r="I617" s="372"/>
      <c r="J617" s="372"/>
      <c r="K617" s="372"/>
      <c r="L617" s="372"/>
      <c r="M617" s="372"/>
      <c r="N617" s="372"/>
      <c r="O617" s="372"/>
      <c r="P617" s="372"/>
      <c r="Q617" s="372"/>
      <c r="R617" s="372"/>
      <c r="S617" s="372"/>
      <c r="T617" s="372"/>
      <c r="U617" s="372"/>
      <c r="V617" s="372"/>
      <c r="W617" s="372"/>
      <c r="X617" s="370"/>
      <c r="Y617" s="370"/>
      <c r="Z617" s="370"/>
      <c r="AA617" s="370"/>
      <c r="AB617" s="370"/>
      <c r="AC617" s="370"/>
    </row>
    <row r="618">
      <c r="B618" s="398"/>
      <c r="C618" s="372"/>
      <c r="D618" s="370"/>
      <c r="E618" s="370"/>
      <c r="F618" s="372"/>
      <c r="G618" s="372"/>
      <c r="H618" s="370"/>
      <c r="I618" s="372"/>
      <c r="J618" s="372"/>
      <c r="K618" s="372"/>
      <c r="L618" s="372"/>
      <c r="M618" s="372"/>
      <c r="N618" s="372"/>
      <c r="O618" s="372"/>
      <c r="P618" s="372"/>
      <c r="Q618" s="372"/>
      <c r="R618" s="372"/>
      <c r="S618" s="372"/>
      <c r="T618" s="372"/>
      <c r="U618" s="372"/>
      <c r="V618" s="372"/>
      <c r="W618" s="372"/>
      <c r="X618" s="370"/>
      <c r="Y618" s="370"/>
      <c r="Z618" s="370"/>
      <c r="AA618" s="370"/>
      <c r="AB618" s="370"/>
      <c r="AC618" s="370"/>
    </row>
    <row r="619">
      <c r="B619" s="398"/>
      <c r="C619" s="372"/>
      <c r="D619" s="370"/>
      <c r="E619" s="370"/>
      <c r="F619" s="372"/>
      <c r="G619" s="372"/>
      <c r="H619" s="370"/>
      <c r="I619" s="372"/>
      <c r="J619" s="372"/>
      <c r="K619" s="372"/>
      <c r="L619" s="372"/>
      <c r="M619" s="372"/>
      <c r="N619" s="372"/>
      <c r="O619" s="372"/>
      <c r="P619" s="372"/>
      <c r="Q619" s="372"/>
      <c r="R619" s="372"/>
      <c r="S619" s="372"/>
      <c r="T619" s="372"/>
      <c r="U619" s="372"/>
      <c r="V619" s="372"/>
      <c r="W619" s="372"/>
      <c r="X619" s="370"/>
      <c r="Y619" s="370"/>
      <c r="Z619" s="370"/>
      <c r="AA619" s="370"/>
      <c r="AB619" s="370"/>
      <c r="AC619" s="370"/>
    </row>
    <row r="620">
      <c r="B620" s="398"/>
      <c r="C620" s="372"/>
      <c r="D620" s="370"/>
      <c r="E620" s="370"/>
      <c r="F620" s="372"/>
      <c r="G620" s="372"/>
      <c r="H620" s="370"/>
      <c r="I620" s="372"/>
      <c r="J620" s="372"/>
      <c r="K620" s="372"/>
      <c r="L620" s="372"/>
      <c r="M620" s="372"/>
      <c r="N620" s="372"/>
      <c r="O620" s="372"/>
      <c r="P620" s="372"/>
      <c r="Q620" s="372"/>
      <c r="R620" s="372"/>
      <c r="S620" s="372"/>
      <c r="T620" s="372"/>
      <c r="U620" s="372"/>
      <c r="V620" s="372"/>
      <c r="W620" s="372"/>
      <c r="X620" s="370"/>
      <c r="Y620" s="370"/>
      <c r="Z620" s="370"/>
      <c r="AA620" s="370"/>
      <c r="AB620" s="370"/>
      <c r="AC620" s="370"/>
    </row>
    <row r="621">
      <c r="B621" s="398"/>
      <c r="C621" s="372"/>
      <c r="D621" s="370"/>
      <c r="E621" s="370"/>
      <c r="F621" s="372"/>
      <c r="G621" s="372"/>
      <c r="H621" s="370"/>
      <c r="I621" s="372"/>
      <c r="J621" s="372"/>
      <c r="K621" s="372"/>
      <c r="L621" s="372"/>
      <c r="M621" s="372"/>
      <c r="N621" s="372"/>
      <c r="O621" s="372"/>
      <c r="P621" s="372"/>
      <c r="Q621" s="372"/>
      <c r="R621" s="372"/>
      <c r="S621" s="372"/>
      <c r="T621" s="372"/>
      <c r="U621" s="372"/>
      <c r="V621" s="372"/>
      <c r="W621" s="372"/>
      <c r="X621" s="370"/>
      <c r="Y621" s="370"/>
      <c r="Z621" s="370"/>
      <c r="AA621" s="370"/>
      <c r="AB621" s="370"/>
      <c r="AC621" s="370"/>
    </row>
    <row r="622">
      <c r="B622" s="398"/>
      <c r="C622" s="372"/>
      <c r="D622" s="370"/>
      <c r="E622" s="370"/>
      <c r="F622" s="372"/>
      <c r="G622" s="372"/>
      <c r="H622" s="370"/>
      <c r="I622" s="372"/>
      <c r="J622" s="372"/>
      <c r="K622" s="372"/>
      <c r="L622" s="372"/>
      <c r="M622" s="372"/>
      <c r="N622" s="372"/>
      <c r="O622" s="372"/>
      <c r="P622" s="372"/>
      <c r="Q622" s="372"/>
      <c r="R622" s="372"/>
      <c r="S622" s="372"/>
      <c r="T622" s="372"/>
      <c r="U622" s="372"/>
      <c r="V622" s="372"/>
      <c r="W622" s="372"/>
      <c r="X622" s="370"/>
      <c r="Y622" s="370"/>
      <c r="Z622" s="370"/>
      <c r="AA622" s="370"/>
      <c r="AB622" s="370"/>
      <c r="AC622" s="370"/>
    </row>
    <row r="623">
      <c r="B623" s="398"/>
      <c r="C623" s="372"/>
      <c r="D623" s="370"/>
      <c r="E623" s="370"/>
      <c r="F623" s="372"/>
      <c r="G623" s="372"/>
      <c r="H623" s="370"/>
      <c r="I623" s="372"/>
      <c r="J623" s="372"/>
      <c r="K623" s="372"/>
      <c r="L623" s="372"/>
      <c r="M623" s="372"/>
      <c r="N623" s="372"/>
      <c r="O623" s="372"/>
      <c r="P623" s="372"/>
      <c r="Q623" s="372"/>
      <c r="R623" s="372"/>
      <c r="S623" s="372"/>
      <c r="T623" s="372"/>
      <c r="U623" s="372"/>
      <c r="V623" s="372"/>
      <c r="W623" s="372"/>
      <c r="X623" s="370"/>
      <c r="Y623" s="370"/>
      <c r="Z623" s="370"/>
      <c r="AA623" s="370"/>
      <c r="AB623" s="370"/>
      <c r="AC623" s="370"/>
    </row>
    <row r="624">
      <c r="B624" s="398"/>
      <c r="C624" s="372"/>
      <c r="D624" s="370"/>
      <c r="E624" s="370"/>
      <c r="F624" s="372"/>
      <c r="G624" s="372"/>
      <c r="H624" s="370"/>
      <c r="I624" s="372"/>
      <c r="J624" s="372"/>
      <c r="K624" s="372"/>
      <c r="L624" s="372"/>
      <c r="M624" s="372"/>
      <c r="N624" s="372"/>
      <c r="O624" s="372"/>
      <c r="P624" s="372"/>
      <c r="Q624" s="372"/>
      <c r="R624" s="372"/>
      <c r="S624" s="372"/>
      <c r="T624" s="372"/>
      <c r="U624" s="372"/>
      <c r="V624" s="372"/>
      <c r="W624" s="372"/>
      <c r="X624" s="370"/>
      <c r="Y624" s="370"/>
      <c r="Z624" s="370"/>
      <c r="AA624" s="370"/>
      <c r="AB624" s="370"/>
      <c r="AC624" s="370"/>
    </row>
    <row r="625">
      <c r="B625" s="398"/>
      <c r="C625" s="372"/>
      <c r="D625" s="370"/>
      <c r="E625" s="370"/>
      <c r="F625" s="372"/>
      <c r="G625" s="372"/>
      <c r="H625" s="370"/>
      <c r="I625" s="372"/>
      <c r="J625" s="372"/>
      <c r="K625" s="372"/>
      <c r="L625" s="372"/>
      <c r="M625" s="372"/>
      <c r="N625" s="372"/>
      <c r="O625" s="372"/>
      <c r="P625" s="372"/>
      <c r="Q625" s="372"/>
      <c r="R625" s="372"/>
      <c r="S625" s="372"/>
      <c r="T625" s="372"/>
      <c r="U625" s="372"/>
      <c r="V625" s="372"/>
      <c r="W625" s="372"/>
      <c r="X625" s="370"/>
      <c r="Y625" s="370"/>
      <c r="Z625" s="370"/>
      <c r="AA625" s="370"/>
      <c r="AB625" s="370"/>
      <c r="AC625" s="370"/>
    </row>
    <row r="626">
      <c r="B626" s="398"/>
      <c r="C626" s="372"/>
      <c r="D626" s="370"/>
      <c r="E626" s="370"/>
      <c r="F626" s="372"/>
      <c r="G626" s="372"/>
      <c r="H626" s="370"/>
      <c r="I626" s="372"/>
      <c r="J626" s="372"/>
      <c r="K626" s="372"/>
      <c r="L626" s="372"/>
      <c r="M626" s="372"/>
      <c r="N626" s="372"/>
      <c r="O626" s="372"/>
      <c r="P626" s="372"/>
      <c r="Q626" s="372"/>
      <c r="R626" s="372"/>
      <c r="S626" s="372"/>
      <c r="T626" s="372"/>
      <c r="U626" s="372"/>
      <c r="V626" s="372"/>
      <c r="W626" s="372"/>
      <c r="X626" s="370"/>
      <c r="Y626" s="370"/>
      <c r="Z626" s="370"/>
      <c r="AA626" s="370"/>
      <c r="AB626" s="370"/>
      <c r="AC626" s="370"/>
    </row>
    <row r="627">
      <c r="B627" s="398"/>
      <c r="C627" s="372"/>
      <c r="D627" s="370"/>
      <c r="E627" s="370"/>
      <c r="F627" s="372"/>
      <c r="G627" s="372"/>
      <c r="H627" s="370"/>
      <c r="I627" s="372"/>
      <c r="J627" s="372"/>
      <c r="K627" s="372"/>
      <c r="L627" s="372"/>
      <c r="M627" s="372"/>
      <c r="N627" s="372"/>
      <c r="O627" s="372"/>
      <c r="P627" s="372"/>
      <c r="Q627" s="372"/>
      <c r="R627" s="372"/>
      <c r="S627" s="372"/>
      <c r="T627" s="372"/>
      <c r="U627" s="372"/>
      <c r="V627" s="372"/>
      <c r="W627" s="372"/>
      <c r="X627" s="370"/>
      <c r="Y627" s="370"/>
      <c r="Z627" s="370"/>
      <c r="AA627" s="370"/>
      <c r="AB627" s="370"/>
      <c r="AC627" s="370"/>
    </row>
    <row r="628">
      <c r="B628" s="398"/>
      <c r="C628" s="372"/>
      <c r="D628" s="370"/>
      <c r="E628" s="370"/>
      <c r="F628" s="372"/>
      <c r="G628" s="372"/>
      <c r="H628" s="370"/>
      <c r="I628" s="372"/>
      <c r="J628" s="372"/>
      <c r="K628" s="372"/>
      <c r="L628" s="372"/>
      <c r="M628" s="372"/>
      <c r="N628" s="372"/>
      <c r="O628" s="372"/>
      <c r="P628" s="372"/>
      <c r="Q628" s="372"/>
      <c r="R628" s="372"/>
      <c r="S628" s="372"/>
      <c r="T628" s="372"/>
      <c r="U628" s="372"/>
      <c r="V628" s="372"/>
      <c r="W628" s="372"/>
      <c r="X628" s="370"/>
      <c r="Y628" s="370"/>
      <c r="Z628" s="370"/>
      <c r="AA628" s="370"/>
      <c r="AB628" s="370"/>
      <c r="AC628" s="370"/>
    </row>
    <row r="629">
      <c r="B629" s="398"/>
      <c r="C629" s="372"/>
      <c r="D629" s="370"/>
      <c r="E629" s="370"/>
      <c r="F629" s="372"/>
      <c r="G629" s="372"/>
      <c r="H629" s="370"/>
      <c r="I629" s="372"/>
      <c r="J629" s="372"/>
      <c r="K629" s="372"/>
      <c r="L629" s="372"/>
      <c r="M629" s="372"/>
      <c r="N629" s="372"/>
      <c r="O629" s="372"/>
      <c r="P629" s="372"/>
      <c r="Q629" s="372"/>
      <c r="R629" s="372"/>
      <c r="S629" s="372"/>
      <c r="T629" s="372"/>
      <c r="U629" s="372"/>
      <c r="V629" s="372"/>
      <c r="W629" s="372"/>
      <c r="X629" s="370"/>
      <c r="Y629" s="370"/>
      <c r="Z629" s="370"/>
      <c r="AA629" s="370"/>
      <c r="AB629" s="370"/>
      <c r="AC629" s="370"/>
    </row>
    <row r="630">
      <c r="B630" s="398"/>
      <c r="C630" s="372"/>
      <c r="D630" s="370"/>
      <c r="E630" s="370"/>
      <c r="F630" s="372"/>
      <c r="G630" s="372"/>
      <c r="H630" s="370"/>
      <c r="I630" s="372"/>
      <c r="J630" s="372"/>
      <c r="K630" s="372"/>
      <c r="L630" s="372"/>
      <c r="M630" s="372"/>
      <c r="N630" s="372"/>
      <c r="O630" s="372"/>
      <c r="P630" s="372"/>
      <c r="Q630" s="372"/>
      <c r="R630" s="372"/>
      <c r="S630" s="372"/>
      <c r="T630" s="372"/>
      <c r="U630" s="372"/>
      <c r="V630" s="372"/>
      <c r="W630" s="372"/>
      <c r="X630" s="370"/>
      <c r="Y630" s="370"/>
      <c r="Z630" s="370"/>
      <c r="AA630" s="370"/>
      <c r="AB630" s="370"/>
      <c r="AC630" s="370"/>
    </row>
    <row r="631">
      <c r="B631" s="398"/>
      <c r="C631" s="372"/>
      <c r="D631" s="370"/>
      <c r="E631" s="370"/>
      <c r="F631" s="372"/>
      <c r="G631" s="372"/>
      <c r="H631" s="370"/>
      <c r="I631" s="372"/>
      <c r="J631" s="372"/>
      <c r="K631" s="372"/>
      <c r="L631" s="372"/>
      <c r="M631" s="372"/>
      <c r="N631" s="372"/>
      <c r="O631" s="372"/>
      <c r="P631" s="372"/>
      <c r="Q631" s="372"/>
      <c r="R631" s="372"/>
      <c r="S631" s="372"/>
      <c r="T631" s="372"/>
      <c r="U631" s="372"/>
      <c r="V631" s="372"/>
      <c r="W631" s="372"/>
      <c r="X631" s="370"/>
      <c r="Y631" s="370"/>
      <c r="Z631" s="370"/>
      <c r="AA631" s="370"/>
      <c r="AB631" s="370"/>
      <c r="AC631" s="370"/>
    </row>
    <row r="632">
      <c r="B632" s="398"/>
      <c r="C632" s="372"/>
      <c r="D632" s="370"/>
      <c r="E632" s="370"/>
      <c r="F632" s="372"/>
      <c r="G632" s="372"/>
      <c r="H632" s="370"/>
      <c r="I632" s="372"/>
      <c r="J632" s="372"/>
      <c r="K632" s="372"/>
      <c r="L632" s="372"/>
      <c r="M632" s="372"/>
      <c r="N632" s="372"/>
      <c r="O632" s="372"/>
      <c r="P632" s="372"/>
      <c r="Q632" s="372"/>
      <c r="R632" s="372"/>
      <c r="S632" s="372"/>
      <c r="T632" s="372"/>
      <c r="U632" s="372"/>
      <c r="V632" s="372"/>
      <c r="W632" s="372"/>
      <c r="X632" s="370"/>
      <c r="Y632" s="370"/>
      <c r="Z632" s="370"/>
      <c r="AA632" s="370"/>
      <c r="AB632" s="370"/>
      <c r="AC632" s="370"/>
    </row>
    <row r="633">
      <c r="B633" s="398"/>
      <c r="C633" s="372"/>
      <c r="D633" s="370"/>
      <c r="E633" s="370"/>
      <c r="F633" s="372"/>
      <c r="G633" s="372"/>
      <c r="H633" s="370"/>
      <c r="I633" s="372"/>
      <c r="J633" s="372"/>
      <c r="K633" s="372"/>
      <c r="L633" s="372"/>
      <c r="M633" s="372"/>
      <c r="N633" s="372"/>
      <c r="O633" s="372"/>
      <c r="P633" s="372"/>
      <c r="Q633" s="372"/>
      <c r="R633" s="372"/>
      <c r="S633" s="372"/>
      <c r="T633" s="372"/>
      <c r="U633" s="372"/>
      <c r="V633" s="372"/>
      <c r="W633" s="372"/>
      <c r="X633" s="370"/>
      <c r="Y633" s="370"/>
      <c r="Z633" s="370"/>
      <c r="AA633" s="370"/>
      <c r="AB633" s="370"/>
      <c r="AC633" s="370"/>
    </row>
    <row r="634">
      <c r="B634" s="398"/>
      <c r="C634" s="372"/>
      <c r="D634" s="370"/>
      <c r="E634" s="370"/>
      <c r="F634" s="372"/>
      <c r="G634" s="372"/>
      <c r="H634" s="370"/>
      <c r="I634" s="372"/>
      <c r="J634" s="372"/>
      <c r="K634" s="372"/>
      <c r="L634" s="372"/>
      <c r="M634" s="372"/>
      <c r="N634" s="372"/>
      <c r="O634" s="372"/>
      <c r="P634" s="372"/>
      <c r="Q634" s="372"/>
      <c r="R634" s="372"/>
      <c r="S634" s="372"/>
      <c r="T634" s="372"/>
      <c r="U634" s="372"/>
      <c r="V634" s="372"/>
      <c r="W634" s="372"/>
      <c r="X634" s="370"/>
      <c r="Y634" s="370"/>
      <c r="Z634" s="370"/>
      <c r="AA634" s="370"/>
      <c r="AB634" s="370"/>
      <c r="AC634" s="370"/>
    </row>
    <row r="635">
      <c r="B635" s="398"/>
      <c r="C635" s="372"/>
      <c r="D635" s="370"/>
      <c r="E635" s="370"/>
      <c r="F635" s="372"/>
      <c r="G635" s="372"/>
      <c r="H635" s="370"/>
      <c r="I635" s="372"/>
      <c r="J635" s="372"/>
      <c r="K635" s="372"/>
      <c r="L635" s="372"/>
      <c r="M635" s="372"/>
      <c r="N635" s="372"/>
      <c r="O635" s="372"/>
      <c r="P635" s="372"/>
      <c r="Q635" s="372"/>
      <c r="R635" s="372"/>
      <c r="S635" s="372"/>
      <c r="T635" s="372"/>
      <c r="U635" s="372"/>
      <c r="V635" s="372"/>
      <c r="W635" s="372"/>
      <c r="X635" s="370"/>
      <c r="Y635" s="370"/>
      <c r="Z635" s="370"/>
      <c r="AA635" s="370"/>
      <c r="AB635" s="370"/>
      <c r="AC635" s="370"/>
    </row>
    <row r="636">
      <c r="B636" s="398"/>
      <c r="C636" s="372"/>
      <c r="D636" s="370"/>
      <c r="E636" s="370"/>
      <c r="F636" s="372"/>
      <c r="G636" s="372"/>
      <c r="H636" s="370"/>
      <c r="I636" s="372"/>
      <c r="J636" s="372"/>
      <c r="K636" s="372"/>
      <c r="L636" s="372"/>
      <c r="M636" s="372"/>
      <c r="N636" s="372"/>
      <c r="O636" s="372"/>
      <c r="P636" s="372"/>
      <c r="Q636" s="372"/>
      <c r="R636" s="372"/>
      <c r="S636" s="372"/>
      <c r="T636" s="372"/>
      <c r="U636" s="372"/>
      <c r="V636" s="372"/>
      <c r="W636" s="372"/>
      <c r="X636" s="370"/>
      <c r="Y636" s="370"/>
      <c r="Z636" s="370"/>
      <c r="AA636" s="370"/>
      <c r="AB636" s="370"/>
      <c r="AC636" s="370"/>
    </row>
    <row r="637">
      <c r="B637" s="398"/>
      <c r="C637" s="372"/>
      <c r="D637" s="370"/>
      <c r="E637" s="370"/>
      <c r="F637" s="372"/>
      <c r="G637" s="372"/>
      <c r="H637" s="370"/>
      <c r="I637" s="372"/>
      <c r="J637" s="372"/>
      <c r="K637" s="372"/>
      <c r="L637" s="372"/>
      <c r="M637" s="372"/>
      <c r="N637" s="372"/>
      <c r="O637" s="372"/>
      <c r="P637" s="372"/>
      <c r="Q637" s="372"/>
      <c r="R637" s="372"/>
      <c r="S637" s="372"/>
      <c r="T637" s="372"/>
      <c r="U637" s="372"/>
      <c r="V637" s="372"/>
      <c r="W637" s="372"/>
      <c r="X637" s="370"/>
      <c r="Y637" s="370"/>
      <c r="Z637" s="370"/>
      <c r="AA637" s="370"/>
      <c r="AB637" s="370"/>
      <c r="AC637" s="370"/>
    </row>
    <row r="638">
      <c r="B638" s="398"/>
      <c r="C638" s="372"/>
      <c r="D638" s="370"/>
      <c r="E638" s="370"/>
      <c r="F638" s="372"/>
      <c r="G638" s="372"/>
      <c r="H638" s="370"/>
      <c r="I638" s="372"/>
      <c r="J638" s="372"/>
      <c r="K638" s="372"/>
      <c r="L638" s="372"/>
      <c r="M638" s="372"/>
      <c r="N638" s="372"/>
      <c r="O638" s="372"/>
      <c r="P638" s="372"/>
      <c r="Q638" s="372"/>
      <c r="R638" s="372"/>
      <c r="S638" s="372"/>
      <c r="T638" s="372"/>
      <c r="U638" s="372"/>
      <c r="V638" s="372"/>
      <c r="W638" s="372"/>
      <c r="X638" s="370"/>
      <c r="Y638" s="370"/>
      <c r="Z638" s="370"/>
      <c r="AA638" s="370"/>
      <c r="AB638" s="370"/>
      <c r="AC638" s="370"/>
    </row>
    <row r="639">
      <c r="B639" s="398"/>
      <c r="C639" s="372"/>
      <c r="D639" s="370"/>
      <c r="E639" s="370"/>
      <c r="F639" s="372"/>
      <c r="G639" s="372"/>
      <c r="H639" s="370"/>
      <c r="I639" s="372"/>
      <c r="J639" s="372"/>
      <c r="K639" s="372"/>
      <c r="L639" s="372"/>
      <c r="M639" s="372"/>
      <c r="N639" s="372"/>
      <c r="O639" s="372"/>
      <c r="P639" s="372"/>
      <c r="Q639" s="372"/>
      <c r="R639" s="372"/>
      <c r="S639" s="372"/>
      <c r="T639" s="372"/>
      <c r="U639" s="372"/>
      <c r="V639" s="372"/>
      <c r="W639" s="372"/>
      <c r="X639" s="370"/>
      <c r="Y639" s="370"/>
      <c r="Z639" s="370"/>
      <c r="AA639" s="370"/>
      <c r="AB639" s="370"/>
      <c r="AC639" s="370"/>
    </row>
    <row r="640">
      <c r="B640" s="398"/>
      <c r="C640" s="372"/>
      <c r="D640" s="370"/>
      <c r="E640" s="370"/>
      <c r="F640" s="372"/>
      <c r="G640" s="372"/>
      <c r="H640" s="370"/>
      <c r="I640" s="372"/>
      <c r="J640" s="372"/>
      <c r="K640" s="372"/>
      <c r="L640" s="372"/>
      <c r="M640" s="372"/>
      <c r="N640" s="372"/>
      <c r="O640" s="372"/>
      <c r="P640" s="372"/>
      <c r="Q640" s="372"/>
      <c r="R640" s="372"/>
      <c r="S640" s="372"/>
      <c r="T640" s="372"/>
      <c r="U640" s="372"/>
      <c r="V640" s="372"/>
      <c r="W640" s="372"/>
      <c r="X640" s="370"/>
      <c r="Y640" s="370"/>
      <c r="Z640" s="370"/>
      <c r="AA640" s="370"/>
      <c r="AB640" s="370"/>
      <c r="AC640" s="370"/>
    </row>
    <row r="641">
      <c r="B641" s="398"/>
      <c r="C641" s="372"/>
      <c r="D641" s="370"/>
      <c r="E641" s="370"/>
      <c r="F641" s="372"/>
      <c r="G641" s="372"/>
      <c r="H641" s="370"/>
      <c r="I641" s="372"/>
      <c r="J641" s="372"/>
      <c r="K641" s="372"/>
      <c r="L641" s="372"/>
      <c r="M641" s="372"/>
      <c r="N641" s="372"/>
      <c r="O641" s="372"/>
      <c r="P641" s="372"/>
      <c r="Q641" s="372"/>
      <c r="R641" s="372"/>
      <c r="S641" s="372"/>
      <c r="T641" s="372"/>
      <c r="U641" s="372"/>
      <c r="V641" s="372"/>
      <c r="W641" s="372"/>
      <c r="X641" s="370"/>
      <c r="Y641" s="370"/>
      <c r="Z641" s="370"/>
      <c r="AA641" s="370"/>
      <c r="AB641" s="370"/>
      <c r="AC641" s="370"/>
    </row>
    <row r="642">
      <c r="B642" s="398"/>
      <c r="C642" s="372"/>
      <c r="D642" s="370"/>
      <c r="E642" s="370"/>
      <c r="F642" s="372"/>
      <c r="G642" s="372"/>
      <c r="H642" s="370"/>
      <c r="I642" s="372"/>
      <c r="J642" s="372"/>
      <c r="K642" s="372"/>
      <c r="L642" s="372"/>
      <c r="M642" s="372"/>
      <c r="N642" s="372"/>
      <c r="O642" s="372"/>
      <c r="P642" s="372"/>
      <c r="Q642" s="372"/>
      <c r="R642" s="372"/>
      <c r="S642" s="372"/>
      <c r="T642" s="372"/>
      <c r="U642" s="372"/>
      <c r="V642" s="372"/>
      <c r="W642" s="372"/>
      <c r="X642" s="370"/>
      <c r="Y642" s="370"/>
      <c r="Z642" s="370"/>
      <c r="AA642" s="370"/>
      <c r="AB642" s="370"/>
      <c r="AC642" s="370"/>
    </row>
    <row r="643">
      <c r="B643" s="398"/>
      <c r="C643" s="372"/>
      <c r="D643" s="370"/>
      <c r="E643" s="370"/>
      <c r="F643" s="372"/>
      <c r="G643" s="372"/>
      <c r="H643" s="370"/>
      <c r="I643" s="372"/>
      <c r="J643" s="372"/>
      <c r="K643" s="372"/>
      <c r="L643" s="372"/>
      <c r="M643" s="372"/>
      <c r="N643" s="372"/>
      <c r="O643" s="372"/>
      <c r="P643" s="372"/>
      <c r="Q643" s="372"/>
      <c r="R643" s="372"/>
      <c r="S643" s="372"/>
      <c r="T643" s="372"/>
      <c r="U643" s="372"/>
      <c r="V643" s="372"/>
      <c r="W643" s="372"/>
      <c r="X643" s="370"/>
      <c r="Y643" s="370"/>
      <c r="Z643" s="370"/>
      <c r="AA643" s="370"/>
      <c r="AB643" s="370"/>
      <c r="AC643" s="370"/>
    </row>
    <row r="644">
      <c r="B644" s="398"/>
      <c r="C644" s="372"/>
      <c r="D644" s="370"/>
      <c r="E644" s="370"/>
      <c r="F644" s="372"/>
      <c r="G644" s="372"/>
      <c r="H644" s="370"/>
      <c r="I644" s="372"/>
      <c r="J644" s="372"/>
      <c r="K644" s="372"/>
      <c r="L644" s="372"/>
      <c r="M644" s="372"/>
      <c r="N644" s="372"/>
      <c r="O644" s="372"/>
      <c r="P644" s="372"/>
      <c r="Q644" s="372"/>
      <c r="R644" s="372"/>
      <c r="S644" s="372"/>
      <c r="T644" s="372"/>
      <c r="U644" s="372"/>
      <c r="V644" s="372"/>
      <c r="W644" s="372"/>
      <c r="X644" s="370"/>
      <c r="Y644" s="370"/>
      <c r="Z644" s="370"/>
      <c r="AA644" s="370"/>
      <c r="AB644" s="370"/>
      <c r="AC644" s="370"/>
    </row>
    <row r="645">
      <c r="B645" s="398"/>
      <c r="C645" s="372"/>
      <c r="D645" s="370"/>
      <c r="E645" s="370"/>
      <c r="F645" s="372"/>
      <c r="G645" s="372"/>
      <c r="H645" s="370"/>
      <c r="I645" s="372"/>
      <c r="J645" s="372"/>
      <c r="K645" s="372"/>
      <c r="L645" s="372"/>
      <c r="M645" s="372"/>
      <c r="N645" s="372"/>
      <c r="O645" s="372"/>
      <c r="P645" s="372"/>
      <c r="Q645" s="372"/>
      <c r="R645" s="372"/>
      <c r="S645" s="372"/>
      <c r="T645" s="372"/>
      <c r="U645" s="372"/>
      <c r="V645" s="372"/>
      <c r="W645" s="372"/>
      <c r="X645" s="370"/>
      <c r="Y645" s="370"/>
      <c r="Z645" s="370"/>
      <c r="AA645" s="370"/>
      <c r="AB645" s="370"/>
      <c r="AC645" s="370"/>
    </row>
    <row r="646">
      <c r="B646" s="398"/>
      <c r="C646" s="372"/>
      <c r="D646" s="370"/>
      <c r="E646" s="370"/>
      <c r="F646" s="372"/>
      <c r="G646" s="372"/>
      <c r="H646" s="370"/>
      <c r="I646" s="372"/>
      <c r="J646" s="372"/>
      <c r="K646" s="372"/>
      <c r="L646" s="372"/>
      <c r="M646" s="372"/>
      <c r="N646" s="372"/>
      <c r="O646" s="372"/>
      <c r="P646" s="372"/>
      <c r="Q646" s="372"/>
      <c r="R646" s="372"/>
      <c r="S646" s="372"/>
      <c r="T646" s="372"/>
      <c r="U646" s="372"/>
      <c r="V646" s="372"/>
      <c r="W646" s="372"/>
      <c r="X646" s="370"/>
      <c r="Y646" s="370"/>
      <c r="Z646" s="370"/>
      <c r="AA646" s="370"/>
      <c r="AB646" s="370"/>
      <c r="AC646" s="370"/>
    </row>
    <row r="647">
      <c r="B647" s="398"/>
      <c r="C647" s="372"/>
      <c r="D647" s="370"/>
      <c r="E647" s="370"/>
      <c r="F647" s="372"/>
      <c r="G647" s="372"/>
      <c r="H647" s="370"/>
      <c r="I647" s="372"/>
      <c r="J647" s="372"/>
      <c r="K647" s="372"/>
      <c r="L647" s="372"/>
      <c r="M647" s="372"/>
      <c r="N647" s="372"/>
      <c r="O647" s="372"/>
      <c r="P647" s="372"/>
      <c r="Q647" s="372"/>
      <c r="R647" s="372"/>
      <c r="S647" s="372"/>
      <c r="T647" s="372"/>
      <c r="U647" s="372"/>
      <c r="V647" s="372"/>
      <c r="W647" s="372"/>
      <c r="X647" s="370"/>
      <c r="Y647" s="370"/>
      <c r="Z647" s="370"/>
      <c r="AA647" s="370"/>
      <c r="AB647" s="370"/>
      <c r="AC647" s="370"/>
    </row>
    <row r="648">
      <c r="B648" s="398"/>
      <c r="C648" s="372"/>
      <c r="D648" s="370"/>
      <c r="E648" s="370"/>
      <c r="F648" s="372"/>
      <c r="G648" s="372"/>
      <c r="H648" s="370"/>
      <c r="I648" s="372"/>
      <c r="J648" s="372"/>
      <c r="K648" s="372"/>
      <c r="L648" s="372"/>
      <c r="M648" s="372"/>
      <c r="N648" s="372"/>
      <c r="O648" s="372"/>
      <c r="P648" s="372"/>
      <c r="Q648" s="372"/>
      <c r="R648" s="372"/>
      <c r="S648" s="372"/>
      <c r="T648" s="372"/>
      <c r="U648" s="372"/>
      <c r="V648" s="372"/>
      <c r="W648" s="372"/>
      <c r="X648" s="370"/>
      <c r="Y648" s="370"/>
      <c r="Z648" s="370"/>
      <c r="AA648" s="370"/>
      <c r="AB648" s="370"/>
      <c r="AC648" s="370"/>
    </row>
    <row r="649">
      <c r="B649" s="398"/>
      <c r="C649" s="372"/>
      <c r="D649" s="370"/>
      <c r="E649" s="370"/>
      <c r="F649" s="372"/>
      <c r="G649" s="372"/>
      <c r="H649" s="370"/>
      <c r="I649" s="372"/>
      <c r="J649" s="372"/>
      <c r="K649" s="372"/>
      <c r="L649" s="372"/>
      <c r="M649" s="372"/>
      <c r="N649" s="372"/>
      <c r="O649" s="372"/>
      <c r="P649" s="372"/>
      <c r="Q649" s="372"/>
      <c r="R649" s="372"/>
      <c r="S649" s="372"/>
      <c r="T649" s="372"/>
      <c r="U649" s="372"/>
      <c r="V649" s="372"/>
      <c r="W649" s="372"/>
      <c r="X649" s="370"/>
      <c r="Y649" s="370"/>
      <c r="Z649" s="370"/>
      <c r="AA649" s="370"/>
      <c r="AB649" s="370"/>
      <c r="AC649" s="370"/>
    </row>
    <row r="650">
      <c r="B650" s="398"/>
      <c r="C650" s="372"/>
      <c r="D650" s="370"/>
      <c r="E650" s="370"/>
      <c r="F650" s="372"/>
      <c r="G650" s="372"/>
      <c r="H650" s="370"/>
      <c r="I650" s="372"/>
      <c r="J650" s="372"/>
      <c r="K650" s="372"/>
      <c r="L650" s="372"/>
      <c r="M650" s="372"/>
      <c r="N650" s="372"/>
      <c r="O650" s="372"/>
      <c r="P650" s="372"/>
      <c r="Q650" s="372"/>
      <c r="R650" s="372"/>
      <c r="S650" s="372"/>
      <c r="T650" s="372"/>
      <c r="U650" s="372"/>
      <c r="V650" s="372"/>
      <c r="W650" s="372"/>
      <c r="X650" s="370"/>
      <c r="Y650" s="370"/>
      <c r="Z650" s="370"/>
      <c r="AA650" s="370"/>
      <c r="AB650" s="370"/>
      <c r="AC650" s="370"/>
    </row>
    <row r="651">
      <c r="B651" s="398"/>
      <c r="C651" s="372"/>
      <c r="D651" s="370"/>
      <c r="E651" s="370"/>
      <c r="F651" s="372"/>
      <c r="G651" s="372"/>
      <c r="H651" s="370"/>
      <c r="I651" s="372"/>
      <c r="J651" s="372"/>
      <c r="K651" s="372"/>
      <c r="L651" s="372"/>
      <c r="M651" s="372"/>
      <c r="N651" s="372"/>
      <c r="O651" s="372"/>
      <c r="P651" s="372"/>
      <c r="Q651" s="372"/>
      <c r="R651" s="372"/>
      <c r="S651" s="372"/>
      <c r="T651" s="372"/>
      <c r="U651" s="372"/>
      <c r="V651" s="372"/>
      <c r="W651" s="372"/>
      <c r="X651" s="370"/>
      <c r="Y651" s="370"/>
      <c r="Z651" s="370"/>
      <c r="AA651" s="370"/>
      <c r="AB651" s="370"/>
      <c r="AC651" s="370"/>
    </row>
    <row r="652">
      <c r="B652" s="398"/>
      <c r="C652" s="372"/>
      <c r="D652" s="370"/>
      <c r="E652" s="370"/>
      <c r="F652" s="372"/>
      <c r="G652" s="372"/>
      <c r="H652" s="370"/>
      <c r="I652" s="372"/>
      <c r="J652" s="372"/>
      <c r="K652" s="372"/>
      <c r="L652" s="372"/>
      <c r="M652" s="372"/>
      <c r="N652" s="372"/>
      <c r="O652" s="372"/>
      <c r="P652" s="372"/>
      <c r="Q652" s="372"/>
      <c r="R652" s="372"/>
      <c r="S652" s="372"/>
      <c r="T652" s="372"/>
      <c r="U652" s="372"/>
      <c r="V652" s="372"/>
      <c r="W652" s="372"/>
      <c r="X652" s="370"/>
      <c r="Y652" s="370"/>
      <c r="Z652" s="370"/>
      <c r="AA652" s="370"/>
      <c r="AB652" s="370"/>
      <c r="AC652" s="370"/>
    </row>
    <row r="653">
      <c r="B653" s="398"/>
      <c r="C653" s="372"/>
      <c r="D653" s="370"/>
      <c r="E653" s="370"/>
      <c r="F653" s="372"/>
      <c r="G653" s="372"/>
      <c r="H653" s="370"/>
      <c r="I653" s="372"/>
      <c r="J653" s="372"/>
      <c r="K653" s="372"/>
      <c r="L653" s="372"/>
      <c r="M653" s="372"/>
      <c r="N653" s="372"/>
      <c r="O653" s="372"/>
      <c r="P653" s="372"/>
      <c r="Q653" s="372"/>
      <c r="R653" s="372"/>
      <c r="S653" s="372"/>
      <c r="T653" s="372"/>
      <c r="U653" s="372"/>
      <c r="V653" s="372"/>
      <c r="W653" s="372"/>
      <c r="X653" s="370"/>
      <c r="Y653" s="370"/>
      <c r="Z653" s="370"/>
      <c r="AA653" s="370"/>
      <c r="AB653" s="370"/>
      <c r="AC653" s="370"/>
    </row>
    <row r="654">
      <c r="B654" s="398"/>
      <c r="C654" s="372"/>
      <c r="D654" s="370"/>
      <c r="E654" s="370"/>
      <c r="F654" s="372"/>
      <c r="G654" s="372"/>
      <c r="H654" s="370"/>
      <c r="I654" s="372"/>
      <c r="J654" s="372"/>
      <c r="K654" s="372"/>
      <c r="L654" s="372"/>
      <c r="M654" s="372"/>
      <c r="N654" s="372"/>
      <c r="O654" s="372"/>
      <c r="P654" s="372"/>
      <c r="Q654" s="372"/>
      <c r="R654" s="372"/>
      <c r="S654" s="372"/>
      <c r="T654" s="372"/>
      <c r="U654" s="372"/>
      <c r="V654" s="372"/>
      <c r="W654" s="372"/>
      <c r="X654" s="370"/>
      <c r="Y654" s="370"/>
      <c r="Z654" s="370"/>
      <c r="AA654" s="370"/>
      <c r="AB654" s="370"/>
      <c r="AC654" s="370"/>
    </row>
    <row r="655">
      <c r="B655" s="398"/>
      <c r="C655" s="372"/>
      <c r="D655" s="370"/>
      <c r="E655" s="370"/>
      <c r="F655" s="372"/>
      <c r="G655" s="372"/>
      <c r="H655" s="370"/>
      <c r="I655" s="372"/>
      <c r="J655" s="372"/>
      <c r="K655" s="372"/>
      <c r="L655" s="372"/>
      <c r="M655" s="372"/>
      <c r="N655" s="372"/>
      <c r="O655" s="372"/>
      <c r="P655" s="372"/>
      <c r="Q655" s="372"/>
      <c r="R655" s="372"/>
      <c r="S655" s="372"/>
      <c r="T655" s="372"/>
      <c r="U655" s="372"/>
      <c r="V655" s="372"/>
      <c r="W655" s="372"/>
      <c r="X655" s="370"/>
      <c r="Y655" s="370"/>
      <c r="Z655" s="370"/>
      <c r="AA655" s="370"/>
      <c r="AB655" s="370"/>
      <c r="AC655" s="370"/>
    </row>
    <row r="656">
      <c r="B656" s="398"/>
      <c r="C656" s="372"/>
      <c r="D656" s="370"/>
      <c r="E656" s="370"/>
      <c r="F656" s="372"/>
      <c r="G656" s="372"/>
      <c r="H656" s="370"/>
      <c r="I656" s="372"/>
      <c r="J656" s="372"/>
      <c r="K656" s="372"/>
      <c r="L656" s="372"/>
      <c r="M656" s="372"/>
      <c r="N656" s="372"/>
      <c r="O656" s="372"/>
      <c r="P656" s="372"/>
      <c r="Q656" s="372"/>
      <c r="R656" s="372"/>
      <c r="S656" s="372"/>
      <c r="T656" s="372"/>
      <c r="U656" s="372"/>
      <c r="V656" s="372"/>
      <c r="W656" s="372"/>
      <c r="X656" s="370"/>
      <c r="Y656" s="370"/>
      <c r="Z656" s="370"/>
      <c r="AA656" s="370"/>
      <c r="AB656" s="370"/>
      <c r="AC656" s="370"/>
    </row>
    <row r="657">
      <c r="B657" s="398"/>
      <c r="C657" s="372"/>
      <c r="D657" s="370"/>
      <c r="E657" s="370"/>
      <c r="F657" s="372"/>
      <c r="G657" s="372"/>
      <c r="H657" s="370"/>
      <c r="I657" s="372"/>
      <c r="J657" s="372"/>
      <c r="K657" s="372"/>
      <c r="L657" s="372"/>
      <c r="M657" s="372"/>
      <c r="N657" s="372"/>
      <c r="O657" s="372"/>
      <c r="P657" s="372"/>
      <c r="Q657" s="372"/>
      <c r="R657" s="372"/>
      <c r="S657" s="372"/>
      <c r="T657" s="372"/>
      <c r="U657" s="372"/>
      <c r="V657" s="372"/>
      <c r="W657" s="372"/>
      <c r="X657" s="370"/>
      <c r="Y657" s="370"/>
      <c r="Z657" s="370"/>
      <c r="AA657" s="370"/>
      <c r="AB657" s="370"/>
      <c r="AC657" s="370"/>
    </row>
    <row r="658">
      <c r="B658" s="398"/>
      <c r="C658" s="372"/>
      <c r="D658" s="370"/>
      <c r="E658" s="370"/>
      <c r="F658" s="372"/>
      <c r="G658" s="372"/>
      <c r="H658" s="370"/>
      <c r="I658" s="372"/>
      <c r="J658" s="372"/>
      <c r="K658" s="372"/>
      <c r="L658" s="372"/>
      <c r="M658" s="372"/>
      <c r="N658" s="372"/>
      <c r="O658" s="372"/>
      <c r="P658" s="372"/>
      <c r="Q658" s="372"/>
      <c r="R658" s="372"/>
      <c r="S658" s="372"/>
      <c r="T658" s="372"/>
      <c r="U658" s="372"/>
      <c r="V658" s="372"/>
      <c r="W658" s="372"/>
      <c r="X658" s="370"/>
      <c r="Y658" s="370"/>
      <c r="Z658" s="370"/>
      <c r="AA658" s="370"/>
      <c r="AB658" s="370"/>
      <c r="AC658" s="370"/>
    </row>
    <row r="659">
      <c r="B659" s="398"/>
      <c r="C659" s="372"/>
      <c r="D659" s="370"/>
      <c r="E659" s="370"/>
      <c r="F659" s="372"/>
      <c r="G659" s="372"/>
      <c r="H659" s="370"/>
      <c r="I659" s="372"/>
      <c r="J659" s="372"/>
      <c r="K659" s="372"/>
      <c r="L659" s="372"/>
      <c r="M659" s="372"/>
      <c r="N659" s="372"/>
      <c r="O659" s="372"/>
      <c r="P659" s="372"/>
      <c r="Q659" s="372"/>
      <c r="R659" s="372"/>
      <c r="S659" s="372"/>
      <c r="T659" s="372"/>
      <c r="U659" s="372"/>
      <c r="V659" s="372"/>
      <c r="W659" s="372"/>
      <c r="X659" s="370"/>
      <c r="Y659" s="370"/>
      <c r="Z659" s="370"/>
      <c r="AA659" s="370"/>
      <c r="AB659" s="370"/>
      <c r="AC659" s="370"/>
    </row>
    <row r="660">
      <c r="B660" s="398"/>
      <c r="C660" s="372"/>
      <c r="D660" s="370"/>
      <c r="E660" s="370"/>
      <c r="F660" s="372"/>
      <c r="G660" s="372"/>
      <c r="H660" s="370"/>
      <c r="I660" s="372"/>
      <c r="J660" s="372"/>
      <c r="K660" s="372"/>
      <c r="L660" s="372"/>
      <c r="M660" s="372"/>
      <c r="N660" s="372"/>
      <c r="O660" s="372"/>
      <c r="P660" s="372"/>
      <c r="Q660" s="372"/>
      <c r="R660" s="372"/>
      <c r="S660" s="372"/>
      <c r="T660" s="372"/>
      <c r="U660" s="372"/>
      <c r="V660" s="372"/>
      <c r="W660" s="372"/>
      <c r="X660" s="370"/>
      <c r="Y660" s="370"/>
      <c r="Z660" s="370"/>
      <c r="AA660" s="370"/>
      <c r="AB660" s="370"/>
      <c r="AC660" s="370"/>
    </row>
    <row r="661">
      <c r="B661" s="398"/>
      <c r="C661" s="372"/>
      <c r="D661" s="370"/>
      <c r="E661" s="370"/>
      <c r="F661" s="372"/>
      <c r="G661" s="372"/>
      <c r="H661" s="370"/>
      <c r="I661" s="372"/>
      <c r="J661" s="372"/>
      <c r="K661" s="372"/>
      <c r="L661" s="372"/>
      <c r="M661" s="372"/>
      <c r="N661" s="372"/>
      <c r="O661" s="372"/>
      <c r="P661" s="372"/>
      <c r="Q661" s="372"/>
      <c r="R661" s="372"/>
      <c r="S661" s="372"/>
      <c r="T661" s="372"/>
      <c r="U661" s="372"/>
      <c r="V661" s="372"/>
      <c r="W661" s="372"/>
      <c r="X661" s="370"/>
      <c r="Y661" s="370"/>
      <c r="Z661" s="370"/>
      <c r="AA661" s="370"/>
      <c r="AB661" s="370"/>
      <c r="AC661" s="370"/>
    </row>
    <row r="662">
      <c r="B662" s="398"/>
      <c r="C662" s="372"/>
      <c r="D662" s="370"/>
      <c r="E662" s="370"/>
      <c r="F662" s="372"/>
      <c r="G662" s="372"/>
      <c r="H662" s="370"/>
      <c r="I662" s="372"/>
      <c r="J662" s="372"/>
      <c r="K662" s="372"/>
      <c r="L662" s="372"/>
      <c r="M662" s="372"/>
      <c r="N662" s="372"/>
      <c r="O662" s="372"/>
      <c r="P662" s="372"/>
      <c r="Q662" s="372"/>
      <c r="R662" s="372"/>
      <c r="S662" s="372"/>
      <c r="T662" s="372"/>
      <c r="U662" s="372"/>
      <c r="V662" s="372"/>
      <c r="W662" s="372"/>
      <c r="X662" s="370"/>
      <c r="Y662" s="370"/>
      <c r="Z662" s="370"/>
      <c r="AA662" s="370"/>
      <c r="AB662" s="370"/>
      <c r="AC662" s="370"/>
    </row>
    <row r="663">
      <c r="B663" s="398"/>
      <c r="C663" s="372"/>
      <c r="D663" s="370"/>
      <c r="E663" s="370"/>
      <c r="F663" s="372"/>
      <c r="G663" s="372"/>
      <c r="H663" s="370"/>
      <c r="I663" s="372"/>
      <c r="J663" s="372"/>
      <c r="K663" s="372"/>
      <c r="L663" s="372"/>
      <c r="M663" s="372"/>
      <c r="N663" s="372"/>
      <c r="O663" s="372"/>
      <c r="P663" s="372"/>
      <c r="Q663" s="372"/>
      <c r="R663" s="372"/>
      <c r="S663" s="372"/>
      <c r="T663" s="372"/>
      <c r="U663" s="372"/>
      <c r="V663" s="372"/>
      <c r="W663" s="372"/>
      <c r="X663" s="370"/>
      <c r="Y663" s="370"/>
      <c r="Z663" s="370"/>
      <c r="AA663" s="370"/>
      <c r="AB663" s="370"/>
      <c r="AC663" s="370"/>
    </row>
    <row r="664">
      <c r="B664" s="398"/>
      <c r="C664" s="372"/>
      <c r="D664" s="370"/>
      <c r="E664" s="370"/>
      <c r="F664" s="372"/>
      <c r="G664" s="372"/>
      <c r="H664" s="370"/>
      <c r="I664" s="372"/>
      <c r="J664" s="372"/>
      <c r="K664" s="372"/>
      <c r="L664" s="372"/>
      <c r="M664" s="372"/>
      <c r="N664" s="372"/>
      <c r="O664" s="372"/>
      <c r="P664" s="372"/>
      <c r="Q664" s="372"/>
      <c r="R664" s="372"/>
      <c r="S664" s="372"/>
      <c r="T664" s="372"/>
      <c r="U664" s="372"/>
      <c r="V664" s="372"/>
      <c r="W664" s="372"/>
      <c r="X664" s="370"/>
      <c r="Y664" s="370"/>
      <c r="Z664" s="370"/>
      <c r="AA664" s="370"/>
      <c r="AB664" s="370"/>
      <c r="AC664" s="370"/>
    </row>
    <row r="665">
      <c r="B665" s="398"/>
      <c r="C665" s="372"/>
      <c r="D665" s="370"/>
      <c r="E665" s="370"/>
      <c r="F665" s="372"/>
      <c r="G665" s="372"/>
      <c r="H665" s="370"/>
      <c r="I665" s="372"/>
      <c r="J665" s="372"/>
      <c r="K665" s="372"/>
      <c r="L665" s="372"/>
      <c r="M665" s="372"/>
      <c r="N665" s="372"/>
      <c r="O665" s="372"/>
      <c r="P665" s="372"/>
      <c r="Q665" s="372"/>
      <c r="R665" s="372"/>
      <c r="S665" s="372"/>
      <c r="T665" s="372"/>
      <c r="U665" s="372"/>
      <c r="V665" s="372"/>
      <c r="W665" s="372"/>
      <c r="X665" s="370"/>
      <c r="Y665" s="370"/>
      <c r="Z665" s="370"/>
      <c r="AA665" s="370"/>
      <c r="AB665" s="370"/>
      <c r="AC665" s="370"/>
    </row>
    <row r="666">
      <c r="B666" s="398"/>
      <c r="C666" s="372"/>
      <c r="D666" s="370"/>
      <c r="E666" s="370"/>
      <c r="F666" s="372"/>
      <c r="G666" s="372"/>
      <c r="H666" s="370"/>
      <c r="I666" s="372"/>
      <c r="J666" s="372"/>
      <c r="K666" s="372"/>
      <c r="L666" s="372"/>
      <c r="M666" s="372"/>
      <c r="N666" s="372"/>
      <c r="O666" s="372"/>
      <c r="P666" s="372"/>
      <c r="Q666" s="372"/>
      <c r="R666" s="372"/>
      <c r="S666" s="372"/>
      <c r="T666" s="372"/>
      <c r="U666" s="372"/>
      <c r="V666" s="372"/>
      <c r="W666" s="372"/>
      <c r="X666" s="370"/>
      <c r="Y666" s="370"/>
      <c r="Z666" s="370"/>
      <c r="AA666" s="370"/>
      <c r="AB666" s="370"/>
      <c r="AC666" s="370"/>
    </row>
    <row r="667">
      <c r="B667" s="398"/>
      <c r="C667" s="372"/>
      <c r="D667" s="370"/>
      <c r="E667" s="370"/>
      <c r="F667" s="372"/>
      <c r="G667" s="372"/>
      <c r="H667" s="370"/>
      <c r="I667" s="372"/>
      <c r="J667" s="372"/>
      <c r="K667" s="372"/>
      <c r="L667" s="372"/>
      <c r="M667" s="372"/>
      <c r="N667" s="372"/>
      <c r="O667" s="372"/>
      <c r="P667" s="372"/>
      <c r="Q667" s="372"/>
      <c r="R667" s="372"/>
      <c r="S667" s="372"/>
      <c r="T667" s="372"/>
      <c r="U667" s="372"/>
      <c r="V667" s="372"/>
      <c r="W667" s="372"/>
      <c r="X667" s="370"/>
      <c r="Y667" s="370"/>
      <c r="Z667" s="370"/>
      <c r="AA667" s="370"/>
      <c r="AB667" s="370"/>
      <c r="AC667" s="370"/>
    </row>
    <row r="668">
      <c r="B668" s="398"/>
      <c r="C668" s="372"/>
      <c r="D668" s="370"/>
      <c r="E668" s="370"/>
      <c r="F668" s="372"/>
      <c r="G668" s="372"/>
      <c r="H668" s="370"/>
      <c r="I668" s="372"/>
      <c r="J668" s="372"/>
      <c r="K668" s="372"/>
      <c r="L668" s="372"/>
      <c r="M668" s="372"/>
      <c r="N668" s="372"/>
      <c r="O668" s="372"/>
      <c r="P668" s="372"/>
      <c r="Q668" s="372"/>
      <c r="R668" s="372"/>
      <c r="S668" s="372"/>
      <c r="T668" s="372"/>
      <c r="U668" s="372"/>
      <c r="V668" s="372"/>
      <c r="W668" s="372"/>
      <c r="X668" s="370"/>
      <c r="Y668" s="370"/>
      <c r="Z668" s="370"/>
      <c r="AA668" s="370"/>
      <c r="AB668" s="370"/>
      <c r="AC668" s="370"/>
    </row>
    <row r="669">
      <c r="B669" s="398"/>
      <c r="C669" s="372"/>
      <c r="D669" s="370"/>
      <c r="E669" s="370"/>
      <c r="F669" s="372"/>
      <c r="G669" s="372"/>
      <c r="H669" s="370"/>
      <c r="I669" s="372"/>
      <c r="J669" s="372"/>
      <c r="K669" s="372"/>
      <c r="L669" s="372"/>
      <c r="M669" s="372"/>
      <c r="N669" s="372"/>
      <c r="O669" s="372"/>
      <c r="P669" s="372"/>
      <c r="Q669" s="372"/>
      <c r="R669" s="372"/>
      <c r="S669" s="372"/>
      <c r="T669" s="372"/>
      <c r="U669" s="372"/>
      <c r="V669" s="372"/>
      <c r="W669" s="372"/>
      <c r="X669" s="370"/>
      <c r="Y669" s="370"/>
      <c r="Z669" s="370"/>
      <c r="AA669" s="370"/>
      <c r="AB669" s="370"/>
      <c r="AC669" s="370"/>
    </row>
    <row r="670">
      <c r="B670" s="398"/>
      <c r="C670" s="372"/>
      <c r="D670" s="370"/>
      <c r="E670" s="370"/>
      <c r="F670" s="372"/>
      <c r="G670" s="372"/>
      <c r="H670" s="370"/>
      <c r="I670" s="372"/>
      <c r="J670" s="372"/>
      <c r="K670" s="372"/>
      <c r="L670" s="372"/>
      <c r="M670" s="372"/>
      <c r="N670" s="372"/>
      <c r="O670" s="372"/>
      <c r="P670" s="372"/>
      <c r="Q670" s="372"/>
      <c r="R670" s="372"/>
      <c r="S670" s="372"/>
      <c r="T670" s="372"/>
      <c r="U670" s="372"/>
      <c r="V670" s="372"/>
      <c r="W670" s="372"/>
      <c r="X670" s="370"/>
      <c r="Y670" s="370"/>
      <c r="Z670" s="370"/>
      <c r="AA670" s="370"/>
      <c r="AB670" s="370"/>
      <c r="AC670" s="370"/>
    </row>
    <row r="671">
      <c r="B671" s="398"/>
      <c r="C671" s="372"/>
      <c r="D671" s="370"/>
      <c r="E671" s="370"/>
      <c r="F671" s="372"/>
      <c r="G671" s="372"/>
      <c r="H671" s="370"/>
      <c r="I671" s="372"/>
      <c r="J671" s="372"/>
      <c r="K671" s="372"/>
      <c r="L671" s="372"/>
      <c r="M671" s="372"/>
      <c r="N671" s="372"/>
      <c r="O671" s="372"/>
      <c r="P671" s="372"/>
      <c r="Q671" s="372"/>
      <c r="R671" s="372"/>
      <c r="S671" s="372"/>
      <c r="T671" s="372"/>
      <c r="U671" s="372"/>
      <c r="V671" s="372"/>
      <c r="W671" s="372"/>
      <c r="X671" s="370"/>
      <c r="Y671" s="370"/>
      <c r="Z671" s="370"/>
      <c r="AA671" s="370"/>
      <c r="AB671" s="370"/>
      <c r="AC671" s="370"/>
    </row>
    <row r="672">
      <c r="B672" s="398"/>
      <c r="C672" s="372"/>
      <c r="D672" s="370"/>
      <c r="E672" s="370"/>
      <c r="F672" s="372"/>
      <c r="G672" s="372"/>
      <c r="H672" s="370"/>
      <c r="I672" s="372"/>
      <c r="J672" s="372"/>
      <c r="K672" s="372"/>
      <c r="L672" s="372"/>
      <c r="M672" s="372"/>
      <c r="N672" s="372"/>
      <c r="O672" s="372"/>
      <c r="P672" s="372"/>
      <c r="Q672" s="372"/>
      <c r="R672" s="372"/>
      <c r="S672" s="372"/>
      <c r="T672" s="372"/>
      <c r="U672" s="372"/>
      <c r="V672" s="372"/>
      <c r="W672" s="372"/>
      <c r="X672" s="370"/>
      <c r="Y672" s="370"/>
      <c r="Z672" s="370"/>
      <c r="AA672" s="370"/>
      <c r="AB672" s="370"/>
      <c r="AC672" s="370"/>
    </row>
    <row r="673">
      <c r="B673" s="398"/>
      <c r="C673" s="372"/>
      <c r="D673" s="370"/>
      <c r="E673" s="370"/>
      <c r="F673" s="372"/>
      <c r="G673" s="372"/>
      <c r="H673" s="370"/>
      <c r="I673" s="372"/>
      <c r="J673" s="372"/>
      <c r="K673" s="372"/>
      <c r="L673" s="372"/>
      <c r="M673" s="372"/>
      <c r="N673" s="372"/>
      <c r="O673" s="372"/>
      <c r="P673" s="372"/>
      <c r="Q673" s="372"/>
      <c r="R673" s="372"/>
      <c r="S673" s="372"/>
      <c r="T673" s="372"/>
      <c r="U673" s="372"/>
      <c r="V673" s="372"/>
      <c r="W673" s="372"/>
      <c r="X673" s="370"/>
      <c r="Y673" s="370"/>
      <c r="Z673" s="370"/>
      <c r="AA673" s="370"/>
      <c r="AB673" s="370"/>
      <c r="AC673" s="370"/>
    </row>
    <row r="674">
      <c r="B674" s="398"/>
      <c r="C674" s="372"/>
      <c r="D674" s="370"/>
      <c r="E674" s="370"/>
      <c r="F674" s="372"/>
      <c r="G674" s="372"/>
      <c r="H674" s="370"/>
      <c r="I674" s="372"/>
      <c r="J674" s="372"/>
      <c r="K674" s="372"/>
      <c r="L674" s="372"/>
      <c r="M674" s="372"/>
      <c r="N674" s="372"/>
      <c r="O674" s="372"/>
      <c r="P674" s="372"/>
      <c r="Q674" s="372"/>
      <c r="R674" s="372"/>
      <c r="S674" s="372"/>
      <c r="T674" s="372"/>
      <c r="U674" s="372"/>
      <c r="V674" s="372"/>
      <c r="W674" s="372"/>
      <c r="X674" s="370"/>
      <c r="Y674" s="370"/>
      <c r="Z674" s="370"/>
      <c r="AA674" s="370"/>
      <c r="AB674" s="370"/>
      <c r="AC674" s="370"/>
    </row>
    <row r="675">
      <c r="B675" s="398"/>
      <c r="C675" s="372"/>
      <c r="D675" s="370"/>
      <c r="E675" s="370"/>
      <c r="F675" s="372"/>
      <c r="G675" s="372"/>
      <c r="H675" s="370"/>
      <c r="I675" s="372"/>
      <c r="J675" s="372"/>
      <c r="K675" s="372"/>
      <c r="L675" s="372"/>
      <c r="M675" s="372"/>
      <c r="N675" s="372"/>
      <c r="O675" s="372"/>
      <c r="P675" s="372"/>
      <c r="Q675" s="372"/>
      <c r="R675" s="372"/>
      <c r="S675" s="372"/>
      <c r="T675" s="372"/>
      <c r="U675" s="372"/>
      <c r="V675" s="372"/>
      <c r="W675" s="372"/>
      <c r="X675" s="370"/>
      <c r="Y675" s="370"/>
      <c r="Z675" s="370"/>
      <c r="AA675" s="370"/>
      <c r="AB675" s="370"/>
      <c r="AC675" s="370"/>
    </row>
    <row r="676">
      <c r="B676" s="398"/>
      <c r="C676" s="372"/>
      <c r="D676" s="370"/>
      <c r="E676" s="370"/>
      <c r="F676" s="372"/>
      <c r="G676" s="372"/>
      <c r="H676" s="370"/>
      <c r="I676" s="372"/>
      <c r="J676" s="372"/>
      <c r="K676" s="372"/>
      <c r="L676" s="372"/>
      <c r="M676" s="372"/>
      <c r="N676" s="372"/>
      <c r="O676" s="372"/>
      <c r="P676" s="372"/>
      <c r="Q676" s="372"/>
      <c r="R676" s="372"/>
      <c r="S676" s="372"/>
      <c r="T676" s="372"/>
      <c r="U676" s="372"/>
      <c r="V676" s="372"/>
      <c r="W676" s="372"/>
      <c r="X676" s="370"/>
      <c r="Y676" s="370"/>
      <c r="Z676" s="370"/>
      <c r="AA676" s="370"/>
      <c r="AB676" s="370"/>
      <c r="AC676" s="370"/>
    </row>
    <row r="677">
      <c r="B677" s="398"/>
      <c r="C677" s="372"/>
      <c r="D677" s="370"/>
      <c r="E677" s="370"/>
      <c r="F677" s="372"/>
      <c r="G677" s="372"/>
      <c r="H677" s="370"/>
      <c r="I677" s="372"/>
      <c r="J677" s="372"/>
      <c r="K677" s="372"/>
      <c r="L677" s="372"/>
      <c r="M677" s="372"/>
      <c r="N677" s="372"/>
      <c r="O677" s="372"/>
      <c r="P677" s="372"/>
      <c r="Q677" s="372"/>
      <c r="R677" s="372"/>
      <c r="S677" s="372"/>
      <c r="T677" s="372"/>
      <c r="U677" s="372"/>
      <c r="V677" s="372"/>
      <c r="W677" s="372"/>
      <c r="X677" s="370"/>
      <c r="Y677" s="370"/>
      <c r="Z677" s="370"/>
      <c r="AA677" s="370"/>
      <c r="AB677" s="370"/>
      <c r="AC677" s="370"/>
    </row>
    <row r="678">
      <c r="B678" s="398"/>
      <c r="C678" s="372"/>
      <c r="D678" s="370"/>
      <c r="E678" s="370"/>
      <c r="F678" s="372"/>
      <c r="G678" s="372"/>
      <c r="H678" s="370"/>
      <c r="I678" s="372"/>
      <c r="J678" s="372"/>
      <c r="K678" s="372"/>
      <c r="L678" s="372"/>
      <c r="M678" s="372"/>
      <c r="N678" s="372"/>
      <c r="O678" s="372"/>
      <c r="P678" s="372"/>
      <c r="Q678" s="372"/>
      <c r="R678" s="372"/>
      <c r="S678" s="372"/>
      <c r="T678" s="372"/>
      <c r="U678" s="372"/>
      <c r="V678" s="372"/>
      <c r="W678" s="372"/>
      <c r="X678" s="370"/>
      <c r="Y678" s="370"/>
      <c r="Z678" s="370"/>
      <c r="AA678" s="370"/>
      <c r="AB678" s="370"/>
      <c r="AC678" s="370"/>
    </row>
    <row r="679">
      <c r="B679" s="398"/>
      <c r="C679" s="372"/>
      <c r="D679" s="370"/>
      <c r="E679" s="370"/>
      <c r="F679" s="372"/>
      <c r="G679" s="372"/>
      <c r="H679" s="370"/>
      <c r="I679" s="372"/>
      <c r="J679" s="372"/>
      <c r="K679" s="372"/>
      <c r="L679" s="372"/>
      <c r="M679" s="372"/>
      <c r="N679" s="372"/>
      <c r="O679" s="372"/>
      <c r="P679" s="372"/>
      <c r="Q679" s="372"/>
      <c r="R679" s="372"/>
      <c r="S679" s="372"/>
      <c r="T679" s="372"/>
      <c r="U679" s="372"/>
      <c r="V679" s="372"/>
      <c r="W679" s="372"/>
      <c r="X679" s="370"/>
      <c r="Y679" s="370"/>
      <c r="Z679" s="370"/>
      <c r="AA679" s="370"/>
      <c r="AB679" s="370"/>
      <c r="AC679" s="370"/>
    </row>
    <row r="680">
      <c r="B680" s="398"/>
      <c r="C680" s="372"/>
      <c r="D680" s="370"/>
      <c r="E680" s="370"/>
      <c r="F680" s="372"/>
      <c r="G680" s="372"/>
      <c r="H680" s="370"/>
      <c r="I680" s="372"/>
      <c r="J680" s="372"/>
      <c r="K680" s="372"/>
      <c r="L680" s="372"/>
      <c r="M680" s="372"/>
      <c r="N680" s="372"/>
      <c r="O680" s="372"/>
      <c r="P680" s="372"/>
      <c r="Q680" s="372"/>
      <c r="R680" s="372"/>
      <c r="S680" s="372"/>
      <c r="T680" s="372"/>
      <c r="U680" s="372"/>
      <c r="V680" s="372"/>
      <c r="W680" s="372"/>
      <c r="X680" s="370"/>
      <c r="Y680" s="370"/>
      <c r="Z680" s="370"/>
      <c r="AA680" s="370"/>
      <c r="AB680" s="370"/>
      <c r="AC680" s="370"/>
    </row>
    <row r="681">
      <c r="B681" s="398"/>
      <c r="C681" s="372"/>
      <c r="D681" s="370"/>
      <c r="E681" s="370"/>
      <c r="F681" s="372"/>
      <c r="G681" s="372"/>
      <c r="H681" s="370"/>
      <c r="I681" s="372"/>
      <c r="J681" s="372"/>
      <c r="K681" s="372"/>
      <c r="L681" s="372"/>
      <c r="M681" s="372"/>
      <c r="N681" s="372"/>
      <c r="O681" s="372"/>
      <c r="P681" s="372"/>
      <c r="Q681" s="372"/>
      <c r="R681" s="372"/>
      <c r="S681" s="372"/>
      <c r="T681" s="372"/>
      <c r="U681" s="372"/>
      <c r="V681" s="372"/>
      <c r="W681" s="372"/>
      <c r="X681" s="370"/>
      <c r="Y681" s="370"/>
      <c r="Z681" s="370"/>
      <c r="AA681" s="370"/>
      <c r="AB681" s="370"/>
      <c r="AC681" s="370"/>
    </row>
    <row r="682">
      <c r="B682" s="398"/>
      <c r="C682" s="372"/>
      <c r="D682" s="370"/>
      <c r="E682" s="370"/>
      <c r="F682" s="372"/>
      <c r="G682" s="372"/>
      <c r="H682" s="370"/>
      <c r="I682" s="372"/>
      <c r="J682" s="372"/>
      <c r="K682" s="372"/>
      <c r="L682" s="372"/>
      <c r="M682" s="372"/>
      <c r="N682" s="372"/>
      <c r="O682" s="372"/>
      <c r="P682" s="372"/>
      <c r="Q682" s="372"/>
      <c r="R682" s="372"/>
      <c r="S682" s="372"/>
      <c r="T682" s="372"/>
      <c r="U682" s="372"/>
      <c r="V682" s="372"/>
      <c r="W682" s="372"/>
      <c r="X682" s="370"/>
      <c r="Y682" s="370"/>
      <c r="Z682" s="370"/>
      <c r="AA682" s="370"/>
      <c r="AB682" s="370"/>
      <c r="AC682" s="370"/>
    </row>
    <row r="683">
      <c r="B683" s="398"/>
      <c r="C683" s="372"/>
      <c r="D683" s="370"/>
      <c r="E683" s="370"/>
      <c r="F683" s="372"/>
      <c r="G683" s="372"/>
      <c r="H683" s="370"/>
      <c r="I683" s="372"/>
      <c r="J683" s="372"/>
      <c r="K683" s="372"/>
      <c r="L683" s="372"/>
      <c r="M683" s="372"/>
      <c r="N683" s="372"/>
      <c r="O683" s="372"/>
      <c r="P683" s="372"/>
      <c r="Q683" s="372"/>
      <c r="R683" s="372"/>
      <c r="S683" s="372"/>
      <c r="T683" s="372"/>
      <c r="U683" s="372"/>
      <c r="V683" s="372"/>
      <c r="W683" s="372"/>
      <c r="X683" s="370"/>
      <c r="Y683" s="370"/>
      <c r="Z683" s="370"/>
      <c r="AA683" s="370"/>
      <c r="AB683" s="370"/>
      <c r="AC683" s="370"/>
    </row>
    <row r="684">
      <c r="B684" s="398"/>
      <c r="C684" s="372"/>
      <c r="D684" s="370"/>
      <c r="E684" s="370"/>
      <c r="F684" s="372"/>
      <c r="G684" s="372"/>
      <c r="H684" s="370"/>
      <c r="I684" s="372"/>
      <c r="J684" s="372"/>
      <c r="K684" s="372"/>
      <c r="L684" s="372"/>
      <c r="M684" s="372"/>
      <c r="N684" s="372"/>
      <c r="O684" s="372"/>
      <c r="P684" s="372"/>
      <c r="Q684" s="372"/>
      <c r="R684" s="372"/>
      <c r="S684" s="372"/>
      <c r="T684" s="372"/>
      <c r="U684" s="372"/>
      <c r="V684" s="372"/>
      <c r="W684" s="372"/>
      <c r="X684" s="370"/>
      <c r="Y684" s="370"/>
      <c r="Z684" s="370"/>
      <c r="AA684" s="370"/>
      <c r="AB684" s="370"/>
      <c r="AC684" s="370"/>
    </row>
    <row r="685">
      <c r="B685" s="398"/>
      <c r="C685" s="372"/>
      <c r="D685" s="370"/>
      <c r="E685" s="370"/>
      <c r="F685" s="372"/>
      <c r="G685" s="372"/>
      <c r="H685" s="370"/>
      <c r="I685" s="372"/>
      <c r="J685" s="372"/>
      <c r="K685" s="372"/>
      <c r="L685" s="372"/>
      <c r="M685" s="372"/>
      <c r="N685" s="372"/>
      <c r="O685" s="372"/>
      <c r="P685" s="372"/>
      <c r="Q685" s="372"/>
      <c r="R685" s="372"/>
      <c r="S685" s="372"/>
      <c r="T685" s="372"/>
      <c r="U685" s="372"/>
      <c r="V685" s="372"/>
      <c r="W685" s="372"/>
      <c r="X685" s="370"/>
      <c r="Y685" s="370"/>
      <c r="Z685" s="370"/>
      <c r="AA685" s="370"/>
      <c r="AB685" s="370"/>
      <c r="AC685" s="370"/>
    </row>
    <row r="686">
      <c r="B686" s="398"/>
      <c r="C686" s="372"/>
      <c r="D686" s="370"/>
      <c r="E686" s="370"/>
      <c r="F686" s="372"/>
      <c r="G686" s="372"/>
      <c r="H686" s="370"/>
      <c r="I686" s="372"/>
      <c r="J686" s="372"/>
      <c r="K686" s="372"/>
      <c r="L686" s="372"/>
      <c r="M686" s="372"/>
      <c r="N686" s="372"/>
      <c r="O686" s="372"/>
      <c r="P686" s="372"/>
      <c r="Q686" s="372"/>
      <c r="R686" s="372"/>
      <c r="S686" s="372"/>
      <c r="T686" s="372"/>
      <c r="U686" s="372"/>
      <c r="V686" s="372"/>
      <c r="W686" s="372"/>
      <c r="X686" s="370"/>
      <c r="Y686" s="370"/>
      <c r="Z686" s="370"/>
      <c r="AA686" s="370"/>
      <c r="AB686" s="370"/>
      <c r="AC686" s="370"/>
    </row>
    <row r="687">
      <c r="B687" s="398"/>
      <c r="C687" s="372"/>
      <c r="D687" s="370"/>
      <c r="E687" s="370"/>
      <c r="F687" s="372"/>
      <c r="G687" s="372"/>
      <c r="H687" s="370"/>
      <c r="I687" s="372"/>
      <c r="J687" s="372"/>
      <c r="K687" s="372"/>
      <c r="L687" s="372"/>
      <c r="M687" s="372"/>
      <c r="N687" s="372"/>
      <c r="O687" s="372"/>
      <c r="P687" s="372"/>
      <c r="Q687" s="372"/>
      <c r="R687" s="372"/>
      <c r="S687" s="372"/>
      <c r="T687" s="372"/>
      <c r="U687" s="372"/>
      <c r="V687" s="372"/>
      <c r="W687" s="372"/>
      <c r="X687" s="370"/>
      <c r="Y687" s="370"/>
      <c r="Z687" s="370"/>
      <c r="AA687" s="370"/>
      <c r="AB687" s="370"/>
      <c r="AC687" s="370"/>
    </row>
    <row r="688">
      <c r="B688" s="398"/>
      <c r="C688" s="372"/>
      <c r="D688" s="370"/>
      <c r="E688" s="370"/>
      <c r="F688" s="372"/>
      <c r="G688" s="372"/>
      <c r="H688" s="370"/>
      <c r="I688" s="372"/>
      <c r="J688" s="372"/>
      <c r="K688" s="372"/>
      <c r="L688" s="372"/>
      <c r="M688" s="372"/>
      <c r="N688" s="372"/>
      <c r="O688" s="372"/>
      <c r="P688" s="372"/>
      <c r="Q688" s="372"/>
      <c r="R688" s="372"/>
      <c r="S688" s="372"/>
      <c r="T688" s="372"/>
      <c r="U688" s="372"/>
      <c r="V688" s="372"/>
      <c r="W688" s="372"/>
      <c r="X688" s="370"/>
      <c r="Y688" s="370"/>
      <c r="Z688" s="370"/>
      <c r="AA688" s="370"/>
      <c r="AB688" s="370"/>
      <c r="AC688" s="370"/>
    </row>
    <row r="689">
      <c r="B689" s="398"/>
      <c r="C689" s="372"/>
      <c r="D689" s="370"/>
      <c r="E689" s="370"/>
      <c r="F689" s="372"/>
      <c r="G689" s="372"/>
      <c r="H689" s="370"/>
      <c r="I689" s="372"/>
      <c r="J689" s="372"/>
      <c r="K689" s="372"/>
      <c r="L689" s="372"/>
      <c r="M689" s="372"/>
      <c r="N689" s="372"/>
      <c r="O689" s="372"/>
      <c r="P689" s="372"/>
      <c r="Q689" s="372"/>
      <c r="R689" s="372"/>
      <c r="S689" s="372"/>
      <c r="T689" s="372"/>
      <c r="U689" s="372"/>
      <c r="V689" s="372"/>
      <c r="W689" s="372"/>
      <c r="X689" s="370"/>
      <c r="Y689" s="370"/>
      <c r="Z689" s="370"/>
      <c r="AA689" s="370"/>
      <c r="AB689" s="370"/>
      <c r="AC689" s="370"/>
    </row>
    <row r="690">
      <c r="B690" s="398"/>
      <c r="C690" s="372"/>
      <c r="D690" s="370"/>
      <c r="E690" s="370"/>
      <c r="F690" s="372"/>
      <c r="G690" s="372"/>
      <c r="H690" s="370"/>
      <c r="I690" s="372"/>
      <c r="J690" s="372"/>
      <c r="K690" s="372"/>
      <c r="L690" s="372"/>
      <c r="M690" s="372"/>
      <c r="N690" s="372"/>
      <c r="O690" s="372"/>
      <c r="P690" s="372"/>
      <c r="Q690" s="372"/>
      <c r="R690" s="372"/>
      <c r="S690" s="372"/>
      <c r="T690" s="372"/>
      <c r="U690" s="372"/>
      <c r="V690" s="372"/>
      <c r="W690" s="372"/>
      <c r="X690" s="370"/>
      <c r="Y690" s="370"/>
      <c r="Z690" s="370"/>
      <c r="AA690" s="370"/>
      <c r="AB690" s="370"/>
      <c r="AC690" s="370"/>
    </row>
    <row r="691">
      <c r="B691" s="398"/>
      <c r="C691" s="372"/>
      <c r="D691" s="370"/>
      <c r="E691" s="370"/>
      <c r="F691" s="372"/>
      <c r="G691" s="372"/>
      <c r="H691" s="370"/>
      <c r="I691" s="372"/>
      <c r="J691" s="372"/>
      <c r="K691" s="372"/>
      <c r="L691" s="372"/>
      <c r="M691" s="372"/>
      <c r="N691" s="372"/>
      <c r="O691" s="372"/>
      <c r="P691" s="372"/>
      <c r="Q691" s="372"/>
      <c r="R691" s="372"/>
      <c r="S691" s="372"/>
      <c r="T691" s="372"/>
      <c r="U691" s="372"/>
      <c r="V691" s="372"/>
      <c r="W691" s="372"/>
      <c r="X691" s="370"/>
      <c r="Y691" s="370"/>
      <c r="Z691" s="370"/>
      <c r="AA691" s="370"/>
      <c r="AB691" s="370"/>
      <c r="AC691" s="370"/>
    </row>
    <row r="692">
      <c r="B692" s="398"/>
      <c r="C692" s="372"/>
      <c r="D692" s="370"/>
      <c r="E692" s="370"/>
      <c r="F692" s="372"/>
      <c r="G692" s="372"/>
      <c r="H692" s="370"/>
      <c r="I692" s="372"/>
      <c r="J692" s="372"/>
      <c r="K692" s="372"/>
      <c r="L692" s="372"/>
      <c r="M692" s="372"/>
      <c r="N692" s="372"/>
      <c r="O692" s="372"/>
      <c r="P692" s="372"/>
      <c r="Q692" s="372"/>
      <c r="R692" s="372"/>
      <c r="S692" s="372"/>
      <c r="T692" s="372"/>
      <c r="U692" s="372"/>
      <c r="V692" s="372"/>
      <c r="W692" s="372"/>
      <c r="X692" s="370"/>
      <c r="Y692" s="370"/>
      <c r="Z692" s="370"/>
      <c r="AA692" s="370"/>
      <c r="AB692" s="370"/>
      <c r="AC692" s="370"/>
    </row>
    <row r="693">
      <c r="B693" s="398"/>
      <c r="C693" s="372"/>
      <c r="D693" s="370"/>
      <c r="E693" s="370"/>
      <c r="F693" s="372"/>
      <c r="G693" s="372"/>
      <c r="H693" s="370"/>
      <c r="I693" s="372"/>
      <c r="J693" s="372"/>
      <c r="K693" s="372"/>
      <c r="L693" s="372"/>
      <c r="M693" s="372"/>
      <c r="N693" s="372"/>
      <c r="O693" s="372"/>
      <c r="P693" s="372"/>
      <c r="Q693" s="372"/>
      <c r="R693" s="372"/>
      <c r="S693" s="372"/>
      <c r="T693" s="372"/>
      <c r="U693" s="372"/>
      <c r="V693" s="372"/>
      <c r="W693" s="372"/>
      <c r="X693" s="370"/>
      <c r="Y693" s="370"/>
      <c r="Z693" s="370"/>
      <c r="AA693" s="370"/>
      <c r="AB693" s="370"/>
      <c r="AC693" s="370"/>
    </row>
    <row r="694">
      <c r="B694" s="398"/>
      <c r="C694" s="372"/>
      <c r="D694" s="370"/>
      <c r="E694" s="370"/>
      <c r="F694" s="372"/>
      <c r="G694" s="372"/>
      <c r="H694" s="370"/>
      <c r="I694" s="372"/>
      <c r="J694" s="372"/>
      <c r="K694" s="372"/>
      <c r="L694" s="372"/>
      <c r="M694" s="372"/>
      <c r="N694" s="372"/>
      <c r="O694" s="372"/>
      <c r="P694" s="372"/>
      <c r="Q694" s="372"/>
      <c r="R694" s="372"/>
      <c r="S694" s="372"/>
      <c r="T694" s="372"/>
      <c r="U694" s="372"/>
      <c r="V694" s="372"/>
      <c r="W694" s="372"/>
      <c r="X694" s="370"/>
      <c r="Y694" s="370"/>
      <c r="Z694" s="370"/>
      <c r="AA694" s="370"/>
      <c r="AB694" s="370"/>
      <c r="AC694" s="370"/>
    </row>
    <row r="695">
      <c r="B695" s="398"/>
      <c r="C695" s="372"/>
      <c r="D695" s="370"/>
      <c r="E695" s="370"/>
      <c r="F695" s="372"/>
      <c r="G695" s="372"/>
      <c r="H695" s="370"/>
      <c r="I695" s="372"/>
      <c r="J695" s="372"/>
      <c r="K695" s="372"/>
      <c r="L695" s="372"/>
      <c r="M695" s="372"/>
      <c r="N695" s="372"/>
      <c r="O695" s="372"/>
      <c r="P695" s="372"/>
      <c r="Q695" s="372"/>
      <c r="R695" s="372"/>
      <c r="S695" s="372"/>
      <c r="T695" s="372"/>
      <c r="U695" s="372"/>
      <c r="V695" s="372"/>
      <c r="W695" s="372"/>
      <c r="X695" s="370"/>
      <c r="Y695" s="370"/>
      <c r="Z695" s="370"/>
      <c r="AA695" s="370"/>
      <c r="AB695" s="370"/>
      <c r="AC695" s="370"/>
    </row>
    <row r="696">
      <c r="B696" s="398"/>
      <c r="C696" s="372"/>
      <c r="D696" s="370"/>
      <c r="E696" s="370"/>
      <c r="F696" s="372"/>
      <c r="G696" s="372"/>
      <c r="H696" s="370"/>
      <c r="I696" s="372"/>
      <c r="J696" s="372"/>
      <c r="K696" s="372"/>
      <c r="L696" s="372"/>
      <c r="M696" s="372"/>
      <c r="N696" s="372"/>
      <c r="O696" s="372"/>
      <c r="P696" s="372"/>
      <c r="Q696" s="372"/>
      <c r="R696" s="372"/>
      <c r="S696" s="372"/>
      <c r="T696" s="372"/>
      <c r="U696" s="372"/>
      <c r="V696" s="372"/>
      <c r="W696" s="372"/>
      <c r="X696" s="370"/>
      <c r="Y696" s="370"/>
      <c r="Z696" s="370"/>
      <c r="AA696" s="370"/>
      <c r="AB696" s="370"/>
      <c r="AC696" s="370"/>
    </row>
    <row r="697">
      <c r="B697" s="398"/>
      <c r="C697" s="372"/>
      <c r="D697" s="370"/>
      <c r="E697" s="370"/>
      <c r="F697" s="372"/>
      <c r="G697" s="372"/>
      <c r="H697" s="370"/>
      <c r="I697" s="372"/>
      <c r="J697" s="372"/>
      <c r="K697" s="372"/>
      <c r="L697" s="372"/>
      <c r="M697" s="372"/>
      <c r="N697" s="372"/>
      <c r="O697" s="372"/>
      <c r="P697" s="372"/>
      <c r="Q697" s="372"/>
      <c r="R697" s="372"/>
      <c r="S697" s="372"/>
      <c r="T697" s="372"/>
      <c r="U697" s="372"/>
      <c r="V697" s="372"/>
      <c r="W697" s="372"/>
      <c r="X697" s="370"/>
      <c r="Y697" s="370"/>
      <c r="Z697" s="370"/>
      <c r="AA697" s="370"/>
      <c r="AB697" s="370"/>
      <c r="AC697" s="370"/>
    </row>
    <row r="698">
      <c r="B698" s="398"/>
      <c r="C698" s="372"/>
      <c r="D698" s="370"/>
      <c r="E698" s="370"/>
      <c r="F698" s="372"/>
      <c r="G698" s="372"/>
      <c r="H698" s="370"/>
      <c r="I698" s="372"/>
      <c r="J698" s="372"/>
      <c r="K698" s="372"/>
      <c r="L698" s="372"/>
      <c r="M698" s="372"/>
      <c r="N698" s="372"/>
      <c r="O698" s="372"/>
      <c r="P698" s="372"/>
      <c r="Q698" s="372"/>
      <c r="R698" s="372"/>
      <c r="S698" s="372"/>
      <c r="T698" s="372"/>
      <c r="U698" s="372"/>
      <c r="V698" s="372"/>
      <c r="W698" s="372"/>
      <c r="X698" s="370"/>
      <c r="Y698" s="370"/>
      <c r="Z698" s="370"/>
      <c r="AA698" s="370"/>
      <c r="AB698" s="370"/>
      <c r="AC698" s="370"/>
    </row>
    <row r="699">
      <c r="B699" s="398"/>
      <c r="C699" s="372"/>
      <c r="D699" s="370"/>
      <c r="E699" s="370"/>
      <c r="F699" s="372"/>
      <c r="G699" s="372"/>
      <c r="H699" s="370"/>
      <c r="I699" s="372"/>
      <c r="J699" s="372"/>
      <c r="K699" s="372"/>
      <c r="L699" s="372"/>
      <c r="M699" s="372"/>
      <c r="N699" s="372"/>
      <c r="O699" s="372"/>
      <c r="P699" s="372"/>
      <c r="Q699" s="372"/>
      <c r="R699" s="372"/>
      <c r="S699" s="372"/>
      <c r="T699" s="372"/>
      <c r="U699" s="372"/>
      <c r="V699" s="372"/>
      <c r="W699" s="372"/>
      <c r="X699" s="370"/>
      <c r="Y699" s="370"/>
      <c r="Z699" s="370"/>
      <c r="AA699" s="370"/>
      <c r="AB699" s="370"/>
      <c r="AC699" s="370"/>
    </row>
    <row r="700">
      <c r="B700" s="398"/>
      <c r="C700" s="372"/>
      <c r="D700" s="370"/>
      <c r="E700" s="370"/>
      <c r="F700" s="372"/>
      <c r="G700" s="372"/>
      <c r="H700" s="370"/>
      <c r="I700" s="372"/>
      <c r="J700" s="372"/>
      <c r="K700" s="372"/>
      <c r="L700" s="372"/>
      <c r="M700" s="372"/>
      <c r="N700" s="372"/>
      <c r="O700" s="372"/>
      <c r="P700" s="372"/>
      <c r="Q700" s="372"/>
      <c r="R700" s="372"/>
      <c r="S700" s="372"/>
      <c r="T700" s="372"/>
      <c r="U700" s="372"/>
      <c r="V700" s="372"/>
      <c r="W700" s="372"/>
      <c r="X700" s="370"/>
      <c r="Y700" s="370"/>
      <c r="Z700" s="370"/>
      <c r="AA700" s="370"/>
      <c r="AB700" s="370"/>
      <c r="AC700" s="370"/>
    </row>
    <row r="701">
      <c r="B701" s="398"/>
      <c r="C701" s="372"/>
      <c r="D701" s="370"/>
      <c r="E701" s="370"/>
      <c r="F701" s="372"/>
      <c r="G701" s="372"/>
      <c r="H701" s="370"/>
      <c r="I701" s="372"/>
      <c r="J701" s="372"/>
      <c r="K701" s="372"/>
      <c r="L701" s="372"/>
      <c r="M701" s="372"/>
      <c r="N701" s="372"/>
      <c r="O701" s="372"/>
      <c r="P701" s="372"/>
      <c r="Q701" s="372"/>
      <c r="R701" s="372"/>
      <c r="S701" s="372"/>
      <c r="T701" s="372"/>
      <c r="U701" s="372"/>
      <c r="V701" s="372"/>
      <c r="W701" s="372"/>
      <c r="X701" s="370"/>
      <c r="Y701" s="370"/>
      <c r="Z701" s="370"/>
      <c r="AA701" s="370"/>
      <c r="AB701" s="370"/>
      <c r="AC701" s="370"/>
    </row>
    <row r="702">
      <c r="B702" s="398"/>
      <c r="C702" s="372"/>
      <c r="D702" s="370"/>
      <c r="E702" s="370"/>
      <c r="F702" s="372"/>
      <c r="G702" s="372"/>
      <c r="H702" s="370"/>
      <c r="I702" s="372"/>
      <c r="J702" s="372"/>
      <c r="K702" s="372"/>
      <c r="L702" s="372"/>
      <c r="M702" s="372"/>
      <c r="N702" s="372"/>
      <c r="O702" s="372"/>
      <c r="P702" s="372"/>
      <c r="Q702" s="372"/>
      <c r="R702" s="372"/>
      <c r="S702" s="372"/>
      <c r="T702" s="372"/>
      <c r="U702" s="372"/>
      <c r="V702" s="372"/>
      <c r="W702" s="372"/>
      <c r="X702" s="370"/>
      <c r="Y702" s="370"/>
      <c r="Z702" s="370"/>
      <c r="AA702" s="370"/>
      <c r="AB702" s="370"/>
      <c r="AC702" s="370"/>
    </row>
    <row r="703">
      <c r="B703" s="398"/>
      <c r="C703" s="372"/>
      <c r="D703" s="370"/>
      <c r="E703" s="370"/>
      <c r="F703" s="372"/>
      <c r="G703" s="372"/>
      <c r="H703" s="370"/>
      <c r="I703" s="372"/>
      <c r="J703" s="372"/>
      <c r="K703" s="372"/>
      <c r="L703" s="372"/>
      <c r="M703" s="372"/>
      <c r="N703" s="372"/>
      <c r="O703" s="372"/>
      <c r="P703" s="372"/>
      <c r="Q703" s="372"/>
      <c r="R703" s="372"/>
      <c r="S703" s="372"/>
      <c r="T703" s="372"/>
      <c r="U703" s="372"/>
      <c r="V703" s="372"/>
      <c r="W703" s="372"/>
      <c r="X703" s="370"/>
      <c r="Y703" s="370"/>
      <c r="Z703" s="370"/>
      <c r="AA703" s="370"/>
      <c r="AB703" s="370"/>
      <c r="AC703" s="370"/>
    </row>
    <row r="704">
      <c r="B704" s="398"/>
      <c r="C704" s="372"/>
      <c r="D704" s="370"/>
      <c r="E704" s="370"/>
      <c r="F704" s="372"/>
      <c r="G704" s="372"/>
      <c r="H704" s="370"/>
      <c r="I704" s="372"/>
      <c r="J704" s="372"/>
      <c r="K704" s="372"/>
      <c r="L704" s="372"/>
      <c r="M704" s="372"/>
      <c r="N704" s="372"/>
      <c r="O704" s="372"/>
      <c r="P704" s="372"/>
      <c r="Q704" s="372"/>
      <c r="R704" s="372"/>
      <c r="S704" s="372"/>
      <c r="T704" s="372"/>
      <c r="U704" s="372"/>
      <c r="V704" s="372"/>
      <c r="W704" s="372"/>
      <c r="X704" s="370"/>
      <c r="Y704" s="370"/>
      <c r="Z704" s="370"/>
      <c r="AA704" s="370"/>
      <c r="AB704" s="370"/>
      <c r="AC704" s="370"/>
    </row>
    <row r="705">
      <c r="B705" s="398"/>
      <c r="C705" s="372"/>
      <c r="D705" s="370"/>
      <c r="E705" s="370"/>
      <c r="F705" s="372"/>
      <c r="G705" s="372"/>
      <c r="H705" s="370"/>
      <c r="I705" s="372"/>
      <c r="J705" s="372"/>
      <c r="K705" s="372"/>
      <c r="L705" s="372"/>
      <c r="M705" s="372"/>
      <c r="N705" s="372"/>
      <c r="O705" s="372"/>
      <c r="P705" s="372"/>
      <c r="Q705" s="372"/>
      <c r="R705" s="372"/>
      <c r="S705" s="372"/>
      <c r="T705" s="372"/>
      <c r="U705" s="372"/>
      <c r="V705" s="372"/>
      <c r="W705" s="372"/>
      <c r="X705" s="370"/>
      <c r="Y705" s="370"/>
      <c r="Z705" s="370"/>
      <c r="AA705" s="370"/>
      <c r="AB705" s="370"/>
      <c r="AC705" s="370"/>
    </row>
    <row r="706">
      <c r="B706" s="398"/>
      <c r="C706" s="372"/>
      <c r="D706" s="370"/>
      <c r="E706" s="370"/>
      <c r="F706" s="372"/>
      <c r="G706" s="372"/>
      <c r="H706" s="370"/>
      <c r="I706" s="372"/>
      <c r="J706" s="372"/>
      <c r="K706" s="372"/>
      <c r="L706" s="372"/>
      <c r="M706" s="372"/>
      <c r="N706" s="372"/>
      <c r="O706" s="372"/>
      <c r="P706" s="372"/>
      <c r="Q706" s="372"/>
      <c r="R706" s="372"/>
      <c r="S706" s="372"/>
      <c r="T706" s="372"/>
      <c r="U706" s="372"/>
      <c r="V706" s="372"/>
      <c r="W706" s="372"/>
      <c r="X706" s="370"/>
      <c r="Y706" s="370"/>
      <c r="Z706" s="370"/>
      <c r="AA706" s="370"/>
      <c r="AB706" s="370"/>
      <c r="AC706" s="370"/>
    </row>
    <row r="707">
      <c r="B707" s="398"/>
      <c r="C707" s="372"/>
      <c r="D707" s="370"/>
      <c r="E707" s="370"/>
      <c r="F707" s="372"/>
      <c r="G707" s="372"/>
      <c r="H707" s="370"/>
      <c r="I707" s="372"/>
      <c r="J707" s="372"/>
      <c r="K707" s="372"/>
      <c r="L707" s="372"/>
      <c r="M707" s="372"/>
      <c r="N707" s="372"/>
      <c r="O707" s="372"/>
      <c r="P707" s="372"/>
      <c r="Q707" s="372"/>
      <c r="R707" s="372"/>
      <c r="S707" s="372"/>
      <c r="T707" s="372"/>
      <c r="U707" s="372"/>
      <c r="V707" s="372"/>
      <c r="W707" s="372"/>
      <c r="X707" s="370"/>
      <c r="Y707" s="370"/>
      <c r="Z707" s="370"/>
      <c r="AA707" s="370"/>
      <c r="AB707" s="370"/>
      <c r="AC707" s="370"/>
    </row>
    <row r="708">
      <c r="B708" s="398"/>
      <c r="C708" s="372"/>
      <c r="D708" s="370"/>
      <c r="E708" s="370"/>
      <c r="F708" s="372"/>
      <c r="G708" s="372"/>
      <c r="H708" s="370"/>
      <c r="I708" s="372"/>
      <c r="J708" s="372"/>
      <c r="K708" s="372"/>
      <c r="L708" s="372"/>
      <c r="M708" s="372"/>
      <c r="N708" s="372"/>
      <c r="O708" s="372"/>
      <c r="P708" s="372"/>
      <c r="Q708" s="372"/>
      <c r="R708" s="372"/>
      <c r="S708" s="372"/>
      <c r="T708" s="372"/>
      <c r="U708" s="372"/>
      <c r="V708" s="372"/>
      <c r="W708" s="372"/>
      <c r="X708" s="370"/>
      <c r="Y708" s="370"/>
      <c r="Z708" s="370"/>
      <c r="AA708" s="370"/>
      <c r="AB708" s="370"/>
      <c r="AC708" s="370"/>
    </row>
    <row r="709">
      <c r="B709" s="398"/>
      <c r="C709" s="372"/>
      <c r="D709" s="370"/>
      <c r="E709" s="370"/>
      <c r="F709" s="372"/>
      <c r="G709" s="372"/>
      <c r="H709" s="370"/>
      <c r="I709" s="372"/>
      <c r="J709" s="372"/>
      <c r="K709" s="372"/>
      <c r="L709" s="372"/>
      <c r="M709" s="372"/>
      <c r="N709" s="372"/>
      <c r="O709" s="372"/>
      <c r="P709" s="372"/>
      <c r="Q709" s="372"/>
      <c r="R709" s="372"/>
      <c r="S709" s="372"/>
      <c r="T709" s="372"/>
      <c r="U709" s="372"/>
      <c r="V709" s="372"/>
      <c r="W709" s="372"/>
      <c r="X709" s="370"/>
      <c r="Y709" s="370"/>
      <c r="Z709" s="370"/>
      <c r="AA709" s="370"/>
      <c r="AB709" s="370"/>
      <c r="AC709" s="370"/>
    </row>
    <row r="710">
      <c r="B710" s="398"/>
      <c r="C710" s="372"/>
      <c r="D710" s="370"/>
      <c r="E710" s="370"/>
      <c r="F710" s="372"/>
      <c r="G710" s="372"/>
      <c r="H710" s="370"/>
      <c r="I710" s="372"/>
      <c r="J710" s="372"/>
      <c r="K710" s="372"/>
      <c r="L710" s="372"/>
      <c r="M710" s="372"/>
      <c r="N710" s="372"/>
      <c r="O710" s="372"/>
      <c r="P710" s="372"/>
      <c r="Q710" s="372"/>
      <c r="R710" s="372"/>
      <c r="S710" s="372"/>
      <c r="T710" s="372"/>
      <c r="U710" s="372"/>
      <c r="V710" s="372"/>
      <c r="W710" s="372"/>
      <c r="X710" s="370"/>
      <c r="Y710" s="370"/>
      <c r="Z710" s="370"/>
      <c r="AA710" s="370"/>
      <c r="AB710" s="370"/>
      <c r="AC710" s="370"/>
    </row>
    <row r="711">
      <c r="B711" s="398"/>
      <c r="C711" s="372"/>
      <c r="D711" s="370"/>
      <c r="E711" s="370"/>
      <c r="F711" s="372"/>
      <c r="G711" s="372"/>
      <c r="H711" s="370"/>
      <c r="I711" s="372"/>
      <c r="J711" s="372"/>
      <c r="K711" s="372"/>
      <c r="L711" s="372"/>
      <c r="M711" s="372"/>
      <c r="N711" s="372"/>
      <c r="O711" s="372"/>
      <c r="P711" s="372"/>
      <c r="Q711" s="372"/>
      <c r="R711" s="372"/>
      <c r="S711" s="372"/>
      <c r="T711" s="372"/>
      <c r="U711" s="372"/>
      <c r="V711" s="372"/>
      <c r="W711" s="372"/>
      <c r="X711" s="370"/>
      <c r="Y711" s="370"/>
      <c r="Z711" s="370"/>
      <c r="AA711" s="370"/>
      <c r="AB711" s="370"/>
      <c r="AC711" s="370"/>
    </row>
    <row r="712">
      <c r="B712" s="398"/>
      <c r="C712" s="372"/>
      <c r="D712" s="370"/>
      <c r="E712" s="370"/>
      <c r="F712" s="372"/>
      <c r="G712" s="372"/>
      <c r="H712" s="370"/>
      <c r="I712" s="372"/>
      <c r="J712" s="372"/>
      <c r="K712" s="372"/>
      <c r="L712" s="372"/>
      <c r="M712" s="372"/>
      <c r="N712" s="372"/>
      <c r="O712" s="372"/>
      <c r="P712" s="372"/>
      <c r="Q712" s="372"/>
      <c r="R712" s="372"/>
      <c r="S712" s="372"/>
      <c r="T712" s="372"/>
      <c r="U712" s="372"/>
      <c r="V712" s="372"/>
      <c r="W712" s="372"/>
      <c r="X712" s="370"/>
      <c r="Y712" s="370"/>
      <c r="Z712" s="370"/>
      <c r="AA712" s="370"/>
      <c r="AB712" s="370"/>
      <c r="AC712" s="370"/>
    </row>
    <row r="713">
      <c r="B713" s="398"/>
      <c r="C713" s="372"/>
      <c r="D713" s="370"/>
      <c r="E713" s="370"/>
      <c r="F713" s="372"/>
      <c r="G713" s="372"/>
      <c r="H713" s="370"/>
      <c r="I713" s="372"/>
      <c r="J713" s="372"/>
      <c r="K713" s="372"/>
      <c r="L713" s="372"/>
      <c r="M713" s="372"/>
      <c r="N713" s="372"/>
      <c r="O713" s="372"/>
      <c r="P713" s="372"/>
      <c r="Q713" s="372"/>
      <c r="R713" s="372"/>
      <c r="S713" s="372"/>
      <c r="T713" s="372"/>
      <c r="U713" s="372"/>
      <c r="V713" s="372"/>
      <c r="W713" s="372"/>
      <c r="X713" s="370"/>
      <c r="Y713" s="370"/>
      <c r="Z713" s="370"/>
      <c r="AA713" s="370"/>
      <c r="AB713" s="370"/>
      <c r="AC713" s="370"/>
    </row>
    <row r="714">
      <c r="B714" s="398"/>
      <c r="C714" s="372"/>
      <c r="D714" s="370"/>
      <c r="E714" s="370"/>
      <c r="F714" s="372"/>
      <c r="G714" s="372"/>
      <c r="H714" s="370"/>
      <c r="I714" s="372"/>
      <c r="J714" s="372"/>
      <c r="K714" s="372"/>
      <c r="L714" s="372"/>
      <c r="M714" s="372"/>
      <c r="N714" s="372"/>
      <c r="O714" s="372"/>
      <c r="P714" s="372"/>
      <c r="Q714" s="372"/>
      <c r="R714" s="372"/>
      <c r="S714" s="372"/>
      <c r="T714" s="372"/>
      <c r="U714" s="372"/>
      <c r="V714" s="372"/>
      <c r="W714" s="372"/>
      <c r="X714" s="370"/>
      <c r="Y714" s="370"/>
      <c r="Z714" s="370"/>
      <c r="AA714" s="370"/>
      <c r="AB714" s="370"/>
      <c r="AC714" s="370"/>
    </row>
    <row r="715">
      <c r="B715" s="398"/>
      <c r="C715" s="372"/>
      <c r="D715" s="370"/>
      <c r="E715" s="370"/>
      <c r="F715" s="372"/>
      <c r="G715" s="372"/>
      <c r="H715" s="370"/>
      <c r="I715" s="372"/>
      <c r="J715" s="372"/>
      <c r="K715" s="372"/>
      <c r="L715" s="372"/>
      <c r="M715" s="372"/>
      <c r="N715" s="372"/>
      <c r="O715" s="372"/>
      <c r="P715" s="372"/>
      <c r="Q715" s="372"/>
      <c r="R715" s="372"/>
      <c r="S715" s="372"/>
      <c r="T715" s="372"/>
      <c r="U715" s="372"/>
      <c r="V715" s="372"/>
      <c r="W715" s="372"/>
      <c r="X715" s="370"/>
      <c r="Y715" s="370"/>
      <c r="Z715" s="370"/>
      <c r="AA715" s="370"/>
      <c r="AB715" s="370"/>
      <c r="AC715" s="370"/>
    </row>
    <row r="716">
      <c r="B716" s="398"/>
      <c r="C716" s="372"/>
      <c r="D716" s="370"/>
      <c r="E716" s="370"/>
      <c r="F716" s="372"/>
      <c r="G716" s="372"/>
      <c r="H716" s="370"/>
      <c r="I716" s="372"/>
      <c r="J716" s="372"/>
      <c r="K716" s="372"/>
      <c r="L716" s="372"/>
      <c r="M716" s="372"/>
      <c r="N716" s="372"/>
      <c r="O716" s="372"/>
      <c r="P716" s="372"/>
      <c r="Q716" s="372"/>
      <c r="R716" s="372"/>
      <c r="S716" s="372"/>
      <c r="T716" s="372"/>
      <c r="U716" s="372"/>
      <c r="V716" s="372"/>
      <c r="W716" s="372"/>
      <c r="X716" s="370"/>
      <c r="Y716" s="370"/>
      <c r="Z716" s="370"/>
      <c r="AA716" s="370"/>
      <c r="AB716" s="370"/>
      <c r="AC716" s="370"/>
    </row>
    <row r="717">
      <c r="B717" s="398"/>
      <c r="C717" s="372"/>
      <c r="D717" s="370"/>
      <c r="E717" s="370"/>
      <c r="F717" s="372"/>
      <c r="G717" s="372"/>
      <c r="H717" s="370"/>
      <c r="I717" s="372"/>
      <c r="J717" s="372"/>
      <c r="K717" s="372"/>
      <c r="L717" s="372"/>
      <c r="M717" s="372"/>
      <c r="N717" s="372"/>
      <c r="O717" s="372"/>
      <c r="P717" s="372"/>
      <c r="Q717" s="372"/>
      <c r="R717" s="372"/>
      <c r="S717" s="372"/>
      <c r="T717" s="372"/>
      <c r="U717" s="372"/>
      <c r="V717" s="372"/>
      <c r="W717" s="372"/>
      <c r="X717" s="370"/>
      <c r="Y717" s="370"/>
      <c r="Z717" s="370"/>
      <c r="AA717" s="370"/>
      <c r="AB717" s="370"/>
      <c r="AC717" s="370"/>
    </row>
    <row r="718">
      <c r="B718" s="398"/>
      <c r="C718" s="372"/>
      <c r="D718" s="370"/>
      <c r="E718" s="370"/>
      <c r="F718" s="372"/>
      <c r="G718" s="372"/>
      <c r="H718" s="370"/>
      <c r="I718" s="372"/>
      <c r="J718" s="372"/>
      <c r="K718" s="372"/>
      <c r="L718" s="372"/>
      <c r="M718" s="372"/>
      <c r="N718" s="372"/>
      <c r="O718" s="372"/>
      <c r="P718" s="372"/>
      <c r="Q718" s="372"/>
      <c r="R718" s="372"/>
      <c r="S718" s="372"/>
      <c r="T718" s="372"/>
      <c r="U718" s="372"/>
      <c r="V718" s="372"/>
      <c r="W718" s="372"/>
      <c r="X718" s="370"/>
      <c r="Y718" s="370"/>
      <c r="Z718" s="370"/>
      <c r="AA718" s="370"/>
      <c r="AB718" s="370"/>
      <c r="AC718" s="370"/>
    </row>
    <row r="719">
      <c r="B719" s="398"/>
      <c r="C719" s="372"/>
      <c r="D719" s="370"/>
      <c r="E719" s="370"/>
      <c r="F719" s="372"/>
      <c r="G719" s="372"/>
      <c r="H719" s="370"/>
      <c r="I719" s="372"/>
      <c r="J719" s="372"/>
      <c r="K719" s="372"/>
      <c r="L719" s="372"/>
      <c r="M719" s="372"/>
      <c r="N719" s="372"/>
      <c r="O719" s="372"/>
      <c r="P719" s="372"/>
      <c r="Q719" s="372"/>
      <c r="R719" s="372"/>
      <c r="S719" s="372"/>
      <c r="T719" s="372"/>
      <c r="U719" s="372"/>
      <c r="V719" s="372"/>
      <c r="W719" s="372"/>
      <c r="X719" s="370"/>
      <c r="Y719" s="370"/>
      <c r="Z719" s="370"/>
      <c r="AA719" s="370"/>
      <c r="AB719" s="370"/>
      <c r="AC719" s="370"/>
    </row>
    <row r="720">
      <c r="B720" s="398"/>
      <c r="C720" s="372"/>
      <c r="D720" s="370"/>
      <c r="E720" s="370"/>
      <c r="F720" s="372"/>
      <c r="G720" s="372"/>
      <c r="H720" s="370"/>
      <c r="I720" s="372"/>
      <c r="J720" s="372"/>
      <c r="K720" s="372"/>
      <c r="L720" s="372"/>
      <c r="M720" s="372"/>
      <c r="N720" s="372"/>
      <c r="O720" s="372"/>
      <c r="P720" s="372"/>
      <c r="Q720" s="372"/>
      <c r="R720" s="372"/>
      <c r="S720" s="372"/>
      <c r="T720" s="372"/>
      <c r="U720" s="372"/>
      <c r="V720" s="372"/>
      <c r="W720" s="372"/>
      <c r="X720" s="370"/>
      <c r="Y720" s="370"/>
      <c r="Z720" s="370"/>
      <c r="AA720" s="370"/>
      <c r="AB720" s="370"/>
      <c r="AC720" s="370"/>
    </row>
    <row r="721">
      <c r="B721" s="398"/>
      <c r="C721" s="372"/>
      <c r="D721" s="370"/>
      <c r="E721" s="370"/>
      <c r="F721" s="372"/>
      <c r="G721" s="372"/>
      <c r="H721" s="370"/>
      <c r="I721" s="372"/>
      <c r="J721" s="372"/>
      <c r="K721" s="372"/>
      <c r="L721" s="372"/>
      <c r="M721" s="372"/>
      <c r="N721" s="372"/>
      <c r="O721" s="372"/>
      <c r="P721" s="372"/>
      <c r="Q721" s="372"/>
      <c r="R721" s="372"/>
      <c r="S721" s="372"/>
      <c r="T721" s="372"/>
      <c r="U721" s="372"/>
      <c r="V721" s="372"/>
      <c r="W721" s="372"/>
      <c r="X721" s="370"/>
      <c r="Y721" s="370"/>
      <c r="Z721" s="370"/>
      <c r="AA721" s="370"/>
      <c r="AB721" s="370"/>
      <c r="AC721" s="370"/>
    </row>
    <row r="722">
      <c r="B722" s="398"/>
      <c r="C722" s="372"/>
      <c r="D722" s="370"/>
      <c r="E722" s="370"/>
      <c r="F722" s="372"/>
      <c r="G722" s="372"/>
      <c r="H722" s="370"/>
      <c r="I722" s="372"/>
      <c r="J722" s="372"/>
      <c r="K722" s="372"/>
      <c r="L722" s="372"/>
      <c r="M722" s="372"/>
      <c r="N722" s="372"/>
      <c r="O722" s="372"/>
      <c r="P722" s="372"/>
      <c r="Q722" s="372"/>
      <c r="R722" s="372"/>
      <c r="S722" s="372"/>
      <c r="T722" s="372"/>
      <c r="U722" s="372"/>
      <c r="V722" s="372"/>
      <c r="W722" s="372"/>
      <c r="X722" s="370"/>
      <c r="Y722" s="370"/>
      <c r="Z722" s="370"/>
      <c r="AA722" s="370"/>
      <c r="AB722" s="370"/>
      <c r="AC722" s="370"/>
    </row>
    <row r="723">
      <c r="B723" s="398"/>
      <c r="C723" s="372"/>
      <c r="D723" s="370"/>
      <c r="E723" s="370"/>
      <c r="F723" s="372"/>
      <c r="G723" s="372"/>
      <c r="H723" s="370"/>
      <c r="I723" s="372"/>
      <c r="J723" s="372"/>
      <c r="K723" s="372"/>
      <c r="L723" s="372"/>
      <c r="M723" s="372"/>
      <c r="N723" s="372"/>
      <c r="O723" s="372"/>
      <c r="P723" s="372"/>
      <c r="Q723" s="372"/>
      <c r="R723" s="372"/>
      <c r="S723" s="372"/>
      <c r="T723" s="372"/>
      <c r="U723" s="372"/>
      <c r="V723" s="372"/>
      <c r="W723" s="372"/>
      <c r="X723" s="370"/>
      <c r="Y723" s="370"/>
      <c r="Z723" s="370"/>
      <c r="AA723" s="370"/>
      <c r="AB723" s="370"/>
      <c r="AC723" s="370"/>
    </row>
    <row r="724">
      <c r="B724" s="398"/>
      <c r="C724" s="372"/>
      <c r="D724" s="370"/>
      <c r="E724" s="370"/>
      <c r="F724" s="372"/>
      <c r="G724" s="372"/>
      <c r="H724" s="370"/>
      <c r="I724" s="372"/>
      <c r="J724" s="372"/>
      <c r="K724" s="372"/>
      <c r="L724" s="372"/>
      <c r="M724" s="372"/>
      <c r="N724" s="372"/>
      <c r="O724" s="372"/>
      <c r="P724" s="372"/>
      <c r="Q724" s="372"/>
      <c r="R724" s="372"/>
      <c r="S724" s="372"/>
      <c r="T724" s="372"/>
      <c r="U724" s="372"/>
      <c r="V724" s="372"/>
      <c r="W724" s="372"/>
      <c r="X724" s="370"/>
      <c r="Y724" s="370"/>
      <c r="Z724" s="370"/>
      <c r="AA724" s="370"/>
      <c r="AB724" s="370"/>
      <c r="AC724" s="370"/>
    </row>
    <row r="725">
      <c r="B725" s="398"/>
      <c r="C725" s="372"/>
      <c r="D725" s="370"/>
      <c r="E725" s="370"/>
      <c r="F725" s="372"/>
      <c r="G725" s="372"/>
      <c r="H725" s="370"/>
      <c r="I725" s="372"/>
      <c r="J725" s="372"/>
      <c r="K725" s="372"/>
      <c r="L725" s="372"/>
      <c r="M725" s="372"/>
      <c r="N725" s="372"/>
      <c r="O725" s="372"/>
      <c r="P725" s="372"/>
      <c r="Q725" s="372"/>
      <c r="R725" s="372"/>
      <c r="S725" s="372"/>
      <c r="T725" s="372"/>
      <c r="U725" s="372"/>
      <c r="V725" s="372"/>
      <c r="W725" s="372"/>
      <c r="X725" s="370"/>
      <c r="Y725" s="370"/>
      <c r="Z725" s="370"/>
      <c r="AA725" s="370"/>
      <c r="AB725" s="370"/>
      <c r="AC725" s="370"/>
    </row>
    <row r="726">
      <c r="B726" s="398"/>
      <c r="C726" s="372"/>
      <c r="D726" s="370"/>
      <c r="E726" s="370"/>
      <c r="F726" s="372"/>
      <c r="G726" s="372"/>
      <c r="H726" s="370"/>
      <c r="I726" s="372"/>
      <c r="J726" s="372"/>
      <c r="K726" s="372"/>
      <c r="L726" s="372"/>
      <c r="M726" s="372"/>
      <c r="N726" s="372"/>
      <c r="O726" s="372"/>
      <c r="P726" s="372"/>
      <c r="Q726" s="372"/>
      <c r="R726" s="372"/>
      <c r="S726" s="372"/>
      <c r="T726" s="372"/>
      <c r="U726" s="372"/>
      <c r="V726" s="372"/>
      <c r="W726" s="372"/>
      <c r="X726" s="370"/>
      <c r="Y726" s="370"/>
      <c r="Z726" s="370"/>
      <c r="AA726" s="370"/>
      <c r="AB726" s="370"/>
      <c r="AC726" s="370"/>
    </row>
    <row r="727">
      <c r="B727" s="398"/>
      <c r="C727" s="372"/>
      <c r="D727" s="370"/>
      <c r="E727" s="370"/>
      <c r="F727" s="372"/>
      <c r="G727" s="372"/>
      <c r="H727" s="370"/>
      <c r="I727" s="372"/>
      <c r="J727" s="372"/>
      <c r="K727" s="372"/>
      <c r="L727" s="372"/>
      <c r="M727" s="372"/>
      <c r="N727" s="372"/>
      <c r="O727" s="372"/>
      <c r="P727" s="372"/>
      <c r="Q727" s="372"/>
      <c r="R727" s="372"/>
      <c r="S727" s="372"/>
      <c r="T727" s="372"/>
      <c r="U727" s="372"/>
      <c r="V727" s="372"/>
      <c r="W727" s="372"/>
      <c r="X727" s="370"/>
      <c r="Y727" s="370"/>
      <c r="Z727" s="370"/>
      <c r="AA727" s="370"/>
      <c r="AB727" s="370"/>
      <c r="AC727" s="370"/>
    </row>
    <row r="728">
      <c r="B728" s="398"/>
      <c r="C728" s="372"/>
      <c r="D728" s="370"/>
      <c r="E728" s="370"/>
      <c r="F728" s="372"/>
      <c r="G728" s="372"/>
      <c r="H728" s="370"/>
      <c r="I728" s="372"/>
      <c r="J728" s="372"/>
      <c r="K728" s="372"/>
      <c r="L728" s="372"/>
      <c r="M728" s="372"/>
      <c r="N728" s="372"/>
      <c r="O728" s="372"/>
      <c r="P728" s="372"/>
      <c r="Q728" s="372"/>
      <c r="R728" s="372"/>
      <c r="S728" s="372"/>
      <c r="T728" s="372"/>
      <c r="U728" s="372"/>
      <c r="V728" s="372"/>
      <c r="W728" s="372"/>
      <c r="X728" s="370"/>
      <c r="Y728" s="370"/>
      <c r="Z728" s="370"/>
      <c r="AA728" s="370"/>
      <c r="AB728" s="370"/>
      <c r="AC728" s="370"/>
    </row>
    <row r="729">
      <c r="B729" s="398"/>
      <c r="C729" s="372"/>
      <c r="D729" s="370"/>
      <c r="E729" s="370"/>
      <c r="F729" s="372"/>
      <c r="G729" s="372"/>
      <c r="H729" s="370"/>
      <c r="I729" s="372"/>
      <c r="J729" s="372"/>
      <c r="K729" s="372"/>
      <c r="L729" s="372"/>
      <c r="M729" s="372"/>
      <c r="N729" s="372"/>
      <c r="O729" s="372"/>
      <c r="P729" s="372"/>
      <c r="Q729" s="372"/>
      <c r="R729" s="372"/>
      <c r="S729" s="372"/>
      <c r="T729" s="372"/>
      <c r="U729" s="372"/>
      <c r="V729" s="372"/>
      <c r="W729" s="372"/>
      <c r="X729" s="370"/>
      <c r="Y729" s="370"/>
      <c r="Z729" s="370"/>
      <c r="AA729" s="370"/>
      <c r="AB729" s="370"/>
      <c r="AC729" s="370"/>
    </row>
    <row r="730">
      <c r="B730" s="398"/>
      <c r="C730" s="372"/>
      <c r="D730" s="370"/>
      <c r="E730" s="370"/>
      <c r="F730" s="372"/>
      <c r="G730" s="372"/>
      <c r="H730" s="370"/>
      <c r="I730" s="372"/>
      <c r="J730" s="372"/>
      <c r="K730" s="372"/>
      <c r="L730" s="372"/>
      <c r="M730" s="372"/>
      <c r="N730" s="372"/>
      <c r="O730" s="372"/>
      <c r="P730" s="372"/>
      <c r="Q730" s="372"/>
      <c r="R730" s="372"/>
      <c r="S730" s="372"/>
      <c r="T730" s="372"/>
      <c r="U730" s="372"/>
      <c r="V730" s="372"/>
      <c r="W730" s="372"/>
      <c r="X730" s="370"/>
      <c r="Y730" s="370"/>
      <c r="Z730" s="370"/>
      <c r="AA730" s="370"/>
      <c r="AB730" s="370"/>
      <c r="AC730" s="370"/>
    </row>
    <row r="731">
      <c r="B731" s="398"/>
      <c r="C731" s="372"/>
      <c r="D731" s="370"/>
      <c r="E731" s="370"/>
      <c r="F731" s="372"/>
      <c r="G731" s="372"/>
      <c r="H731" s="370"/>
      <c r="I731" s="372"/>
      <c r="J731" s="372"/>
      <c r="K731" s="372"/>
      <c r="L731" s="372"/>
      <c r="M731" s="372"/>
      <c r="N731" s="372"/>
      <c r="O731" s="372"/>
      <c r="P731" s="372"/>
      <c r="Q731" s="372"/>
      <c r="R731" s="372"/>
      <c r="S731" s="372"/>
      <c r="T731" s="372"/>
      <c r="U731" s="372"/>
      <c r="V731" s="372"/>
      <c r="W731" s="372"/>
      <c r="X731" s="370"/>
      <c r="Y731" s="370"/>
      <c r="Z731" s="370"/>
      <c r="AA731" s="370"/>
      <c r="AB731" s="370"/>
      <c r="AC731" s="370"/>
    </row>
    <row r="732">
      <c r="B732" s="398"/>
      <c r="C732" s="372"/>
      <c r="D732" s="370"/>
      <c r="E732" s="370"/>
      <c r="F732" s="372"/>
      <c r="G732" s="372"/>
      <c r="H732" s="370"/>
      <c r="I732" s="372"/>
      <c r="J732" s="372"/>
      <c r="K732" s="372"/>
      <c r="L732" s="372"/>
      <c r="M732" s="372"/>
      <c r="N732" s="372"/>
      <c r="O732" s="372"/>
      <c r="P732" s="372"/>
      <c r="Q732" s="372"/>
      <c r="R732" s="372"/>
      <c r="S732" s="372"/>
      <c r="T732" s="372"/>
      <c r="U732" s="372"/>
      <c r="V732" s="372"/>
      <c r="W732" s="372"/>
      <c r="X732" s="370"/>
      <c r="Y732" s="370"/>
      <c r="Z732" s="370"/>
      <c r="AA732" s="370"/>
      <c r="AB732" s="370"/>
      <c r="AC732" s="370"/>
    </row>
    <row r="733">
      <c r="B733" s="398"/>
      <c r="C733" s="372"/>
      <c r="D733" s="370"/>
      <c r="E733" s="370"/>
      <c r="F733" s="372"/>
      <c r="G733" s="372"/>
      <c r="H733" s="370"/>
      <c r="I733" s="372"/>
      <c r="J733" s="372"/>
      <c r="K733" s="372"/>
      <c r="L733" s="372"/>
      <c r="M733" s="372"/>
      <c r="N733" s="372"/>
      <c r="O733" s="372"/>
      <c r="P733" s="372"/>
      <c r="Q733" s="372"/>
      <c r="R733" s="372"/>
      <c r="S733" s="372"/>
      <c r="T733" s="372"/>
      <c r="U733" s="372"/>
      <c r="V733" s="372"/>
      <c r="W733" s="372"/>
      <c r="X733" s="370"/>
      <c r="Y733" s="370"/>
      <c r="Z733" s="370"/>
      <c r="AA733" s="370"/>
      <c r="AB733" s="370"/>
      <c r="AC733" s="370"/>
    </row>
    <row r="734">
      <c r="B734" s="398"/>
      <c r="C734" s="372"/>
      <c r="D734" s="370"/>
      <c r="E734" s="370"/>
      <c r="F734" s="372"/>
      <c r="G734" s="372"/>
      <c r="H734" s="370"/>
      <c r="I734" s="372"/>
      <c r="J734" s="372"/>
      <c r="K734" s="372"/>
      <c r="L734" s="372"/>
      <c r="M734" s="372"/>
      <c r="N734" s="372"/>
      <c r="O734" s="372"/>
      <c r="P734" s="372"/>
      <c r="Q734" s="372"/>
      <c r="R734" s="372"/>
      <c r="S734" s="372"/>
      <c r="T734" s="372"/>
      <c r="U734" s="372"/>
      <c r="V734" s="372"/>
      <c r="W734" s="372"/>
      <c r="X734" s="370"/>
      <c r="Y734" s="370"/>
      <c r="Z734" s="370"/>
      <c r="AA734" s="370"/>
      <c r="AB734" s="370"/>
      <c r="AC734" s="370"/>
    </row>
    <row r="735">
      <c r="B735" s="398"/>
      <c r="C735" s="372"/>
      <c r="D735" s="370"/>
      <c r="E735" s="370"/>
      <c r="F735" s="372"/>
      <c r="G735" s="372"/>
      <c r="H735" s="370"/>
      <c r="I735" s="372"/>
      <c r="J735" s="372"/>
      <c r="K735" s="372"/>
      <c r="L735" s="372"/>
      <c r="M735" s="372"/>
      <c r="N735" s="372"/>
      <c r="O735" s="372"/>
      <c r="P735" s="372"/>
      <c r="Q735" s="372"/>
      <c r="R735" s="372"/>
      <c r="S735" s="372"/>
      <c r="T735" s="372"/>
      <c r="U735" s="372"/>
      <c r="V735" s="372"/>
      <c r="W735" s="372"/>
      <c r="X735" s="370"/>
      <c r="Y735" s="370"/>
      <c r="Z735" s="370"/>
      <c r="AA735" s="370"/>
      <c r="AB735" s="370"/>
      <c r="AC735" s="370"/>
    </row>
    <row r="736">
      <c r="B736" s="398"/>
      <c r="C736" s="372"/>
      <c r="D736" s="370"/>
      <c r="E736" s="370"/>
      <c r="F736" s="372"/>
      <c r="G736" s="372"/>
      <c r="H736" s="370"/>
      <c r="I736" s="372"/>
      <c r="J736" s="372"/>
      <c r="K736" s="372"/>
      <c r="L736" s="372"/>
      <c r="M736" s="372"/>
      <c r="N736" s="372"/>
      <c r="O736" s="372"/>
      <c r="P736" s="372"/>
      <c r="Q736" s="372"/>
      <c r="R736" s="372"/>
      <c r="S736" s="372"/>
      <c r="T736" s="372"/>
      <c r="U736" s="372"/>
      <c r="V736" s="372"/>
      <c r="W736" s="372"/>
      <c r="X736" s="370"/>
      <c r="Y736" s="370"/>
      <c r="Z736" s="370"/>
      <c r="AA736" s="370"/>
      <c r="AB736" s="370"/>
      <c r="AC736" s="370"/>
    </row>
    <row r="737">
      <c r="B737" s="398"/>
      <c r="C737" s="372"/>
      <c r="D737" s="370"/>
      <c r="E737" s="370"/>
      <c r="F737" s="372"/>
      <c r="G737" s="372"/>
      <c r="H737" s="370"/>
      <c r="I737" s="372"/>
      <c r="J737" s="372"/>
      <c r="K737" s="372"/>
      <c r="L737" s="372"/>
      <c r="M737" s="372"/>
      <c r="N737" s="372"/>
      <c r="O737" s="372"/>
      <c r="P737" s="372"/>
      <c r="Q737" s="372"/>
      <c r="R737" s="372"/>
      <c r="S737" s="372"/>
      <c r="T737" s="372"/>
      <c r="U737" s="372"/>
      <c r="V737" s="372"/>
      <c r="W737" s="372"/>
      <c r="X737" s="370"/>
      <c r="Y737" s="370"/>
      <c r="Z737" s="370"/>
      <c r="AA737" s="370"/>
      <c r="AB737" s="370"/>
      <c r="AC737" s="370"/>
    </row>
    <row r="738">
      <c r="B738" s="398"/>
      <c r="C738" s="372"/>
      <c r="D738" s="370"/>
      <c r="E738" s="370"/>
      <c r="F738" s="372"/>
      <c r="G738" s="372"/>
      <c r="H738" s="370"/>
      <c r="I738" s="372"/>
      <c r="J738" s="372"/>
      <c r="K738" s="372"/>
      <c r="L738" s="372"/>
      <c r="M738" s="372"/>
      <c r="N738" s="372"/>
      <c r="O738" s="372"/>
      <c r="P738" s="372"/>
      <c r="Q738" s="372"/>
      <c r="R738" s="372"/>
      <c r="S738" s="372"/>
      <c r="T738" s="372"/>
      <c r="U738" s="372"/>
      <c r="V738" s="372"/>
      <c r="W738" s="372"/>
      <c r="X738" s="370"/>
      <c r="Y738" s="370"/>
      <c r="Z738" s="370"/>
      <c r="AA738" s="370"/>
      <c r="AB738" s="370"/>
      <c r="AC738" s="370"/>
    </row>
    <row r="739">
      <c r="B739" s="398"/>
      <c r="C739" s="372"/>
      <c r="D739" s="370"/>
      <c r="E739" s="370"/>
      <c r="F739" s="372"/>
      <c r="G739" s="372"/>
      <c r="H739" s="370"/>
      <c r="I739" s="372"/>
      <c r="J739" s="372"/>
      <c r="K739" s="372"/>
      <c r="L739" s="372"/>
      <c r="M739" s="372"/>
      <c r="N739" s="372"/>
      <c r="O739" s="372"/>
      <c r="P739" s="372"/>
      <c r="Q739" s="372"/>
      <c r="R739" s="372"/>
      <c r="S739" s="372"/>
      <c r="T739" s="372"/>
      <c r="U739" s="372"/>
      <c r="V739" s="372"/>
      <c r="W739" s="372"/>
      <c r="X739" s="370"/>
      <c r="Y739" s="370"/>
      <c r="Z739" s="370"/>
      <c r="AA739" s="370"/>
      <c r="AB739" s="370"/>
      <c r="AC739" s="370"/>
    </row>
    <row r="740">
      <c r="B740" s="398"/>
      <c r="C740" s="372"/>
      <c r="D740" s="370"/>
      <c r="E740" s="370"/>
      <c r="F740" s="372"/>
      <c r="G740" s="372"/>
      <c r="H740" s="370"/>
      <c r="I740" s="372"/>
      <c r="J740" s="372"/>
      <c r="K740" s="372"/>
      <c r="L740" s="372"/>
      <c r="M740" s="372"/>
      <c r="N740" s="372"/>
      <c r="O740" s="372"/>
      <c r="P740" s="372"/>
      <c r="Q740" s="372"/>
      <c r="R740" s="372"/>
      <c r="S740" s="372"/>
      <c r="T740" s="372"/>
      <c r="U740" s="372"/>
      <c r="V740" s="372"/>
      <c r="W740" s="372"/>
      <c r="X740" s="370"/>
      <c r="Y740" s="370"/>
      <c r="Z740" s="370"/>
      <c r="AA740" s="370"/>
      <c r="AB740" s="370"/>
      <c r="AC740" s="370"/>
    </row>
    <row r="741">
      <c r="B741" s="398"/>
      <c r="C741" s="372"/>
      <c r="D741" s="370"/>
      <c r="E741" s="370"/>
      <c r="F741" s="372"/>
      <c r="G741" s="372"/>
      <c r="H741" s="370"/>
      <c r="I741" s="372"/>
      <c r="J741" s="372"/>
      <c r="K741" s="372"/>
      <c r="L741" s="372"/>
      <c r="M741" s="372"/>
      <c r="N741" s="372"/>
      <c r="O741" s="372"/>
      <c r="P741" s="372"/>
      <c r="Q741" s="372"/>
      <c r="R741" s="372"/>
      <c r="S741" s="372"/>
      <c r="T741" s="372"/>
      <c r="U741" s="372"/>
      <c r="V741" s="372"/>
      <c r="W741" s="372"/>
      <c r="X741" s="370"/>
      <c r="Y741" s="370"/>
      <c r="Z741" s="370"/>
      <c r="AA741" s="370"/>
      <c r="AB741" s="370"/>
      <c r="AC741" s="370"/>
    </row>
    <row r="742">
      <c r="B742" s="398"/>
      <c r="C742" s="372"/>
      <c r="D742" s="370"/>
      <c r="E742" s="370"/>
      <c r="F742" s="372"/>
      <c r="G742" s="372"/>
      <c r="H742" s="370"/>
      <c r="I742" s="372"/>
      <c r="J742" s="372"/>
      <c r="K742" s="372"/>
      <c r="L742" s="372"/>
      <c r="M742" s="372"/>
      <c r="N742" s="372"/>
      <c r="O742" s="372"/>
      <c r="P742" s="372"/>
      <c r="Q742" s="372"/>
      <c r="R742" s="372"/>
      <c r="S742" s="372"/>
      <c r="T742" s="372"/>
      <c r="U742" s="372"/>
      <c r="V742" s="372"/>
      <c r="W742" s="372"/>
      <c r="X742" s="370"/>
      <c r="Y742" s="370"/>
      <c r="Z742" s="370"/>
      <c r="AA742" s="370"/>
      <c r="AB742" s="370"/>
      <c r="AC742" s="370"/>
    </row>
    <row r="743">
      <c r="B743" s="398"/>
      <c r="C743" s="372"/>
      <c r="D743" s="370"/>
      <c r="E743" s="370"/>
      <c r="F743" s="372"/>
      <c r="G743" s="372"/>
      <c r="H743" s="370"/>
      <c r="I743" s="372"/>
      <c r="J743" s="372"/>
      <c r="K743" s="372"/>
      <c r="L743" s="372"/>
      <c r="M743" s="372"/>
      <c r="N743" s="372"/>
      <c r="O743" s="372"/>
      <c r="P743" s="372"/>
      <c r="Q743" s="372"/>
      <c r="R743" s="372"/>
      <c r="S743" s="372"/>
      <c r="T743" s="372"/>
      <c r="U743" s="372"/>
      <c r="V743" s="372"/>
      <c r="W743" s="372"/>
      <c r="X743" s="370"/>
      <c r="Y743" s="370"/>
      <c r="Z743" s="370"/>
      <c r="AA743" s="370"/>
      <c r="AB743" s="370"/>
      <c r="AC743" s="370"/>
    </row>
    <row r="744">
      <c r="B744" s="398"/>
      <c r="C744" s="372"/>
      <c r="D744" s="370"/>
      <c r="E744" s="370"/>
      <c r="F744" s="372"/>
      <c r="G744" s="372"/>
      <c r="H744" s="370"/>
      <c r="I744" s="372"/>
      <c r="J744" s="372"/>
      <c r="K744" s="372"/>
      <c r="L744" s="372"/>
      <c r="M744" s="372"/>
      <c r="N744" s="372"/>
      <c r="O744" s="372"/>
      <c r="P744" s="372"/>
      <c r="Q744" s="372"/>
      <c r="R744" s="372"/>
      <c r="S744" s="372"/>
      <c r="T744" s="372"/>
      <c r="U744" s="372"/>
      <c r="V744" s="372"/>
      <c r="W744" s="372"/>
      <c r="X744" s="370"/>
      <c r="Y744" s="370"/>
      <c r="Z744" s="370"/>
      <c r="AA744" s="370"/>
      <c r="AB744" s="370"/>
      <c r="AC744" s="370"/>
    </row>
    <row r="745">
      <c r="B745" s="398"/>
      <c r="C745" s="372"/>
      <c r="D745" s="370"/>
      <c r="E745" s="370"/>
      <c r="F745" s="372"/>
      <c r="G745" s="372"/>
      <c r="H745" s="370"/>
      <c r="I745" s="372"/>
      <c r="J745" s="372"/>
      <c r="K745" s="372"/>
      <c r="L745" s="372"/>
      <c r="M745" s="372"/>
      <c r="N745" s="372"/>
      <c r="O745" s="372"/>
      <c r="P745" s="372"/>
      <c r="Q745" s="372"/>
      <c r="R745" s="372"/>
      <c r="S745" s="372"/>
      <c r="T745" s="372"/>
      <c r="U745" s="372"/>
      <c r="V745" s="372"/>
      <c r="W745" s="372"/>
      <c r="X745" s="370"/>
      <c r="Y745" s="370"/>
      <c r="Z745" s="370"/>
      <c r="AA745" s="370"/>
      <c r="AB745" s="370"/>
      <c r="AC745" s="370"/>
    </row>
    <row r="746">
      <c r="B746" s="398"/>
      <c r="C746" s="372"/>
      <c r="D746" s="370"/>
      <c r="E746" s="370"/>
      <c r="F746" s="372"/>
      <c r="G746" s="372"/>
      <c r="H746" s="370"/>
      <c r="I746" s="372"/>
      <c r="J746" s="372"/>
      <c r="K746" s="372"/>
      <c r="L746" s="372"/>
      <c r="M746" s="372"/>
      <c r="N746" s="372"/>
      <c r="O746" s="372"/>
      <c r="P746" s="372"/>
      <c r="Q746" s="372"/>
      <c r="R746" s="372"/>
      <c r="S746" s="372"/>
      <c r="T746" s="372"/>
      <c r="U746" s="372"/>
      <c r="V746" s="372"/>
      <c r="W746" s="372"/>
      <c r="X746" s="370"/>
      <c r="Y746" s="370"/>
      <c r="Z746" s="370"/>
      <c r="AA746" s="370"/>
      <c r="AB746" s="370"/>
      <c r="AC746" s="370"/>
    </row>
    <row r="747">
      <c r="B747" s="398"/>
      <c r="C747" s="372"/>
      <c r="D747" s="370"/>
      <c r="E747" s="370"/>
      <c r="F747" s="372"/>
      <c r="G747" s="372"/>
      <c r="H747" s="370"/>
      <c r="I747" s="372"/>
      <c r="J747" s="372"/>
      <c r="K747" s="372"/>
      <c r="L747" s="372"/>
      <c r="M747" s="372"/>
      <c r="N747" s="372"/>
      <c r="O747" s="372"/>
      <c r="P747" s="372"/>
      <c r="Q747" s="372"/>
      <c r="R747" s="372"/>
      <c r="S747" s="372"/>
      <c r="T747" s="372"/>
      <c r="U747" s="372"/>
      <c r="V747" s="372"/>
      <c r="W747" s="372"/>
      <c r="X747" s="370"/>
      <c r="Y747" s="370"/>
      <c r="Z747" s="370"/>
      <c r="AA747" s="370"/>
      <c r="AB747" s="370"/>
      <c r="AC747" s="370"/>
    </row>
    <row r="748">
      <c r="B748" s="398"/>
      <c r="C748" s="372"/>
      <c r="D748" s="370"/>
      <c r="E748" s="370"/>
      <c r="F748" s="372"/>
      <c r="G748" s="372"/>
      <c r="H748" s="370"/>
      <c r="I748" s="372"/>
      <c r="J748" s="372"/>
      <c r="K748" s="372"/>
      <c r="L748" s="372"/>
      <c r="M748" s="372"/>
      <c r="N748" s="372"/>
      <c r="O748" s="372"/>
      <c r="P748" s="372"/>
      <c r="Q748" s="372"/>
      <c r="R748" s="372"/>
      <c r="S748" s="372"/>
      <c r="T748" s="372"/>
      <c r="U748" s="372"/>
      <c r="V748" s="372"/>
      <c r="W748" s="372"/>
      <c r="X748" s="370"/>
      <c r="Y748" s="370"/>
      <c r="Z748" s="370"/>
      <c r="AA748" s="370"/>
      <c r="AB748" s="370"/>
      <c r="AC748" s="370"/>
    </row>
    <row r="749">
      <c r="B749" s="398"/>
      <c r="C749" s="372"/>
      <c r="D749" s="370"/>
      <c r="E749" s="370"/>
      <c r="F749" s="372"/>
      <c r="G749" s="372"/>
      <c r="H749" s="370"/>
      <c r="I749" s="372"/>
      <c r="J749" s="372"/>
      <c r="K749" s="372"/>
      <c r="L749" s="372"/>
      <c r="M749" s="372"/>
      <c r="N749" s="372"/>
      <c r="O749" s="372"/>
      <c r="P749" s="372"/>
      <c r="Q749" s="372"/>
      <c r="R749" s="372"/>
      <c r="S749" s="372"/>
      <c r="T749" s="372"/>
      <c r="U749" s="372"/>
      <c r="V749" s="372"/>
      <c r="W749" s="372"/>
      <c r="X749" s="370"/>
      <c r="Y749" s="370"/>
      <c r="Z749" s="370"/>
      <c r="AA749" s="370"/>
      <c r="AB749" s="370"/>
      <c r="AC749" s="370"/>
    </row>
    <row r="750">
      <c r="B750" s="398"/>
      <c r="C750" s="372"/>
      <c r="D750" s="370"/>
      <c r="E750" s="370"/>
      <c r="F750" s="372"/>
      <c r="G750" s="372"/>
      <c r="H750" s="370"/>
      <c r="I750" s="372"/>
      <c r="J750" s="372"/>
      <c r="K750" s="372"/>
      <c r="L750" s="372"/>
      <c r="M750" s="372"/>
      <c r="N750" s="372"/>
      <c r="O750" s="372"/>
      <c r="P750" s="372"/>
      <c r="Q750" s="372"/>
      <c r="R750" s="372"/>
      <c r="S750" s="372"/>
      <c r="T750" s="372"/>
      <c r="U750" s="372"/>
      <c r="V750" s="372"/>
      <c r="W750" s="372"/>
      <c r="X750" s="370"/>
      <c r="Y750" s="370"/>
      <c r="Z750" s="370"/>
      <c r="AA750" s="370"/>
      <c r="AB750" s="370"/>
      <c r="AC750" s="370"/>
    </row>
    <row r="751">
      <c r="B751" s="398"/>
      <c r="C751" s="372"/>
      <c r="D751" s="370"/>
      <c r="E751" s="370"/>
      <c r="F751" s="372"/>
      <c r="G751" s="372"/>
      <c r="H751" s="370"/>
      <c r="I751" s="372"/>
      <c r="J751" s="372"/>
      <c r="K751" s="372"/>
      <c r="L751" s="372"/>
      <c r="M751" s="372"/>
      <c r="N751" s="372"/>
      <c r="O751" s="372"/>
      <c r="P751" s="372"/>
      <c r="Q751" s="372"/>
      <c r="R751" s="372"/>
      <c r="S751" s="372"/>
      <c r="T751" s="372"/>
      <c r="U751" s="372"/>
      <c r="V751" s="372"/>
      <c r="W751" s="372"/>
      <c r="X751" s="370"/>
      <c r="Y751" s="370"/>
      <c r="Z751" s="370"/>
      <c r="AA751" s="370"/>
      <c r="AB751" s="370"/>
      <c r="AC751" s="370"/>
    </row>
    <row r="752">
      <c r="B752" s="398"/>
      <c r="C752" s="372"/>
      <c r="D752" s="370"/>
      <c r="E752" s="370"/>
      <c r="F752" s="372"/>
      <c r="G752" s="372"/>
      <c r="H752" s="370"/>
      <c r="I752" s="372"/>
      <c r="J752" s="372"/>
      <c r="K752" s="372"/>
      <c r="L752" s="372"/>
      <c r="M752" s="372"/>
      <c r="N752" s="372"/>
      <c r="O752" s="372"/>
      <c r="P752" s="372"/>
      <c r="Q752" s="372"/>
      <c r="R752" s="372"/>
      <c r="S752" s="372"/>
      <c r="T752" s="372"/>
      <c r="U752" s="372"/>
      <c r="V752" s="372"/>
      <c r="W752" s="372"/>
      <c r="X752" s="370"/>
      <c r="Y752" s="370"/>
      <c r="Z752" s="370"/>
      <c r="AA752" s="370"/>
      <c r="AB752" s="370"/>
      <c r="AC752" s="370"/>
    </row>
    <row r="753">
      <c r="B753" s="398"/>
      <c r="C753" s="372"/>
      <c r="D753" s="370"/>
      <c r="E753" s="370"/>
      <c r="F753" s="372"/>
      <c r="G753" s="372"/>
      <c r="H753" s="370"/>
      <c r="I753" s="372"/>
      <c r="J753" s="372"/>
      <c r="K753" s="372"/>
      <c r="L753" s="372"/>
      <c r="M753" s="372"/>
      <c r="N753" s="372"/>
      <c r="O753" s="372"/>
      <c r="P753" s="372"/>
      <c r="Q753" s="372"/>
      <c r="R753" s="372"/>
      <c r="S753" s="372"/>
      <c r="T753" s="372"/>
      <c r="U753" s="372"/>
      <c r="V753" s="372"/>
      <c r="W753" s="372"/>
      <c r="X753" s="370"/>
      <c r="Y753" s="370"/>
      <c r="Z753" s="370"/>
      <c r="AA753" s="370"/>
      <c r="AB753" s="370"/>
      <c r="AC753" s="370"/>
    </row>
    <row r="754">
      <c r="B754" s="398"/>
      <c r="C754" s="372"/>
      <c r="D754" s="370"/>
      <c r="E754" s="370"/>
      <c r="F754" s="372"/>
      <c r="G754" s="372"/>
      <c r="H754" s="370"/>
      <c r="I754" s="372"/>
      <c r="J754" s="372"/>
      <c r="K754" s="372"/>
      <c r="L754" s="372"/>
      <c r="M754" s="372"/>
      <c r="N754" s="372"/>
      <c r="O754" s="372"/>
      <c r="P754" s="372"/>
      <c r="Q754" s="372"/>
      <c r="R754" s="372"/>
      <c r="S754" s="372"/>
      <c r="T754" s="372"/>
      <c r="U754" s="372"/>
      <c r="V754" s="372"/>
      <c r="W754" s="372"/>
      <c r="X754" s="370"/>
      <c r="Y754" s="370"/>
      <c r="Z754" s="370"/>
      <c r="AA754" s="370"/>
      <c r="AB754" s="370"/>
      <c r="AC754" s="370"/>
    </row>
    <row r="755">
      <c r="B755" s="398"/>
      <c r="C755" s="372"/>
      <c r="D755" s="370"/>
      <c r="E755" s="370"/>
      <c r="F755" s="372"/>
      <c r="G755" s="372"/>
      <c r="H755" s="370"/>
      <c r="I755" s="372"/>
      <c r="J755" s="372"/>
      <c r="K755" s="372"/>
      <c r="L755" s="372"/>
      <c r="M755" s="372"/>
      <c r="N755" s="372"/>
      <c r="O755" s="372"/>
      <c r="P755" s="372"/>
      <c r="Q755" s="372"/>
      <c r="R755" s="372"/>
      <c r="S755" s="372"/>
      <c r="T755" s="372"/>
      <c r="U755" s="372"/>
      <c r="V755" s="372"/>
      <c r="W755" s="372"/>
      <c r="X755" s="370"/>
      <c r="Y755" s="370"/>
      <c r="Z755" s="370"/>
      <c r="AA755" s="370"/>
      <c r="AB755" s="370"/>
      <c r="AC755" s="370"/>
    </row>
    <row r="756">
      <c r="B756" s="398"/>
      <c r="C756" s="372"/>
      <c r="D756" s="370"/>
      <c r="E756" s="370"/>
      <c r="F756" s="372"/>
      <c r="G756" s="372"/>
      <c r="H756" s="370"/>
      <c r="I756" s="372"/>
      <c r="J756" s="372"/>
      <c r="K756" s="372"/>
      <c r="L756" s="372"/>
      <c r="M756" s="372"/>
      <c r="N756" s="372"/>
      <c r="O756" s="372"/>
      <c r="P756" s="372"/>
      <c r="Q756" s="372"/>
      <c r="R756" s="372"/>
      <c r="S756" s="372"/>
      <c r="T756" s="372"/>
      <c r="U756" s="372"/>
      <c r="V756" s="372"/>
      <c r="W756" s="372"/>
      <c r="X756" s="370"/>
      <c r="Y756" s="370"/>
      <c r="Z756" s="370"/>
      <c r="AA756" s="370"/>
      <c r="AB756" s="370"/>
      <c r="AC756" s="370"/>
    </row>
    <row r="757">
      <c r="B757" s="398"/>
      <c r="C757" s="372"/>
      <c r="D757" s="370"/>
      <c r="E757" s="370"/>
      <c r="F757" s="372"/>
      <c r="G757" s="372"/>
      <c r="H757" s="370"/>
      <c r="I757" s="372"/>
      <c r="J757" s="372"/>
      <c r="K757" s="372"/>
      <c r="L757" s="372"/>
      <c r="M757" s="372"/>
      <c r="N757" s="372"/>
      <c r="O757" s="372"/>
      <c r="P757" s="372"/>
      <c r="Q757" s="372"/>
      <c r="R757" s="372"/>
      <c r="S757" s="372"/>
      <c r="T757" s="372"/>
      <c r="U757" s="372"/>
      <c r="V757" s="372"/>
      <c r="W757" s="372"/>
      <c r="X757" s="370"/>
      <c r="Y757" s="370"/>
      <c r="Z757" s="370"/>
      <c r="AA757" s="370"/>
      <c r="AB757" s="370"/>
      <c r="AC757" s="370"/>
    </row>
    <row r="758">
      <c r="B758" s="398"/>
      <c r="C758" s="372"/>
      <c r="D758" s="370"/>
      <c r="E758" s="370"/>
      <c r="F758" s="372"/>
      <c r="G758" s="372"/>
      <c r="H758" s="370"/>
      <c r="I758" s="372"/>
      <c r="J758" s="372"/>
      <c r="K758" s="372"/>
      <c r="L758" s="372"/>
      <c r="M758" s="372"/>
      <c r="N758" s="372"/>
      <c r="O758" s="372"/>
      <c r="P758" s="372"/>
      <c r="Q758" s="372"/>
      <c r="R758" s="372"/>
      <c r="S758" s="372"/>
      <c r="T758" s="372"/>
      <c r="U758" s="372"/>
      <c r="V758" s="372"/>
      <c r="W758" s="372"/>
      <c r="X758" s="370"/>
      <c r="Y758" s="370"/>
      <c r="Z758" s="370"/>
      <c r="AA758" s="370"/>
      <c r="AB758" s="370"/>
      <c r="AC758" s="370"/>
    </row>
    <row r="759">
      <c r="B759" s="398"/>
      <c r="C759" s="372"/>
      <c r="D759" s="370"/>
      <c r="E759" s="370"/>
      <c r="F759" s="372"/>
      <c r="G759" s="372"/>
      <c r="H759" s="370"/>
      <c r="I759" s="372"/>
      <c r="J759" s="372"/>
      <c r="K759" s="372"/>
      <c r="L759" s="372"/>
      <c r="M759" s="372"/>
      <c r="N759" s="372"/>
      <c r="O759" s="372"/>
      <c r="P759" s="372"/>
      <c r="Q759" s="372"/>
      <c r="R759" s="372"/>
      <c r="S759" s="372"/>
      <c r="T759" s="372"/>
      <c r="U759" s="372"/>
      <c r="V759" s="372"/>
      <c r="W759" s="372"/>
      <c r="X759" s="370"/>
      <c r="Y759" s="370"/>
      <c r="Z759" s="370"/>
      <c r="AA759" s="370"/>
      <c r="AB759" s="370"/>
      <c r="AC759" s="370"/>
    </row>
    <row r="760">
      <c r="B760" s="398"/>
      <c r="C760" s="372"/>
      <c r="D760" s="370"/>
      <c r="E760" s="370"/>
      <c r="F760" s="372"/>
      <c r="G760" s="372"/>
      <c r="H760" s="370"/>
      <c r="I760" s="372"/>
      <c r="J760" s="372"/>
      <c r="K760" s="372"/>
      <c r="L760" s="372"/>
      <c r="M760" s="372"/>
      <c r="N760" s="372"/>
      <c r="O760" s="372"/>
      <c r="P760" s="372"/>
      <c r="Q760" s="372"/>
      <c r="R760" s="372"/>
      <c r="S760" s="372"/>
      <c r="T760" s="372"/>
      <c r="U760" s="372"/>
      <c r="V760" s="372"/>
      <c r="W760" s="372"/>
      <c r="X760" s="370"/>
      <c r="Y760" s="370"/>
      <c r="Z760" s="370"/>
      <c r="AA760" s="370"/>
      <c r="AB760" s="370"/>
      <c r="AC760" s="370"/>
    </row>
    <row r="761">
      <c r="B761" s="398"/>
      <c r="C761" s="372"/>
      <c r="D761" s="370"/>
      <c r="E761" s="370"/>
      <c r="F761" s="372"/>
      <c r="G761" s="372"/>
      <c r="H761" s="370"/>
      <c r="I761" s="372"/>
      <c r="J761" s="372"/>
      <c r="K761" s="372"/>
      <c r="L761" s="372"/>
      <c r="M761" s="372"/>
      <c r="N761" s="372"/>
      <c r="O761" s="372"/>
      <c r="P761" s="372"/>
      <c r="Q761" s="372"/>
      <c r="R761" s="372"/>
      <c r="S761" s="372"/>
      <c r="T761" s="372"/>
      <c r="U761" s="372"/>
      <c r="V761" s="372"/>
      <c r="W761" s="372"/>
      <c r="X761" s="370"/>
      <c r="Y761" s="370"/>
      <c r="Z761" s="370"/>
      <c r="AA761" s="370"/>
      <c r="AB761" s="370"/>
      <c r="AC761" s="370"/>
    </row>
    <row r="762">
      <c r="B762" s="398"/>
      <c r="C762" s="372"/>
      <c r="D762" s="370"/>
      <c r="E762" s="370"/>
      <c r="F762" s="372"/>
      <c r="G762" s="372"/>
      <c r="H762" s="370"/>
      <c r="I762" s="372"/>
      <c r="J762" s="372"/>
      <c r="K762" s="372"/>
      <c r="L762" s="372"/>
      <c r="M762" s="372"/>
      <c r="N762" s="372"/>
      <c r="O762" s="372"/>
      <c r="P762" s="372"/>
      <c r="Q762" s="372"/>
      <c r="R762" s="372"/>
      <c r="S762" s="372"/>
      <c r="T762" s="372"/>
      <c r="U762" s="372"/>
      <c r="V762" s="372"/>
      <c r="W762" s="372"/>
      <c r="X762" s="370"/>
      <c r="Y762" s="370"/>
      <c r="Z762" s="370"/>
      <c r="AA762" s="370"/>
      <c r="AB762" s="370"/>
      <c r="AC762" s="370"/>
    </row>
    <row r="763">
      <c r="B763" s="398"/>
      <c r="C763" s="372"/>
      <c r="D763" s="370"/>
      <c r="E763" s="370"/>
      <c r="F763" s="372"/>
      <c r="G763" s="372"/>
      <c r="H763" s="370"/>
      <c r="I763" s="372"/>
      <c r="J763" s="372"/>
      <c r="K763" s="372"/>
      <c r="L763" s="372"/>
      <c r="M763" s="372"/>
      <c r="N763" s="372"/>
      <c r="O763" s="372"/>
      <c r="P763" s="372"/>
      <c r="Q763" s="372"/>
      <c r="R763" s="372"/>
      <c r="S763" s="372"/>
      <c r="T763" s="372"/>
      <c r="U763" s="372"/>
      <c r="V763" s="372"/>
      <c r="W763" s="372"/>
      <c r="X763" s="370"/>
      <c r="Y763" s="370"/>
      <c r="Z763" s="370"/>
      <c r="AA763" s="370"/>
      <c r="AB763" s="370"/>
      <c r="AC763" s="370"/>
    </row>
    <row r="764">
      <c r="B764" s="398"/>
      <c r="C764" s="372"/>
      <c r="D764" s="370"/>
      <c r="E764" s="370"/>
      <c r="F764" s="372"/>
      <c r="G764" s="372"/>
      <c r="H764" s="370"/>
      <c r="I764" s="372"/>
      <c r="J764" s="372"/>
      <c r="K764" s="372"/>
      <c r="L764" s="372"/>
      <c r="M764" s="372"/>
      <c r="N764" s="372"/>
      <c r="O764" s="372"/>
      <c r="P764" s="372"/>
      <c r="Q764" s="372"/>
      <c r="R764" s="372"/>
      <c r="S764" s="372"/>
      <c r="T764" s="372"/>
      <c r="U764" s="372"/>
      <c r="V764" s="372"/>
      <c r="W764" s="372"/>
      <c r="X764" s="370"/>
      <c r="Y764" s="370"/>
      <c r="Z764" s="370"/>
      <c r="AA764" s="370"/>
      <c r="AB764" s="370"/>
      <c r="AC764" s="370"/>
    </row>
    <row r="765">
      <c r="B765" s="398"/>
      <c r="C765" s="372"/>
      <c r="D765" s="370"/>
      <c r="E765" s="370"/>
      <c r="F765" s="372"/>
      <c r="G765" s="372"/>
      <c r="H765" s="370"/>
      <c r="I765" s="372"/>
      <c r="J765" s="372"/>
      <c r="K765" s="372"/>
      <c r="L765" s="372"/>
      <c r="M765" s="372"/>
      <c r="N765" s="372"/>
      <c r="O765" s="372"/>
      <c r="P765" s="372"/>
      <c r="Q765" s="372"/>
      <c r="R765" s="372"/>
      <c r="S765" s="372"/>
      <c r="T765" s="372"/>
      <c r="U765" s="372"/>
      <c r="V765" s="372"/>
      <c r="W765" s="372"/>
      <c r="X765" s="370"/>
      <c r="Y765" s="370"/>
      <c r="Z765" s="370"/>
      <c r="AA765" s="370"/>
      <c r="AB765" s="370"/>
      <c r="AC765" s="370"/>
    </row>
    <row r="766">
      <c r="B766" s="398"/>
      <c r="C766" s="372"/>
      <c r="D766" s="370"/>
      <c r="E766" s="370"/>
      <c r="F766" s="372"/>
      <c r="G766" s="372"/>
      <c r="H766" s="370"/>
      <c r="I766" s="372"/>
      <c r="J766" s="372"/>
      <c r="K766" s="372"/>
      <c r="L766" s="372"/>
      <c r="M766" s="372"/>
      <c r="N766" s="372"/>
      <c r="O766" s="372"/>
      <c r="P766" s="372"/>
      <c r="Q766" s="372"/>
      <c r="R766" s="372"/>
      <c r="S766" s="372"/>
      <c r="T766" s="372"/>
      <c r="U766" s="372"/>
      <c r="V766" s="372"/>
      <c r="W766" s="372"/>
      <c r="X766" s="370"/>
      <c r="Y766" s="370"/>
      <c r="Z766" s="370"/>
      <c r="AA766" s="370"/>
      <c r="AB766" s="370"/>
      <c r="AC766" s="370"/>
    </row>
    <row r="767">
      <c r="B767" s="398"/>
      <c r="C767" s="372"/>
      <c r="D767" s="370"/>
      <c r="E767" s="370"/>
      <c r="F767" s="372"/>
      <c r="G767" s="372"/>
      <c r="H767" s="370"/>
      <c r="I767" s="372"/>
      <c r="J767" s="372"/>
      <c r="K767" s="372"/>
      <c r="L767" s="372"/>
      <c r="M767" s="372"/>
      <c r="N767" s="372"/>
      <c r="O767" s="372"/>
      <c r="P767" s="372"/>
      <c r="Q767" s="372"/>
      <c r="R767" s="372"/>
      <c r="S767" s="372"/>
      <c r="T767" s="372"/>
      <c r="U767" s="372"/>
      <c r="V767" s="372"/>
      <c r="W767" s="372"/>
      <c r="X767" s="370"/>
      <c r="Y767" s="370"/>
      <c r="Z767" s="370"/>
      <c r="AA767" s="370"/>
      <c r="AB767" s="370"/>
      <c r="AC767" s="370"/>
    </row>
    <row r="768">
      <c r="B768" s="398"/>
      <c r="C768" s="372"/>
      <c r="D768" s="370"/>
      <c r="E768" s="370"/>
      <c r="F768" s="372"/>
      <c r="G768" s="372"/>
      <c r="H768" s="370"/>
      <c r="I768" s="372"/>
      <c r="J768" s="372"/>
      <c r="K768" s="372"/>
      <c r="L768" s="372"/>
      <c r="M768" s="372"/>
      <c r="N768" s="372"/>
      <c r="O768" s="372"/>
      <c r="P768" s="372"/>
      <c r="Q768" s="372"/>
      <c r="R768" s="372"/>
      <c r="S768" s="372"/>
      <c r="T768" s="372"/>
      <c r="U768" s="372"/>
      <c r="V768" s="372"/>
      <c r="W768" s="372"/>
      <c r="X768" s="370"/>
      <c r="Y768" s="370"/>
      <c r="Z768" s="370"/>
      <c r="AA768" s="370"/>
      <c r="AB768" s="370"/>
      <c r="AC768" s="370"/>
    </row>
    <row r="769">
      <c r="B769" s="398"/>
      <c r="C769" s="372"/>
      <c r="D769" s="370"/>
      <c r="E769" s="370"/>
      <c r="F769" s="372"/>
      <c r="G769" s="372"/>
      <c r="H769" s="370"/>
      <c r="I769" s="372"/>
      <c r="J769" s="372"/>
      <c r="K769" s="372"/>
      <c r="L769" s="372"/>
      <c r="M769" s="372"/>
      <c r="N769" s="372"/>
      <c r="O769" s="372"/>
      <c r="P769" s="372"/>
      <c r="Q769" s="372"/>
      <c r="R769" s="372"/>
      <c r="S769" s="372"/>
      <c r="T769" s="372"/>
      <c r="U769" s="372"/>
      <c r="V769" s="372"/>
      <c r="W769" s="372"/>
      <c r="X769" s="370"/>
      <c r="Y769" s="370"/>
      <c r="Z769" s="370"/>
      <c r="AA769" s="370"/>
      <c r="AB769" s="370"/>
      <c r="AC769" s="370"/>
    </row>
    <row r="770">
      <c r="B770" s="398"/>
      <c r="C770" s="372"/>
      <c r="D770" s="370"/>
      <c r="E770" s="370"/>
      <c r="F770" s="372"/>
      <c r="G770" s="372"/>
      <c r="H770" s="370"/>
      <c r="I770" s="372"/>
      <c r="J770" s="372"/>
      <c r="K770" s="372"/>
      <c r="L770" s="372"/>
      <c r="M770" s="372"/>
      <c r="N770" s="372"/>
      <c r="O770" s="372"/>
      <c r="P770" s="372"/>
      <c r="Q770" s="372"/>
      <c r="R770" s="372"/>
      <c r="S770" s="372"/>
      <c r="T770" s="372"/>
      <c r="U770" s="372"/>
      <c r="V770" s="372"/>
      <c r="W770" s="372"/>
      <c r="X770" s="370"/>
      <c r="Y770" s="370"/>
      <c r="Z770" s="370"/>
      <c r="AA770" s="370"/>
      <c r="AB770" s="370"/>
      <c r="AC770" s="370"/>
    </row>
    <row r="771">
      <c r="B771" s="398"/>
      <c r="C771" s="372"/>
      <c r="D771" s="370"/>
      <c r="E771" s="370"/>
      <c r="F771" s="372"/>
      <c r="G771" s="372"/>
      <c r="H771" s="370"/>
      <c r="I771" s="372"/>
      <c r="J771" s="372"/>
      <c r="K771" s="372"/>
      <c r="L771" s="372"/>
      <c r="M771" s="372"/>
      <c r="N771" s="372"/>
      <c r="O771" s="372"/>
      <c r="P771" s="372"/>
      <c r="Q771" s="372"/>
      <c r="R771" s="372"/>
      <c r="S771" s="372"/>
      <c r="T771" s="372"/>
      <c r="U771" s="372"/>
      <c r="V771" s="372"/>
      <c r="W771" s="372"/>
      <c r="X771" s="370"/>
      <c r="Y771" s="370"/>
      <c r="Z771" s="370"/>
      <c r="AA771" s="370"/>
      <c r="AB771" s="370"/>
      <c r="AC771" s="370"/>
    </row>
    <row r="772">
      <c r="B772" s="398"/>
      <c r="C772" s="372"/>
      <c r="D772" s="370"/>
      <c r="E772" s="370"/>
      <c r="F772" s="372"/>
      <c r="G772" s="372"/>
      <c r="H772" s="370"/>
      <c r="I772" s="372"/>
      <c r="J772" s="372"/>
      <c r="K772" s="372"/>
      <c r="L772" s="372"/>
      <c r="M772" s="372"/>
      <c r="N772" s="372"/>
      <c r="O772" s="372"/>
      <c r="P772" s="372"/>
      <c r="Q772" s="372"/>
      <c r="R772" s="372"/>
      <c r="S772" s="372"/>
      <c r="T772" s="372"/>
      <c r="U772" s="372"/>
      <c r="V772" s="372"/>
      <c r="W772" s="372"/>
      <c r="X772" s="370"/>
      <c r="Y772" s="370"/>
      <c r="Z772" s="370"/>
      <c r="AA772" s="370"/>
      <c r="AB772" s="370"/>
      <c r="AC772" s="370"/>
    </row>
    <row r="773">
      <c r="B773" s="398"/>
      <c r="C773" s="372"/>
      <c r="D773" s="370"/>
      <c r="E773" s="370"/>
      <c r="F773" s="372"/>
      <c r="G773" s="372"/>
      <c r="H773" s="370"/>
      <c r="I773" s="372"/>
      <c r="J773" s="372"/>
      <c r="K773" s="372"/>
      <c r="L773" s="372"/>
      <c r="M773" s="372"/>
      <c r="N773" s="372"/>
      <c r="O773" s="372"/>
      <c r="P773" s="372"/>
      <c r="Q773" s="372"/>
      <c r="R773" s="372"/>
      <c r="S773" s="372"/>
      <c r="T773" s="372"/>
      <c r="U773" s="372"/>
      <c r="V773" s="372"/>
      <c r="W773" s="372"/>
      <c r="X773" s="370"/>
      <c r="Y773" s="370"/>
      <c r="Z773" s="370"/>
      <c r="AA773" s="370"/>
      <c r="AB773" s="370"/>
      <c r="AC773" s="370"/>
    </row>
    <row r="774">
      <c r="B774" s="398"/>
      <c r="C774" s="372"/>
      <c r="D774" s="370"/>
      <c r="E774" s="370"/>
      <c r="F774" s="372"/>
      <c r="G774" s="372"/>
      <c r="H774" s="370"/>
      <c r="I774" s="372"/>
      <c r="J774" s="372"/>
      <c r="K774" s="372"/>
      <c r="L774" s="372"/>
      <c r="M774" s="372"/>
      <c r="N774" s="372"/>
      <c r="O774" s="372"/>
      <c r="P774" s="372"/>
      <c r="Q774" s="372"/>
      <c r="R774" s="372"/>
      <c r="S774" s="372"/>
      <c r="T774" s="372"/>
      <c r="U774" s="372"/>
      <c r="V774" s="372"/>
      <c r="W774" s="372"/>
      <c r="X774" s="370"/>
      <c r="Y774" s="370"/>
      <c r="Z774" s="370"/>
      <c r="AA774" s="370"/>
      <c r="AB774" s="370"/>
      <c r="AC774" s="370"/>
    </row>
    <row r="775">
      <c r="B775" s="398"/>
      <c r="C775" s="372"/>
      <c r="D775" s="370"/>
      <c r="E775" s="370"/>
      <c r="F775" s="372"/>
      <c r="G775" s="372"/>
      <c r="H775" s="370"/>
      <c r="I775" s="372"/>
      <c r="J775" s="372"/>
      <c r="K775" s="372"/>
      <c r="L775" s="372"/>
      <c r="M775" s="372"/>
      <c r="N775" s="372"/>
      <c r="O775" s="372"/>
      <c r="P775" s="372"/>
      <c r="Q775" s="372"/>
      <c r="R775" s="372"/>
      <c r="S775" s="372"/>
      <c r="T775" s="372"/>
      <c r="U775" s="372"/>
      <c r="V775" s="372"/>
      <c r="W775" s="372"/>
      <c r="X775" s="370"/>
      <c r="Y775" s="370"/>
      <c r="Z775" s="370"/>
      <c r="AA775" s="370"/>
      <c r="AB775" s="370"/>
      <c r="AC775" s="370"/>
    </row>
    <row r="776">
      <c r="B776" s="398"/>
      <c r="C776" s="372"/>
      <c r="D776" s="370"/>
      <c r="E776" s="370"/>
      <c r="F776" s="372"/>
      <c r="G776" s="372"/>
      <c r="H776" s="370"/>
      <c r="I776" s="372"/>
      <c r="J776" s="372"/>
      <c r="K776" s="372"/>
      <c r="L776" s="372"/>
      <c r="M776" s="372"/>
      <c r="N776" s="372"/>
      <c r="O776" s="372"/>
      <c r="P776" s="372"/>
      <c r="Q776" s="372"/>
      <c r="R776" s="372"/>
      <c r="S776" s="372"/>
      <c r="T776" s="372"/>
      <c r="U776" s="372"/>
      <c r="V776" s="372"/>
      <c r="W776" s="372"/>
      <c r="X776" s="370"/>
      <c r="Y776" s="370"/>
      <c r="Z776" s="370"/>
      <c r="AA776" s="370"/>
      <c r="AB776" s="370"/>
      <c r="AC776" s="370"/>
    </row>
    <row r="777">
      <c r="B777" s="398"/>
      <c r="C777" s="372"/>
      <c r="D777" s="370"/>
      <c r="E777" s="370"/>
      <c r="F777" s="372"/>
      <c r="G777" s="372"/>
      <c r="H777" s="370"/>
      <c r="I777" s="372"/>
      <c r="J777" s="372"/>
      <c r="K777" s="372"/>
      <c r="L777" s="372"/>
      <c r="M777" s="372"/>
      <c r="N777" s="372"/>
      <c r="O777" s="372"/>
      <c r="P777" s="372"/>
      <c r="Q777" s="372"/>
      <c r="R777" s="372"/>
      <c r="S777" s="372"/>
      <c r="T777" s="372"/>
      <c r="U777" s="372"/>
      <c r="V777" s="372"/>
      <c r="W777" s="372"/>
      <c r="X777" s="370"/>
      <c r="Y777" s="370"/>
      <c r="Z777" s="370"/>
      <c r="AA777" s="370"/>
      <c r="AB777" s="370"/>
      <c r="AC777" s="370"/>
    </row>
    <row r="778">
      <c r="B778" s="398"/>
      <c r="C778" s="372"/>
      <c r="D778" s="370"/>
      <c r="E778" s="370"/>
      <c r="F778" s="372"/>
      <c r="G778" s="372"/>
      <c r="H778" s="370"/>
      <c r="I778" s="372"/>
      <c r="J778" s="372"/>
      <c r="K778" s="372"/>
      <c r="L778" s="372"/>
      <c r="M778" s="372"/>
      <c r="N778" s="372"/>
      <c r="O778" s="372"/>
      <c r="P778" s="372"/>
      <c r="Q778" s="372"/>
      <c r="R778" s="372"/>
      <c r="S778" s="372"/>
      <c r="T778" s="372"/>
      <c r="U778" s="372"/>
      <c r="V778" s="372"/>
      <c r="W778" s="372"/>
      <c r="X778" s="370"/>
      <c r="Y778" s="370"/>
      <c r="Z778" s="370"/>
      <c r="AA778" s="370"/>
      <c r="AB778" s="370"/>
      <c r="AC778" s="370"/>
    </row>
    <row r="779">
      <c r="B779" s="398"/>
      <c r="C779" s="372"/>
      <c r="D779" s="370"/>
      <c r="E779" s="370"/>
      <c r="F779" s="372"/>
      <c r="G779" s="372"/>
      <c r="H779" s="370"/>
      <c r="I779" s="372"/>
      <c r="J779" s="372"/>
      <c r="K779" s="372"/>
      <c r="L779" s="372"/>
      <c r="M779" s="372"/>
      <c r="N779" s="372"/>
      <c r="O779" s="372"/>
      <c r="P779" s="372"/>
      <c r="Q779" s="372"/>
      <c r="R779" s="372"/>
      <c r="S779" s="372"/>
      <c r="T779" s="372"/>
      <c r="U779" s="372"/>
      <c r="V779" s="372"/>
      <c r="W779" s="372"/>
      <c r="X779" s="370"/>
      <c r="Y779" s="370"/>
      <c r="Z779" s="370"/>
      <c r="AA779" s="370"/>
      <c r="AB779" s="370"/>
      <c r="AC779" s="370"/>
    </row>
    <row r="780">
      <c r="B780" s="398"/>
      <c r="C780" s="372"/>
      <c r="D780" s="370"/>
      <c r="E780" s="370"/>
      <c r="F780" s="372"/>
      <c r="G780" s="372"/>
      <c r="H780" s="370"/>
      <c r="I780" s="372"/>
      <c r="J780" s="372"/>
      <c r="K780" s="372"/>
      <c r="L780" s="372"/>
      <c r="M780" s="372"/>
      <c r="N780" s="372"/>
      <c r="O780" s="372"/>
      <c r="P780" s="372"/>
      <c r="Q780" s="372"/>
      <c r="R780" s="372"/>
      <c r="S780" s="372"/>
      <c r="T780" s="372"/>
      <c r="U780" s="372"/>
      <c r="V780" s="372"/>
      <c r="W780" s="372"/>
      <c r="X780" s="370"/>
      <c r="Y780" s="370"/>
      <c r="Z780" s="370"/>
      <c r="AA780" s="370"/>
      <c r="AB780" s="370"/>
      <c r="AC780" s="370"/>
    </row>
    <row r="781">
      <c r="B781" s="398"/>
      <c r="C781" s="372"/>
      <c r="D781" s="370"/>
      <c r="E781" s="370"/>
      <c r="F781" s="372"/>
      <c r="G781" s="372"/>
      <c r="H781" s="370"/>
      <c r="I781" s="372"/>
      <c r="J781" s="372"/>
      <c r="K781" s="372"/>
      <c r="L781" s="372"/>
      <c r="M781" s="372"/>
      <c r="N781" s="372"/>
      <c r="O781" s="372"/>
      <c r="P781" s="372"/>
      <c r="Q781" s="372"/>
      <c r="R781" s="372"/>
      <c r="S781" s="372"/>
      <c r="T781" s="372"/>
      <c r="U781" s="372"/>
      <c r="V781" s="372"/>
      <c r="W781" s="372"/>
      <c r="X781" s="370"/>
      <c r="Y781" s="370"/>
      <c r="Z781" s="370"/>
      <c r="AA781" s="370"/>
      <c r="AB781" s="370"/>
      <c r="AC781" s="370"/>
    </row>
    <row r="782">
      <c r="B782" s="398"/>
      <c r="C782" s="372"/>
      <c r="D782" s="370"/>
      <c r="E782" s="370"/>
      <c r="F782" s="372"/>
      <c r="G782" s="372"/>
      <c r="H782" s="370"/>
      <c r="I782" s="372"/>
      <c r="J782" s="372"/>
      <c r="K782" s="372"/>
      <c r="L782" s="372"/>
      <c r="M782" s="372"/>
      <c r="N782" s="372"/>
      <c r="O782" s="372"/>
      <c r="P782" s="372"/>
      <c r="Q782" s="372"/>
      <c r="R782" s="372"/>
      <c r="S782" s="372"/>
      <c r="T782" s="372"/>
      <c r="U782" s="372"/>
      <c r="V782" s="372"/>
      <c r="W782" s="372"/>
      <c r="X782" s="370"/>
      <c r="Y782" s="370"/>
      <c r="Z782" s="370"/>
      <c r="AA782" s="370"/>
      <c r="AB782" s="370"/>
      <c r="AC782" s="370"/>
    </row>
    <row r="783">
      <c r="B783" s="398"/>
      <c r="C783" s="372"/>
      <c r="D783" s="370"/>
      <c r="E783" s="370"/>
      <c r="F783" s="372"/>
      <c r="G783" s="372"/>
      <c r="H783" s="370"/>
      <c r="I783" s="372"/>
      <c r="J783" s="372"/>
      <c r="K783" s="372"/>
      <c r="L783" s="372"/>
      <c r="M783" s="372"/>
      <c r="N783" s="372"/>
      <c r="O783" s="372"/>
      <c r="P783" s="372"/>
      <c r="Q783" s="372"/>
      <c r="R783" s="372"/>
      <c r="S783" s="372"/>
      <c r="T783" s="372"/>
      <c r="U783" s="372"/>
      <c r="V783" s="372"/>
      <c r="W783" s="372"/>
      <c r="X783" s="370"/>
      <c r="Y783" s="370"/>
      <c r="Z783" s="370"/>
      <c r="AA783" s="370"/>
      <c r="AB783" s="370"/>
      <c r="AC783" s="370"/>
    </row>
    <row r="784">
      <c r="B784" s="398"/>
      <c r="C784" s="372"/>
      <c r="D784" s="370"/>
      <c r="E784" s="370"/>
      <c r="F784" s="372"/>
      <c r="G784" s="372"/>
      <c r="H784" s="370"/>
      <c r="I784" s="372"/>
      <c r="J784" s="372"/>
      <c r="K784" s="372"/>
      <c r="L784" s="372"/>
      <c r="M784" s="372"/>
      <c r="N784" s="372"/>
      <c r="O784" s="372"/>
      <c r="P784" s="372"/>
      <c r="Q784" s="372"/>
      <c r="R784" s="372"/>
      <c r="S784" s="372"/>
      <c r="T784" s="372"/>
      <c r="U784" s="372"/>
      <c r="V784" s="372"/>
      <c r="W784" s="372"/>
      <c r="X784" s="370"/>
      <c r="Y784" s="370"/>
      <c r="Z784" s="370"/>
      <c r="AA784" s="370"/>
      <c r="AB784" s="370"/>
      <c r="AC784" s="370"/>
    </row>
    <row r="785">
      <c r="B785" s="398"/>
      <c r="C785" s="372"/>
      <c r="D785" s="370"/>
      <c r="E785" s="370"/>
      <c r="F785" s="372"/>
      <c r="G785" s="372"/>
      <c r="H785" s="370"/>
      <c r="I785" s="372"/>
      <c r="J785" s="372"/>
      <c r="K785" s="372"/>
      <c r="L785" s="372"/>
      <c r="M785" s="372"/>
      <c r="N785" s="372"/>
      <c r="O785" s="372"/>
      <c r="P785" s="372"/>
      <c r="Q785" s="372"/>
      <c r="R785" s="372"/>
      <c r="S785" s="372"/>
      <c r="T785" s="372"/>
      <c r="U785" s="372"/>
      <c r="V785" s="372"/>
      <c r="W785" s="372"/>
      <c r="X785" s="370"/>
      <c r="Y785" s="370"/>
      <c r="Z785" s="370"/>
      <c r="AA785" s="370"/>
      <c r="AB785" s="370"/>
      <c r="AC785" s="370"/>
    </row>
    <row r="786">
      <c r="B786" s="398"/>
      <c r="C786" s="372"/>
      <c r="D786" s="370"/>
      <c r="E786" s="370"/>
      <c r="F786" s="372"/>
      <c r="G786" s="372"/>
      <c r="H786" s="370"/>
      <c r="I786" s="372"/>
      <c r="J786" s="372"/>
      <c r="K786" s="372"/>
      <c r="L786" s="372"/>
      <c r="M786" s="372"/>
      <c r="N786" s="372"/>
      <c r="O786" s="372"/>
      <c r="P786" s="372"/>
      <c r="Q786" s="372"/>
      <c r="R786" s="372"/>
      <c r="S786" s="372"/>
      <c r="T786" s="372"/>
      <c r="U786" s="372"/>
      <c r="V786" s="372"/>
      <c r="W786" s="372"/>
      <c r="X786" s="370"/>
      <c r="Y786" s="370"/>
      <c r="Z786" s="370"/>
      <c r="AA786" s="370"/>
      <c r="AB786" s="370"/>
      <c r="AC786" s="370"/>
    </row>
    <row r="787">
      <c r="B787" s="398"/>
      <c r="C787" s="372"/>
      <c r="D787" s="370"/>
      <c r="E787" s="370"/>
      <c r="F787" s="372"/>
      <c r="G787" s="372"/>
      <c r="H787" s="370"/>
      <c r="I787" s="372"/>
      <c r="J787" s="372"/>
      <c r="K787" s="372"/>
      <c r="L787" s="372"/>
      <c r="M787" s="372"/>
      <c r="N787" s="372"/>
      <c r="O787" s="372"/>
      <c r="P787" s="372"/>
      <c r="Q787" s="372"/>
      <c r="R787" s="372"/>
      <c r="S787" s="372"/>
      <c r="T787" s="372"/>
      <c r="U787" s="372"/>
      <c r="V787" s="372"/>
      <c r="W787" s="372"/>
      <c r="X787" s="370"/>
      <c r="Y787" s="370"/>
      <c r="Z787" s="370"/>
      <c r="AA787" s="370"/>
      <c r="AB787" s="370"/>
      <c r="AC787" s="370"/>
    </row>
    <row r="788">
      <c r="B788" s="398"/>
      <c r="C788" s="372"/>
      <c r="D788" s="370"/>
      <c r="E788" s="370"/>
      <c r="F788" s="372"/>
      <c r="G788" s="372"/>
      <c r="H788" s="370"/>
      <c r="I788" s="372"/>
      <c r="J788" s="372"/>
      <c r="K788" s="372"/>
      <c r="L788" s="372"/>
      <c r="M788" s="372"/>
      <c r="N788" s="372"/>
      <c r="O788" s="372"/>
      <c r="P788" s="372"/>
      <c r="Q788" s="372"/>
      <c r="R788" s="372"/>
      <c r="S788" s="372"/>
      <c r="T788" s="372"/>
      <c r="U788" s="372"/>
      <c r="V788" s="372"/>
      <c r="W788" s="372"/>
      <c r="X788" s="370"/>
      <c r="Y788" s="370"/>
      <c r="Z788" s="370"/>
      <c r="AA788" s="370"/>
      <c r="AB788" s="370"/>
      <c r="AC788" s="370"/>
    </row>
    <row r="789">
      <c r="B789" s="398"/>
      <c r="C789" s="372"/>
      <c r="D789" s="370"/>
      <c r="E789" s="370"/>
      <c r="F789" s="372"/>
      <c r="G789" s="372"/>
      <c r="H789" s="370"/>
      <c r="I789" s="372"/>
      <c r="J789" s="372"/>
      <c r="K789" s="372"/>
      <c r="L789" s="372"/>
      <c r="M789" s="372"/>
      <c r="N789" s="372"/>
      <c r="O789" s="372"/>
      <c r="P789" s="372"/>
      <c r="Q789" s="372"/>
      <c r="R789" s="372"/>
      <c r="S789" s="372"/>
      <c r="T789" s="372"/>
      <c r="U789" s="372"/>
      <c r="V789" s="372"/>
      <c r="W789" s="372"/>
      <c r="X789" s="370"/>
      <c r="Y789" s="370"/>
      <c r="Z789" s="370"/>
      <c r="AA789" s="370"/>
      <c r="AB789" s="370"/>
      <c r="AC789" s="370"/>
    </row>
    <row r="790">
      <c r="B790" s="398"/>
      <c r="C790" s="372"/>
      <c r="D790" s="370"/>
      <c r="E790" s="370"/>
      <c r="F790" s="372"/>
      <c r="G790" s="372"/>
      <c r="H790" s="370"/>
      <c r="I790" s="372"/>
      <c r="J790" s="372"/>
      <c r="K790" s="372"/>
      <c r="L790" s="372"/>
      <c r="M790" s="372"/>
      <c r="N790" s="372"/>
      <c r="O790" s="372"/>
      <c r="P790" s="372"/>
      <c r="Q790" s="372"/>
      <c r="R790" s="372"/>
      <c r="S790" s="372"/>
      <c r="T790" s="372"/>
      <c r="U790" s="372"/>
      <c r="V790" s="372"/>
      <c r="W790" s="372"/>
      <c r="X790" s="370"/>
      <c r="Y790" s="370"/>
      <c r="Z790" s="370"/>
      <c r="AA790" s="370"/>
      <c r="AB790" s="370"/>
      <c r="AC790" s="370"/>
    </row>
    <row r="791">
      <c r="B791" s="398"/>
      <c r="C791" s="372"/>
      <c r="D791" s="370"/>
      <c r="E791" s="370"/>
      <c r="F791" s="372"/>
      <c r="G791" s="372"/>
      <c r="H791" s="370"/>
      <c r="I791" s="372"/>
      <c r="J791" s="372"/>
      <c r="K791" s="372"/>
      <c r="L791" s="372"/>
      <c r="M791" s="372"/>
      <c r="N791" s="372"/>
      <c r="O791" s="372"/>
      <c r="P791" s="372"/>
      <c r="Q791" s="372"/>
      <c r="R791" s="372"/>
      <c r="S791" s="372"/>
      <c r="T791" s="372"/>
      <c r="U791" s="372"/>
      <c r="V791" s="372"/>
      <c r="W791" s="372"/>
      <c r="X791" s="370"/>
      <c r="Y791" s="370"/>
      <c r="Z791" s="370"/>
      <c r="AA791" s="370"/>
      <c r="AB791" s="370"/>
      <c r="AC791" s="370"/>
    </row>
    <row r="792">
      <c r="B792" s="398"/>
      <c r="C792" s="372"/>
      <c r="D792" s="370"/>
      <c r="E792" s="370"/>
      <c r="F792" s="372"/>
      <c r="G792" s="372"/>
      <c r="H792" s="370"/>
      <c r="I792" s="372"/>
      <c r="J792" s="372"/>
      <c r="K792" s="372"/>
      <c r="L792" s="372"/>
      <c r="M792" s="372"/>
      <c r="N792" s="372"/>
      <c r="O792" s="372"/>
      <c r="P792" s="372"/>
      <c r="Q792" s="372"/>
      <c r="R792" s="372"/>
      <c r="S792" s="372"/>
      <c r="T792" s="372"/>
      <c r="U792" s="372"/>
      <c r="V792" s="372"/>
      <c r="W792" s="372"/>
      <c r="X792" s="370"/>
      <c r="Y792" s="370"/>
      <c r="Z792" s="370"/>
      <c r="AA792" s="370"/>
      <c r="AB792" s="370"/>
      <c r="AC792" s="370"/>
    </row>
    <row r="793">
      <c r="B793" s="398"/>
      <c r="C793" s="372"/>
      <c r="D793" s="370"/>
      <c r="E793" s="370"/>
      <c r="F793" s="372"/>
      <c r="G793" s="372"/>
      <c r="H793" s="370"/>
      <c r="I793" s="372"/>
      <c r="J793" s="372"/>
      <c r="K793" s="372"/>
      <c r="L793" s="372"/>
      <c r="M793" s="372"/>
      <c r="N793" s="372"/>
      <c r="O793" s="372"/>
      <c r="P793" s="372"/>
      <c r="Q793" s="372"/>
      <c r="R793" s="372"/>
      <c r="S793" s="372"/>
      <c r="T793" s="372"/>
      <c r="U793" s="372"/>
      <c r="V793" s="372"/>
      <c r="W793" s="372"/>
      <c r="X793" s="370"/>
      <c r="Y793" s="370"/>
      <c r="Z793" s="370"/>
      <c r="AA793" s="370"/>
      <c r="AB793" s="370"/>
      <c r="AC793" s="370"/>
    </row>
    <row r="794">
      <c r="B794" s="398"/>
      <c r="C794" s="372"/>
      <c r="D794" s="370"/>
      <c r="E794" s="370"/>
      <c r="F794" s="372"/>
      <c r="G794" s="372"/>
      <c r="H794" s="370"/>
      <c r="I794" s="372"/>
      <c r="J794" s="372"/>
      <c r="K794" s="372"/>
      <c r="L794" s="372"/>
      <c r="M794" s="372"/>
      <c r="N794" s="372"/>
      <c r="O794" s="372"/>
      <c r="P794" s="372"/>
      <c r="Q794" s="372"/>
      <c r="R794" s="372"/>
      <c r="S794" s="372"/>
      <c r="T794" s="372"/>
      <c r="U794" s="372"/>
      <c r="V794" s="372"/>
      <c r="W794" s="372"/>
      <c r="X794" s="370"/>
      <c r="Y794" s="370"/>
      <c r="Z794" s="370"/>
      <c r="AA794" s="370"/>
      <c r="AB794" s="370"/>
      <c r="AC794" s="370"/>
    </row>
    <row r="795">
      <c r="B795" s="398"/>
      <c r="C795" s="372"/>
      <c r="D795" s="370"/>
      <c r="E795" s="370"/>
      <c r="F795" s="372"/>
      <c r="G795" s="372"/>
      <c r="H795" s="370"/>
      <c r="I795" s="372"/>
      <c r="J795" s="372"/>
      <c r="K795" s="372"/>
      <c r="L795" s="372"/>
      <c r="M795" s="372"/>
      <c r="N795" s="372"/>
      <c r="O795" s="372"/>
      <c r="P795" s="372"/>
      <c r="Q795" s="372"/>
      <c r="R795" s="372"/>
      <c r="S795" s="372"/>
      <c r="T795" s="372"/>
      <c r="U795" s="372"/>
      <c r="V795" s="372"/>
      <c r="W795" s="372"/>
      <c r="X795" s="370"/>
      <c r="Y795" s="370"/>
      <c r="Z795" s="370"/>
      <c r="AA795" s="370"/>
      <c r="AB795" s="370"/>
      <c r="AC795" s="370"/>
    </row>
    <row r="796">
      <c r="B796" s="398"/>
      <c r="C796" s="372"/>
      <c r="D796" s="370"/>
      <c r="E796" s="370"/>
      <c r="F796" s="372"/>
      <c r="G796" s="372"/>
      <c r="H796" s="370"/>
      <c r="I796" s="372"/>
      <c r="J796" s="372"/>
      <c r="K796" s="372"/>
      <c r="L796" s="372"/>
      <c r="M796" s="372"/>
      <c r="N796" s="372"/>
      <c r="O796" s="372"/>
      <c r="P796" s="372"/>
      <c r="Q796" s="372"/>
      <c r="R796" s="372"/>
      <c r="S796" s="372"/>
      <c r="T796" s="372"/>
      <c r="U796" s="372"/>
      <c r="V796" s="372"/>
      <c r="W796" s="372"/>
      <c r="X796" s="370"/>
      <c r="Y796" s="370"/>
      <c r="Z796" s="370"/>
      <c r="AA796" s="370"/>
      <c r="AB796" s="370"/>
      <c r="AC796" s="370"/>
    </row>
    <row r="797">
      <c r="B797" s="398"/>
      <c r="C797" s="372"/>
      <c r="D797" s="370"/>
      <c r="E797" s="370"/>
      <c r="F797" s="372"/>
      <c r="G797" s="372"/>
      <c r="H797" s="370"/>
      <c r="I797" s="372"/>
      <c r="J797" s="372"/>
      <c r="K797" s="372"/>
      <c r="L797" s="372"/>
      <c r="M797" s="372"/>
      <c r="N797" s="372"/>
      <c r="O797" s="372"/>
      <c r="P797" s="372"/>
      <c r="Q797" s="372"/>
      <c r="R797" s="372"/>
      <c r="S797" s="372"/>
      <c r="T797" s="372"/>
      <c r="U797" s="372"/>
      <c r="V797" s="372"/>
      <c r="W797" s="372"/>
      <c r="X797" s="370"/>
      <c r="Y797" s="370"/>
      <c r="Z797" s="370"/>
      <c r="AA797" s="370"/>
      <c r="AB797" s="370"/>
      <c r="AC797" s="370"/>
    </row>
    <row r="798">
      <c r="B798" s="398"/>
      <c r="C798" s="372"/>
      <c r="D798" s="370"/>
      <c r="E798" s="370"/>
      <c r="F798" s="372"/>
      <c r="G798" s="372"/>
      <c r="H798" s="370"/>
      <c r="I798" s="372"/>
      <c r="J798" s="372"/>
      <c r="K798" s="372"/>
      <c r="L798" s="372"/>
      <c r="M798" s="372"/>
      <c r="N798" s="372"/>
      <c r="O798" s="372"/>
      <c r="P798" s="372"/>
      <c r="Q798" s="372"/>
      <c r="R798" s="372"/>
      <c r="S798" s="372"/>
      <c r="T798" s="372"/>
      <c r="U798" s="372"/>
      <c r="V798" s="372"/>
      <c r="W798" s="372"/>
      <c r="X798" s="370"/>
      <c r="Y798" s="370"/>
      <c r="Z798" s="370"/>
      <c r="AA798" s="370"/>
      <c r="AB798" s="370"/>
      <c r="AC798" s="370"/>
    </row>
    <row r="799">
      <c r="B799" s="398"/>
      <c r="C799" s="372"/>
      <c r="D799" s="370"/>
      <c r="E799" s="370"/>
      <c r="F799" s="372"/>
      <c r="G799" s="372"/>
      <c r="H799" s="370"/>
      <c r="I799" s="372"/>
      <c r="J799" s="372"/>
      <c r="K799" s="372"/>
      <c r="L799" s="372"/>
      <c r="M799" s="372"/>
      <c r="N799" s="372"/>
      <c r="O799" s="372"/>
      <c r="P799" s="372"/>
      <c r="Q799" s="372"/>
      <c r="R799" s="372"/>
      <c r="S799" s="372"/>
      <c r="T799" s="372"/>
      <c r="U799" s="372"/>
      <c r="V799" s="372"/>
      <c r="W799" s="372"/>
      <c r="X799" s="370"/>
      <c r="Y799" s="370"/>
      <c r="Z799" s="370"/>
      <c r="AA799" s="370"/>
      <c r="AB799" s="370"/>
      <c r="AC799" s="370"/>
    </row>
    <row r="800">
      <c r="B800" s="398"/>
      <c r="C800" s="372"/>
      <c r="D800" s="370"/>
      <c r="E800" s="370"/>
      <c r="F800" s="372"/>
      <c r="G800" s="372"/>
      <c r="H800" s="370"/>
      <c r="I800" s="372"/>
      <c r="J800" s="372"/>
      <c r="K800" s="372"/>
      <c r="L800" s="372"/>
      <c r="M800" s="372"/>
      <c r="N800" s="372"/>
      <c r="O800" s="372"/>
      <c r="P800" s="372"/>
      <c r="Q800" s="372"/>
      <c r="R800" s="372"/>
      <c r="S800" s="372"/>
      <c r="T800" s="372"/>
      <c r="U800" s="372"/>
      <c r="V800" s="372"/>
      <c r="W800" s="372"/>
      <c r="X800" s="370"/>
      <c r="Y800" s="370"/>
      <c r="Z800" s="370"/>
      <c r="AA800" s="370"/>
      <c r="AB800" s="370"/>
      <c r="AC800" s="370"/>
    </row>
    <row r="801">
      <c r="B801" s="398"/>
      <c r="C801" s="372"/>
      <c r="D801" s="370"/>
      <c r="E801" s="370"/>
      <c r="F801" s="372"/>
      <c r="G801" s="372"/>
      <c r="H801" s="370"/>
      <c r="I801" s="372"/>
      <c r="J801" s="372"/>
      <c r="K801" s="372"/>
      <c r="L801" s="372"/>
      <c r="M801" s="372"/>
      <c r="N801" s="372"/>
      <c r="O801" s="372"/>
      <c r="P801" s="372"/>
      <c r="Q801" s="372"/>
      <c r="R801" s="372"/>
      <c r="S801" s="372"/>
      <c r="T801" s="372"/>
      <c r="U801" s="372"/>
      <c r="V801" s="372"/>
      <c r="W801" s="372"/>
      <c r="X801" s="370"/>
      <c r="Y801" s="370"/>
      <c r="Z801" s="370"/>
      <c r="AA801" s="370"/>
      <c r="AB801" s="370"/>
      <c r="AC801" s="370"/>
    </row>
    <row r="802">
      <c r="B802" s="398"/>
      <c r="C802" s="372"/>
      <c r="D802" s="370"/>
      <c r="E802" s="370"/>
      <c r="F802" s="372"/>
      <c r="G802" s="372"/>
      <c r="H802" s="370"/>
      <c r="I802" s="372"/>
      <c r="J802" s="372"/>
      <c r="K802" s="372"/>
      <c r="L802" s="372"/>
      <c r="M802" s="372"/>
      <c r="N802" s="372"/>
      <c r="O802" s="372"/>
      <c r="P802" s="372"/>
      <c r="Q802" s="372"/>
      <c r="R802" s="372"/>
      <c r="S802" s="372"/>
      <c r="T802" s="372"/>
      <c r="U802" s="372"/>
      <c r="V802" s="372"/>
      <c r="W802" s="372"/>
      <c r="X802" s="370"/>
      <c r="Y802" s="370"/>
      <c r="Z802" s="370"/>
      <c r="AA802" s="370"/>
      <c r="AB802" s="370"/>
      <c r="AC802" s="370"/>
    </row>
    <row r="803">
      <c r="B803" s="398"/>
      <c r="C803" s="372"/>
      <c r="D803" s="370"/>
      <c r="E803" s="370"/>
      <c r="F803" s="372"/>
      <c r="G803" s="372"/>
      <c r="H803" s="370"/>
      <c r="I803" s="372"/>
      <c r="J803" s="372"/>
      <c r="K803" s="372"/>
      <c r="L803" s="372"/>
      <c r="M803" s="372"/>
      <c r="N803" s="372"/>
      <c r="O803" s="372"/>
      <c r="P803" s="372"/>
      <c r="Q803" s="372"/>
      <c r="R803" s="372"/>
      <c r="S803" s="372"/>
      <c r="T803" s="372"/>
      <c r="U803" s="372"/>
      <c r="V803" s="372"/>
      <c r="W803" s="372"/>
      <c r="X803" s="370"/>
      <c r="Y803" s="370"/>
      <c r="Z803" s="370"/>
      <c r="AA803" s="370"/>
      <c r="AB803" s="370"/>
      <c r="AC803" s="370"/>
    </row>
    <row r="804">
      <c r="B804" s="398"/>
      <c r="C804" s="372"/>
      <c r="D804" s="370"/>
      <c r="E804" s="370"/>
      <c r="F804" s="372"/>
      <c r="G804" s="372"/>
      <c r="H804" s="370"/>
      <c r="I804" s="372"/>
      <c r="J804" s="372"/>
      <c r="K804" s="372"/>
      <c r="L804" s="372"/>
      <c r="M804" s="372"/>
      <c r="N804" s="372"/>
      <c r="O804" s="372"/>
      <c r="P804" s="372"/>
      <c r="Q804" s="372"/>
      <c r="R804" s="372"/>
      <c r="S804" s="372"/>
      <c r="T804" s="372"/>
      <c r="U804" s="372"/>
      <c r="V804" s="372"/>
      <c r="W804" s="372"/>
      <c r="X804" s="370"/>
      <c r="Y804" s="370"/>
      <c r="Z804" s="370"/>
      <c r="AA804" s="370"/>
      <c r="AB804" s="370"/>
      <c r="AC804" s="370"/>
    </row>
    <row r="805">
      <c r="B805" s="398"/>
      <c r="C805" s="372"/>
      <c r="D805" s="370"/>
      <c r="E805" s="370"/>
      <c r="F805" s="372"/>
      <c r="G805" s="372"/>
      <c r="H805" s="370"/>
      <c r="I805" s="372"/>
      <c r="J805" s="372"/>
      <c r="K805" s="372"/>
      <c r="L805" s="372"/>
      <c r="M805" s="372"/>
      <c r="N805" s="372"/>
      <c r="O805" s="372"/>
      <c r="P805" s="372"/>
      <c r="Q805" s="372"/>
      <c r="R805" s="372"/>
      <c r="S805" s="372"/>
      <c r="T805" s="372"/>
      <c r="U805" s="372"/>
      <c r="V805" s="372"/>
      <c r="W805" s="372"/>
      <c r="X805" s="370"/>
      <c r="Y805" s="370"/>
      <c r="Z805" s="370"/>
      <c r="AA805" s="370"/>
      <c r="AB805" s="370"/>
      <c r="AC805" s="370"/>
    </row>
    <row r="806">
      <c r="B806" s="398"/>
      <c r="C806" s="372"/>
      <c r="D806" s="370"/>
      <c r="E806" s="370"/>
      <c r="F806" s="372"/>
      <c r="G806" s="372"/>
      <c r="H806" s="370"/>
      <c r="I806" s="372"/>
      <c r="J806" s="372"/>
      <c r="K806" s="372"/>
      <c r="L806" s="372"/>
      <c r="M806" s="372"/>
      <c r="N806" s="372"/>
      <c r="O806" s="372"/>
      <c r="P806" s="372"/>
      <c r="Q806" s="372"/>
      <c r="R806" s="372"/>
      <c r="S806" s="372"/>
      <c r="T806" s="372"/>
      <c r="U806" s="372"/>
      <c r="V806" s="372"/>
      <c r="W806" s="372"/>
      <c r="X806" s="370"/>
      <c r="Y806" s="370"/>
      <c r="Z806" s="370"/>
      <c r="AA806" s="370"/>
      <c r="AB806" s="370"/>
      <c r="AC806" s="370"/>
    </row>
    <row r="807">
      <c r="B807" s="398"/>
      <c r="C807" s="372"/>
      <c r="D807" s="370"/>
      <c r="E807" s="370"/>
      <c r="F807" s="372"/>
      <c r="G807" s="372"/>
      <c r="H807" s="370"/>
      <c r="I807" s="372"/>
      <c r="J807" s="372"/>
      <c r="K807" s="372"/>
      <c r="L807" s="372"/>
      <c r="M807" s="372"/>
      <c r="N807" s="372"/>
      <c r="O807" s="372"/>
      <c r="P807" s="372"/>
      <c r="Q807" s="372"/>
      <c r="R807" s="372"/>
      <c r="S807" s="372"/>
      <c r="T807" s="372"/>
      <c r="U807" s="372"/>
      <c r="V807" s="372"/>
      <c r="W807" s="372"/>
      <c r="X807" s="370"/>
      <c r="Y807" s="370"/>
      <c r="Z807" s="370"/>
      <c r="AA807" s="370"/>
      <c r="AB807" s="370"/>
      <c r="AC807" s="370"/>
    </row>
    <row r="808">
      <c r="B808" s="398"/>
      <c r="C808" s="372"/>
      <c r="D808" s="370"/>
      <c r="E808" s="370"/>
      <c r="F808" s="372"/>
      <c r="G808" s="372"/>
      <c r="H808" s="370"/>
      <c r="I808" s="372"/>
      <c r="J808" s="372"/>
      <c r="K808" s="372"/>
      <c r="L808" s="372"/>
      <c r="M808" s="372"/>
      <c r="N808" s="372"/>
      <c r="O808" s="372"/>
      <c r="P808" s="372"/>
      <c r="Q808" s="372"/>
      <c r="R808" s="372"/>
      <c r="S808" s="372"/>
      <c r="T808" s="372"/>
      <c r="U808" s="372"/>
      <c r="V808" s="372"/>
      <c r="W808" s="372"/>
      <c r="X808" s="370"/>
      <c r="Y808" s="370"/>
      <c r="Z808" s="370"/>
      <c r="AA808" s="370"/>
      <c r="AB808" s="370"/>
      <c r="AC808" s="370"/>
    </row>
    <row r="809">
      <c r="B809" s="398"/>
      <c r="C809" s="372"/>
      <c r="D809" s="370"/>
      <c r="E809" s="370"/>
      <c r="F809" s="372"/>
      <c r="G809" s="372"/>
      <c r="H809" s="370"/>
      <c r="I809" s="372"/>
      <c r="J809" s="372"/>
      <c r="K809" s="372"/>
      <c r="L809" s="372"/>
      <c r="M809" s="372"/>
      <c r="N809" s="372"/>
      <c r="O809" s="372"/>
      <c r="P809" s="372"/>
      <c r="Q809" s="372"/>
      <c r="R809" s="372"/>
      <c r="S809" s="372"/>
      <c r="T809" s="372"/>
      <c r="U809" s="372"/>
      <c r="V809" s="372"/>
      <c r="W809" s="372"/>
      <c r="X809" s="370"/>
      <c r="Y809" s="370"/>
      <c r="Z809" s="370"/>
      <c r="AA809" s="370"/>
      <c r="AB809" s="370"/>
      <c r="AC809" s="370"/>
    </row>
    <row r="810">
      <c r="B810" s="398"/>
      <c r="C810" s="372"/>
      <c r="D810" s="370"/>
      <c r="E810" s="370"/>
      <c r="F810" s="372"/>
      <c r="G810" s="372"/>
      <c r="H810" s="370"/>
      <c r="I810" s="372"/>
      <c r="J810" s="372"/>
      <c r="K810" s="372"/>
      <c r="L810" s="372"/>
      <c r="M810" s="372"/>
      <c r="N810" s="372"/>
      <c r="O810" s="372"/>
      <c r="P810" s="372"/>
      <c r="Q810" s="372"/>
      <c r="R810" s="372"/>
      <c r="S810" s="372"/>
      <c r="T810" s="372"/>
      <c r="U810" s="372"/>
      <c r="V810" s="372"/>
      <c r="W810" s="372"/>
      <c r="X810" s="370"/>
      <c r="Y810" s="370"/>
      <c r="Z810" s="370"/>
      <c r="AA810" s="370"/>
      <c r="AB810" s="370"/>
      <c r="AC810" s="370"/>
    </row>
    <row r="811">
      <c r="B811" s="398"/>
      <c r="C811" s="372"/>
      <c r="D811" s="370"/>
      <c r="E811" s="370"/>
      <c r="F811" s="372"/>
      <c r="G811" s="372"/>
      <c r="H811" s="370"/>
      <c r="I811" s="372"/>
      <c r="J811" s="372"/>
      <c r="K811" s="372"/>
      <c r="L811" s="372"/>
      <c r="M811" s="372"/>
      <c r="N811" s="372"/>
      <c r="O811" s="372"/>
      <c r="P811" s="372"/>
      <c r="Q811" s="372"/>
      <c r="R811" s="372"/>
      <c r="S811" s="372"/>
      <c r="T811" s="372"/>
      <c r="U811" s="372"/>
      <c r="V811" s="372"/>
      <c r="W811" s="372"/>
      <c r="X811" s="370"/>
      <c r="Y811" s="370"/>
      <c r="Z811" s="370"/>
      <c r="AA811" s="370"/>
      <c r="AB811" s="370"/>
      <c r="AC811" s="370"/>
    </row>
    <row r="812">
      <c r="B812" s="398"/>
      <c r="C812" s="372"/>
      <c r="D812" s="370"/>
      <c r="E812" s="370"/>
      <c r="F812" s="372"/>
      <c r="G812" s="372"/>
      <c r="H812" s="370"/>
      <c r="I812" s="372"/>
      <c r="J812" s="372"/>
      <c r="K812" s="372"/>
      <c r="L812" s="372"/>
      <c r="M812" s="372"/>
      <c r="N812" s="372"/>
      <c r="O812" s="372"/>
      <c r="P812" s="372"/>
      <c r="Q812" s="372"/>
      <c r="R812" s="372"/>
      <c r="S812" s="372"/>
      <c r="T812" s="372"/>
      <c r="U812" s="372"/>
      <c r="V812" s="372"/>
      <c r="W812" s="372"/>
      <c r="X812" s="370"/>
      <c r="Y812" s="370"/>
      <c r="Z812" s="370"/>
      <c r="AA812" s="370"/>
      <c r="AB812" s="370"/>
      <c r="AC812" s="370"/>
    </row>
    <row r="813">
      <c r="B813" s="398"/>
      <c r="C813" s="372"/>
      <c r="D813" s="370"/>
      <c r="E813" s="370"/>
      <c r="F813" s="372"/>
      <c r="G813" s="372"/>
      <c r="H813" s="370"/>
      <c r="I813" s="372"/>
      <c r="J813" s="372"/>
      <c r="K813" s="372"/>
      <c r="L813" s="372"/>
      <c r="M813" s="372"/>
      <c r="N813" s="372"/>
      <c r="O813" s="372"/>
      <c r="P813" s="372"/>
      <c r="Q813" s="372"/>
      <c r="R813" s="372"/>
      <c r="S813" s="372"/>
      <c r="T813" s="372"/>
      <c r="U813" s="372"/>
      <c r="V813" s="372"/>
      <c r="W813" s="372"/>
      <c r="X813" s="370"/>
      <c r="Y813" s="370"/>
      <c r="Z813" s="370"/>
      <c r="AA813" s="370"/>
      <c r="AB813" s="370"/>
      <c r="AC813" s="370"/>
    </row>
    <row r="814">
      <c r="B814" s="398"/>
      <c r="C814" s="372"/>
      <c r="D814" s="370"/>
      <c r="E814" s="370"/>
      <c r="F814" s="372"/>
      <c r="G814" s="372"/>
      <c r="H814" s="370"/>
      <c r="I814" s="372"/>
      <c r="J814" s="372"/>
      <c r="K814" s="372"/>
      <c r="L814" s="372"/>
      <c r="M814" s="372"/>
      <c r="N814" s="372"/>
      <c r="O814" s="372"/>
      <c r="P814" s="372"/>
      <c r="Q814" s="372"/>
      <c r="R814" s="372"/>
      <c r="S814" s="372"/>
      <c r="T814" s="372"/>
      <c r="U814" s="372"/>
      <c r="V814" s="372"/>
      <c r="W814" s="372"/>
      <c r="X814" s="370"/>
      <c r="Y814" s="370"/>
      <c r="Z814" s="370"/>
      <c r="AA814" s="370"/>
      <c r="AB814" s="370"/>
      <c r="AC814" s="370"/>
    </row>
    <row r="815">
      <c r="B815" s="398"/>
      <c r="C815" s="372"/>
      <c r="D815" s="370"/>
      <c r="E815" s="370"/>
      <c r="F815" s="372"/>
      <c r="G815" s="372"/>
      <c r="H815" s="370"/>
      <c r="I815" s="372"/>
      <c r="J815" s="372"/>
      <c r="K815" s="372"/>
      <c r="L815" s="372"/>
      <c r="M815" s="372"/>
      <c r="N815" s="372"/>
      <c r="O815" s="372"/>
      <c r="P815" s="372"/>
      <c r="Q815" s="372"/>
      <c r="R815" s="372"/>
      <c r="S815" s="372"/>
      <c r="T815" s="372"/>
      <c r="U815" s="372"/>
      <c r="V815" s="372"/>
      <c r="W815" s="372"/>
      <c r="X815" s="370"/>
      <c r="Y815" s="370"/>
      <c r="Z815" s="370"/>
      <c r="AA815" s="370"/>
      <c r="AB815" s="370"/>
      <c r="AC815" s="370"/>
    </row>
    <row r="816">
      <c r="B816" s="398"/>
      <c r="C816" s="372"/>
      <c r="D816" s="370"/>
      <c r="E816" s="370"/>
      <c r="F816" s="372"/>
      <c r="G816" s="372"/>
      <c r="H816" s="370"/>
      <c r="I816" s="372"/>
      <c r="J816" s="372"/>
      <c r="K816" s="372"/>
      <c r="L816" s="372"/>
      <c r="M816" s="372"/>
      <c r="N816" s="372"/>
      <c r="O816" s="372"/>
      <c r="P816" s="372"/>
      <c r="Q816" s="372"/>
      <c r="R816" s="372"/>
      <c r="S816" s="372"/>
      <c r="T816" s="372"/>
      <c r="U816" s="372"/>
      <c r="V816" s="372"/>
      <c r="W816" s="372"/>
      <c r="X816" s="370"/>
      <c r="Y816" s="370"/>
      <c r="Z816" s="370"/>
      <c r="AA816" s="370"/>
      <c r="AB816" s="370"/>
      <c r="AC816" s="370"/>
    </row>
    <row r="817">
      <c r="B817" s="398"/>
      <c r="C817" s="372"/>
      <c r="D817" s="370"/>
      <c r="E817" s="370"/>
      <c r="F817" s="372"/>
      <c r="G817" s="372"/>
      <c r="H817" s="370"/>
      <c r="I817" s="372"/>
      <c r="J817" s="372"/>
      <c r="K817" s="372"/>
      <c r="L817" s="372"/>
      <c r="M817" s="372"/>
      <c r="N817" s="372"/>
      <c r="O817" s="372"/>
      <c r="P817" s="372"/>
      <c r="Q817" s="372"/>
      <c r="R817" s="372"/>
      <c r="S817" s="372"/>
      <c r="T817" s="372"/>
      <c r="U817" s="372"/>
      <c r="V817" s="372"/>
      <c r="W817" s="372"/>
      <c r="X817" s="370"/>
      <c r="Y817" s="370"/>
      <c r="Z817" s="370"/>
      <c r="AA817" s="370"/>
      <c r="AB817" s="370"/>
      <c r="AC817" s="370"/>
    </row>
    <row r="818">
      <c r="B818" s="398"/>
      <c r="C818" s="372"/>
      <c r="D818" s="370"/>
      <c r="E818" s="370"/>
      <c r="F818" s="372"/>
      <c r="G818" s="372"/>
      <c r="H818" s="370"/>
      <c r="I818" s="372"/>
      <c r="J818" s="372"/>
      <c r="K818" s="372"/>
      <c r="L818" s="372"/>
      <c r="M818" s="372"/>
      <c r="N818" s="372"/>
      <c r="O818" s="372"/>
      <c r="P818" s="372"/>
      <c r="Q818" s="372"/>
      <c r="R818" s="372"/>
      <c r="S818" s="372"/>
      <c r="T818" s="372"/>
      <c r="U818" s="372"/>
      <c r="V818" s="372"/>
      <c r="W818" s="372"/>
      <c r="X818" s="370"/>
      <c r="Y818" s="370"/>
      <c r="Z818" s="370"/>
      <c r="AA818" s="370"/>
      <c r="AB818" s="370"/>
      <c r="AC818" s="370"/>
    </row>
    <row r="819">
      <c r="B819" s="398"/>
      <c r="C819" s="372"/>
      <c r="D819" s="370"/>
      <c r="E819" s="370"/>
      <c r="F819" s="372"/>
      <c r="G819" s="372"/>
      <c r="H819" s="370"/>
      <c r="I819" s="372"/>
      <c r="J819" s="372"/>
      <c r="K819" s="372"/>
      <c r="L819" s="372"/>
      <c r="M819" s="372"/>
      <c r="N819" s="372"/>
      <c r="O819" s="372"/>
      <c r="P819" s="372"/>
      <c r="Q819" s="372"/>
      <c r="R819" s="372"/>
      <c r="S819" s="372"/>
      <c r="T819" s="372"/>
      <c r="U819" s="372"/>
      <c r="V819" s="372"/>
      <c r="W819" s="372"/>
      <c r="X819" s="370"/>
      <c r="Y819" s="370"/>
      <c r="Z819" s="370"/>
      <c r="AA819" s="370"/>
      <c r="AB819" s="370"/>
      <c r="AC819" s="370"/>
    </row>
    <row r="820">
      <c r="B820" s="398"/>
      <c r="C820" s="372"/>
      <c r="D820" s="370"/>
      <c r="E820" s="370"/>
      <c r="F820" s="372"/>
      <c r="G820" s="372"/>
      <c r="H820" s="370"/>
      <c r="I820" s="372"/>
      <c r="J820" s="372"/>
      <c r="K820" s="372"/>
      <c r="L820" s="372"/>
      <c r="M820" s="372"/>
      <c r="N820" s="372"/>
      <c r="O820" s="372"/>
      <c r="P820" s="372"/>
      <c r="Q820" s="372"/>
      <c r="R820" s="372"/>
      <c r="S820" s="372"/>
      <c r="T820" s="372"/>
      <c r="U820" s="372"/>
      <c r="V820" s="372"/>
      <c r="W820" s="372"/>
      <c r="X820" s="370"/>
      <c r="Y820" s="370"/>
      <c r="Z820" s="370"/>
      <c r="AA820" s="370"/>
      <c r="AB820" s="370"/>
      <c r="AC820" s="370"/>
    </row>
    <row r="821">
      <c r="B821" s="398"/>
      <c r="C821" s="372"/>
      <c r="D821" s="370"/>
      <c r="E821" s="370"/>
      <c r="F821" s="372"/>
      <c r="G821" s="372"/>
      <c r="H821" s="370"/>
      <c r="I821" s="372"/>
      <c r="J821" s="372"/>
      <c r="K821" s="372"/>
      <c r="L821" s="372"/>
      <c r="M821" s="372"/>
      <c r="N821" s="372"/>
      <c r="O821" s="372"/>
      <c r="P821" s="372"/>
      <c r="Q821" s="372"/>
      <c r="R821" s="372"/>
      <c r="S821" s="372"/>
      <c r="T821" s="372"/>
      <c r="U821" s="372"/>
      <c r="V821" s="372"/>
      <c r="W821" s="372"/>
      <c r="X821" s="370"/>
      <c r="Y821" s="370"/>
      <c r="Z821" s="370"/>
      <c r="AA821" s="370"/>
      <c r="AB821" s="370"/>
      <c r="AC821" s="370"/>
    </row>
    <row r="822">
      <c r="B822" s="398"/>
      <c r="C822" s="372"/>
      <c r="D822" s="370"/>
      <c r="E822" s="370"/>
      <c r="F822" s="372"/>
      <c r="G822" s="372"/>
      <c r="H822" s="370"/>
      <c r="I822" s="372"/>
      <c r="J822" s="372"/>
      <c r="K822" s="372"/>
      <c r="L822" s="372"/>
      <c r="M822" s="372"/>
      <c r="N822" s="372"/>
      <c r="O822" s="372"/>
      <c r="P822" s="372"/>
      <c r="Q822" s="372"/>
      <c r="R822" s="372"/>
      <c r="S822" s="372"/>
      <c r="T822" s="372"/>
      <c r="U822" s="372"/>
      <c r="V822" s="372"/>
      <c r="W822" s="372"/>
      <c r="X822" s="370"/>
      <c r="Y822" s="370"/>
      <c r="Z822" s="370"/>
      <c r="AA822" s="370"/>
      <c r="AB822" s="370"/>
      <c r="AC822" s="370"/>
    </row>
    <row r="823">
      <c r="B823" s="398"/>
      <c r="C823" s="372"/>
      <c r="D823" s="370"/>
      <c r="E823" s="370"/>
      <c r="F823" s="372"/>
      <c r="G823" s="372"/>
      <c r="H823" s="370"/>
      <c r="I823" s="372"/>
      <c r="J823" s="372"/>
      <c r="K823" s="372"/>
      <c r="L823" s="372"/>
      <c r="M823" s="372"/>
      <c r="N823" s="372"/>
      <c r="O823" s="372"/>
      <c r="P823" s="372"/>
      <c r="Q823" s="372"/>
      <c r="R823" s="372"/>
      <c r="S823" s="372"/>
      <c r="T823" s="372"/>
      <c r="U823" s="372"/>
      <c r="V823" s="372"/>
      <c r="W823" s="372"/>
      <c r="X823" s="370"/>
      <c r="Y823" s="370"/>
      <c r="Z823" s="370"/>
      <c r="AA823" s="370"/>
      <c r="AB823" s="370"/>
      <c r="AC823" s="370"/>
    </row>
    <row r="824">
      <c r="B824" s="398"/>
      <c r="C824" s="372"/>
      <c r="D824" s="370"/>
      <c r="E824" s="370"/>
      <c r="F824" s="372"/>
      <c r="G824" s="372"/>
      <c r="H824" s="370"/>
      <c r="I824" s="372"/>
      <c r="J824" s="372"/>
      <c r="K824" s="372"/>
      <c r="L824" s="372"/>
      <c r="M824" s="372"/>
      <c r="N824" s="372"/>
      <c r="O824" s="372"/>
      <c r="P824" s="372"/>
      <c r="Q824" s="372"/>
      <c r="R824" s="372"/>
      <c r="S824" s="372"/>
      <c r="T824" s="372"/>
      <c r="U824" s="372"/>
      <c r="V824" s="372"/>
      <c r="W824" s="372"/>
      <c r="X824" s="370"/>
      <c r="Y824" s="370"/>
      <c r="Z824" s="370"/>
      <c r="AA824" s="370"/>
      <c r="AB824" s="370"/>
      <c r="AC824" s="370"/>
    </row>
    <row r="825">
      <c r="B825" s="398"/>
      <c r="C825" s="372"/>
      <c r="D825" s="370"/>
      <c r="E825" s="370"/>
      <c r="F825" s="372"/>
      <c r="G825" s="372"/>
      <c r="H825" s="370"/>
      <c r="I825" s="372"/>
      <c r="J825" s="372"/>
      <c r="K825" s="372"/>
      <c r="L825" s="372"/>
      <c r="M825" s="372"/>
      <c r="N825" s="372"/>
      <c r="O825" s="372"/>
      <c r="P825" s="372"/>
      <c r="Q825" s="372"/>
      <c r="R825" s="372"/>
      <c r="S825" s="372"/>
      <c r="T825" s="372"/>
      <c r="U825" s="372"/>
      <c r="V825" s="372"/>
      <c r="W825" s="372"/>
      <c r="X825" s="370"/>
      <c r="Y825" s="370"/>
      <c r="Z825" s="370"/>
      <c r="AA825" s="370"/>
      <c r="AB825" s="370"/>
      <c r="AC825" s="370"/>
    </row>
    <row r="826">
      <c r="B826" s="398"/>
      <c r="C826" s="372"/>
      <c r="D826" s="370"/>
      <c r="E826" s="370"/>
      <c r="F826" s="372"/>
      <c r="G826" s="372"/>
      <c r="H826" s="370"/>
      <c r="I826" s="372"/>
      <c r="J826" s="372"/>
      <c r="K826" s="372"/>
      <c r="L826" s="372"/>
      <c r="M826" s="372"/>
      <c r="N826" s="372"/>
      <c r="O826" s="372"/>
      <c r="P826" s="372"/>
      <c r="Q826" s="372"/>
      <c r="R826" s="372"/>
      <c r="S826" s="372"/>
      <c r="T826" s="372"/>
      <c r="U826" s="372"/>
      <c r="V826" s="372"/>
      <c r="W826" s="372"/>
      <c r="X826" s="370"/>
      <c r="Y826" s="370"/>
      <c r="Z826" s="370"/>
      <c r="AA826" s="370"/>
      <c r="AB826" s="370"/>
      <c r="AC826" s="370"/>
    </row>
    <row r="827">
      <c r="B827" s="398"/>
      <c r="C827" s="372"/>
      <c r="D827" s="370"/>
      <c r="E827" s="370"/>
      <c r="F827" s="372"/>
      <c r="G827" s="372"/>
      <c r="H827" s="370"/>
      <c r="I827" s="372"/>
      <c r="J827" s="372"/>
      <c r="K827" s="372"/>
      <c r="L827" s="372"/>
      <c r="M827" s="372"/>
      <c r="N827" s="372"/>
      <c r="O827" s="372"/>
      <c r="P827" s="372"/>
      <c r="Q827" s="372"/>
      <c r="R827" s="372"/>
      <c r="S827" s="372"/>
      <c r="T827" s="372"/>
      <c r="U827" s="372"/>
      <c r="V827" s="372"/>
      <c r="W827" s="372"/>
      <c r="X827" s="370"/>
      <c r="Y827" s="370"/>
      <c r="Z827" s="370"/>
      <c r="AA827" s="370"/>
      <c r="AB827" s="370"/>
      <c r="AC827" s="370"/>
    </row>
    <row r="828">
      <c r="B828" s="398"/>
      <c r="C828" s="372"/>
      <c r="D828" s="370"/>
      <c r="E828" s="370"/>
      <c r="F828" s="372"/>
      <c r="G828" s="372"/>
      <c r="H828" s="370"/>
      <c r="I828" s="372"/>
      <c r="J828" s="372"/>
      <c r="K828" s="372"/>
      <c r="L828" s="372"/>
      <c r="M828" s="372"/>
      <c r="N828" s="372"/>
      <c r="O828" s="372"/>
      <c r="P828" s="372"/>
      <c r="Q828" s="372"/>
      <c r="R828" s="372"/>
      <c r="S828" s="372"/>
      <c r="T828" s="372"/>
      <c r="U828" s="372"/>
      <c r="V828" s="372"/>
      <c r="W828" s="372"/>
      <c r="X828" s="370"/>
      <c r="Y828" s="370"/>
      <c r="Z828" s="370"/>
      <c r="AA828" s="370"/>
      <c r="AB828" s="370"/>
      <c r="AC828" s="370"/>
    </row>
    <row r="829">
      <c r="B829" s="398"/>
      <c r="C829" s="372"/>
      <c r="D829" s="370"/>
      <c r="E829" s="370"/>
      <c r="F829" s="372"/>
      <c r="G829" s="372"/>
      <c r="H829" s="370"/>
      <c r="I829" s="372"/>
      <c r="J829" s="372"/>
      <c r="K829" s="372"/>
      <c r="L829" s="372"/>
      <c r="M829" s="372"/>
      <c r="N829" s="372"/>
      <c r="O829" s="372"/>
      <c r="P829" s="372"/>
      <c r="Q829" s="372"/>
      <c r="R829" s="372"/>
      <c r="S829" s="372"/>
      <c r="T829" s="372"/>
      <c r="U829" s="372"/>
      <c r="V829" s="372"/>
      <c r="W829" s="372"/>
      <c r="X829" s="370"/>
      <c r="Y829" s="370"/>
      <c r="Z829" s="370"/>
      <c r="AA829" s="370"/>
      <c r="AB829" s="370"/>
      <c r="AC829" s="370"/>
    </row>
    <row r="830">
      <c r="B830" s="398"/>
      <c r="C830" s="372"/>
      <c r="D830" s="370"/>
      <c r="E830" s="370"/>
      <c r="F830" s="372"/>
      <c r="G830" s="372"/>
      <c r="H830" s="370"/>
      <c r="I830" s="372"/>
      <c r="J830" s="372"/>
      <c r="K830" s="372"/>
      <c r="L830" s="372"/>
      <c r="M830" s="372"/>
      <c r="N830" s="372"/>
      <c r="O830" s="372"/>
      <c r="P830" s="372"/>
      <c r="Q830" s="372"/>
      <c r="R830" s="372"/>
      <c r="S830" s="372"/>
      <c r="T830" s="372"/>
      <c r="U830" s="372"/>
      <c r="V830" s="372"/>
      <c r="W830" s="372"/>
      <c r="X830" s="370"/>
      <c r="Y830" s="370"/>
      <c r="Z830" s="370"/>
      <c r="AA830" s="370"/>
      <c r="AB830" s="370"/>
      <c r="AC830" s="370"/>
    </row>
    <row r="831">
      <c r="B831" s="398"/>
      <c r="C831" s="372"/>
      <c r="D831" s="370"/>
      <c r="E831" s="370"/>
      <c r="F831" s="372"/>
      <c r="G831" s="372"/>
      <c r="H831" s="370"/>
      <c r="I831" s="372"/>
      <c r="J831" s="372"/>
      <c r="K831" s="372"/>
      <c r="L831" s="372"/>
      <c r="M831" s="372"/>
      <c r="N831" s="372"/>
      <c r="O831" s="372"/>
      <c r="P831" s="372"/>
      <c r="Q831" s="372"/>
      <c r="R831" s="372"/>
      <c r="S831" s="372"/>
      <c r="T831" s="372"/>
      <c r="U831" s="372"/>
      <c r="V831" s="372"/>
      <c r="W831" s="372"/>
      <c r="X831" s="370"/>
      <c r="Y831" s="370"/>
      <c r="Z831" s="370"/>
      <c r="AA831" s="370"/>
      <c r="AB831" s="370"/>
      <c r="AC831" s="370"/>
    </row>
    <row r="832">
      <c r="B832" s="398"/>
      <c r="C832" s="372"/>
      <c r="D832" s="370"/>
      <c r="E832" s="370"/>
      <c r="F832" s="372"/>
      <c r="G832" s="372"/>
      <c r="H832" s="370"/>
      <c r="I832" s="372"/>
      <c r="J832" s="372"/>
      <c r="K832" s="372"/>
      <c r="L832" s="372"/>
      <c r="M832" s="372"/>
      <c r="N832" s="372"/>
      <c r="O832" s="372"/>
      <c r="P832" s="372"/>
      <c r="Q832" s="372"/>
      <c r="R832" s="372"/>
      <c r="S832" s="372"/>
      <c r="T832" s="372"/>
      <c r="U832" s="372"/>
      <c r="V832" s="372"/>
      <c r="W832" s="372"/>
      <c r="X832" s="370"/>
      <c r="Y832" s="370"/>
      <c r="Z832" s="370"/>
      <c r="AA832" s="370"/>
      <c r="AB832" s="370"/>
      <c r="AC832" s="370"/>
    </row>
    <row r="833">
      <c r="B833" s="398"/>
      <c r="C833" s="372"/>
      <c r="D833" s="370"/>
      <c r="E833" s="370"/>
      <c r="F833" s="372"/>
      <c r="G833" s="372"/>
      <c r="H833" s="370"/>
      <c r="I833" s="372"/>
      <c r="J833" s="372"/>
      <c r="K833" s="372"/>
      <c r="L833" s="372"/>
      <c r="M833" s="372"/>
      <c r="N833" s="372"/>
      <c r="O833" s="372"/>
      <c r="P833" s="372"/>
      <c r="Q833" s="372"/>
      <c r="R833" s="372"/>
      <c r="S833" s="372"/>
      <c r="T833" s="372"/>
      <c r="U833" s="372"/>
      <c r="V833" s="372"/>
      <c r="W833" s="372"/>
      <c r="X833" s="370"/>
      <c r="Y833" s="370"/>
      <c r="Z833" s="370"/>
      <c r="AA833" s="370"/>
      <c r="AB833" s="370"/>
      <c r="AC833" s="370"/>
    </row>
    <row r="834">
      <c r="B834" s="398"/>
      <c r="C834" s="372"/>
      <c r="D834" s="370"/>
      <c r="E834" s="370"/>
      <c r="F834" s="372"/>
      <c r="G834" s="372"/>
      <c r="H834" s="370"/>
      <c r="I834" s="372"/>
      <c r="J834" s="372"/>
      <c r="K834" s="372"/>
      <c r="L834" s="372"/>
      <c r="M834" s="372"/>
      <c r="N834" s="372"/>
      <c r="O834" s="372"/>
      <c r="P834" s="372"/>
      <c r="Q834" s="372"/>
      <c r="R834" s="372"/>
      <c r="S834" s="372"/>
      <c r="T834" s="372"/>
      <c r="U834" s="372"/>
      <c r="V834" s="372"/>
      <c r="W834" s="372"/>
      <c r="X834" s="370"/>
      <c r="Y834" s="370"/>
      <c r="Z834" s="370"/>
      <c r="AA834" s="370"/>
      <c r="AB834" s="370"/>
      <c r="AC834" s="370"/>
    </row>
    <row r="835">
      <c r="B835" s="398"/>
      <c r="C835" s="372"/>
      <c r="D835" s="370"/>
      <c r="E835" s="370"/>
      <c r="F835" s="372"/>
      <c r="G835" s="372"/>
      <c r="H835" s="370"/>
      <c r="I835" s="372"/>
      <c r="J835" s="372"/>
      <c r="K835" s="372"/>
      <c r="L835" s="372"/>
      <c r="M835" s="372"/>
      <c r="N835" s="372"/>
      <c r="O835" s="372"/>
      <c r="P835" s="372"/>
      <c r="Q835" s="372"/>
      <c r="R835" s="372"/>
      <c r="S835" s="372"/>
      <c r="T835" s="372"/>
      <c r="U835" s="372"/>
      <c r="V835" s="372"/>
      <c r="W835" s="372"/>
      <c r="X835" s="370"/>
      <c r="Y835" s="370"/>
      <c r="Z835" s="370"/>
      <c r="AA835" s="370"/>
      <c r="AB835" s="370"/>
      <c r="AC835" s="370"/>
    </row>
    <row r="836">
      <c r="B836" s="398"/>
      <c r="C836" s="372"/>
      <c r="D836" s="370"/>
      <c r="E836" s="370"/>
      <c r="F836" s="372"/>
      <c r="G836" s="372"/>
      <c r="H836" s="370"/>
      <c r="I836" s="372"/>
      <c r="J836" s="372"/>
      <c r="K836" s="372"/>
      <c r="L836" s="372"/>
      <c r="M836" s="372"/>
      <c r="N836" s="372"/>
      <c r="O836" s="372"/>
      <c r="P836" s="372"/>
      <c r="Q836" s="372"/>
      <c r="R836" s="372"/>
      <c r="S836" s="372"/>
      <c r="T836" s="372"/>
      <c r="U836" s="372"/>
      <c r="V836" s="372"/>
      <c r="W836" s="372"/>
      <c r="X836" s="370"/>
      <c r="Y836" s="370"/>
      <c r="Z836" s="370"/>
      <c r="AA836" s="370"/>
      <c r="AB836" s="370"/>
      <c r="AC836" s="370"/>
    </row>
    <row r="837">
      <c r="B837" s="398"/>
      <c r="C837" s="372"/>
      <c r="D837" s="370"/>
      <c r="E837" s="370"/>
      <c r="F837" s="372"/>
      <c r="G837" s="372"/>
      <c r="H837" s="370"/>
      <c r="I837" s="372"/>
      <c r="J837" s="372"/>
      <c r="K837" s="372"/>
      <c r="L837" s="372"/>
      <c r="M837" s="372"/>
      <c r="N837" s="372"/>
      <c r="O837" s="372"/>
      <c r="P837" s="372"/>
      <c r="Q837" s="372"/>
      <c r="R837" s="372"/>
      <c r="S837" s="372"/>
      <c r="T837" s="372"/>
      <c r="U837" s="372"/>
      <c r="V837" s="372"/>
      <c r="W837" s="372"/>
      <c r="X837" s="370"/>
      <c r="Y837" s="370"/>
      <c r="Z837" s="370"/>
      <c r="AA837" s="370"/>
      <c r="AB837" s="370"/>
      <c r="AC837" s="370"/>
    </row>
    <row r="838">
      <c r="B838" s="398"/>
      <c r="C838" s="372"/>
      <c r="D838" s="370"/>
      <c r="E838" s="370"/>
      <c r="F838" s="372"/>
      <c r="G838" s="372"/>
      <c r="H838" s="370"/>
      <c r="I838" s="372"/>
      <c r="J838" s="372"/>
      <c r="K838" s="372"/>
      <c r="L838" s="372"/>
      <c r="M838" s="372"/>
      <c r="N838" s="372"/>
      <c r="O838" s="372"/>
      <c r="P838" s="372"/>
      <c r="Q838" s="372"/>
      <c r="R838" s="372"/>
      <c r="S838" s="372"/>
      <c r="T838" s="372"/>
      <c r="U838" s="372"/>
      <c r="V838" s="372"/>
      <c r="W838" s="372"/>
      <c r="X838" s="370"/>
      <c r="Y838" s="370"/>
      <c r="Z838" s="370"/>
      <c r="AA838" s="370"/>
      <c r="AB838" s="370"/>
      <c r="AC838" s="370"/>
    </row>
    <row r="839">
      <c r="B839" s="398"/>
      <c r="C839" s="372"/>
      <c r="D839" s="370"/>
      <c r="E839" s="370"/>
      <c r="F839" s="372"/>
      <c r="G839" s="372"/>
      <c r="H839" s="370"/>
      <c r="I839" s="372"/>
      <c r="J839" s="372"/>
      <c r="K839" s="372"/>
      <c r="L839" s="372"/>
      <c r="M839" s="372"/>
      <c r="N839" s="372"/>
      <c r="O839" s="372"/>
      <c r="P839" s="372"/>
      <c r="Q839" s="372"/>
      <c r="R839" s="372"/>
      <c r="S839" s="372"/>
      <c r="T839" s="372"/>
      <c r="U839" s="372"/>
      <c r="V839" s="372"/>
      <c r="W839" s="372"/>
      <c r="X839" s="370"/>
      <c r="Y839" s="370"/>
      <c r="Z839" s="370"/>
      <c r="AA839" s="370"/>
      <c r="AB839" s="370"/>
      <c r="AC839" s="370"/>
    </row>
    <row r="840">
      <c r="B840" s="398"/>
      <c r="C840" s="372"/>
      <c r="D840" s="370"/>
      <c r="E840" s="370"/>
      <c r="F840" s="372"/>
      <c r="G840" s="372"/>
      <c r="H840" s="370"/>
      <c r="I840" s="372"/>
      <c r="J840" s="372"/>
      <c r="K840" s="372"/>
      <c r="L840" s="372"/>
      <c r="M840" s="372"/>
      <c r="N840" s="372"/>
      <c r="O840" s="372"/>
      <c r="P840" s="372"/>
      <c r="Q840" s="372"/>
      <c r="R840" s="372"/>
      <c r="S840" s="372"/>
      <c r="T840" s="372"/>
      <c r="U840" s="372"/>
      <c r="V840" s="372"/>
      <c r="W840" s="372"/>
      <c r="X840" s="370"/>
      <c r="Y840" s="370"/>
      <c r="Z840" s="370"/>
      <c r="AA840" s="370"/>
      <c r="AB840" s="370"/>
      <c r="AC840" s="370"/>
    </row>
    <row r="841">
      <c r="B841" s="398"/>
      <c r="C841" s="372"/>
      <c r="D841" s="370"/>
      <c r="E841" s="370"/>
      <c r="F841" s="372"/>
      <c r="G841" s="372"/>
      <c r="H841" s="370"/>
      <c r="I841" s="372"/>
      <c r="J841" s="372"/>
      <c r="K841" s="372"/>
      <c r="L841" s="372"/>
      <c r="M841" s="372"/>
      <c r="N841" s="372"/>
      <c r="O841" s="372"/>
      <c r="P841" s="372"/>
      <c r="Q841" s="372"/>
      <c r="R841" s="372"/>
      <c r="S841" s="372"/>
      <c r="T841" s="372"/>
      <c r="U841" s="372"/>
      <c r="V841" s="372"/>
      <c r="W841" s="372"/>
      <c r="X841" s="370"/>
      <c r="Y841" s="370"/>
      <c r="Z841" s="370"/>
      <c r="AA841" s="370"/>
      <c r="AB841" s="370"/>
      <c r="AC841" s="370"/>
    </row>
    <row r="842">
      <c r="B842" s="398"/>
      <c r="C842" s="372"/>
      <c r="D842" s="370"/>
      <c r="E842" s="370"/>
      <c r="F842" s="372"/>
      <c r="G842" s="372"/>
      <c r="H842" s="370"/>
      <c r="I842" s="372"/>
      <c r="J842" s="372"/>
      <c r="K842" s="372"/>
      <c r="L842" s="372"/>
      <c r="M842" s="372"/>
      <c r="N842" s="372"/>
      <c r="O842" s="372"/>
      <c r="P842" s="372"/>
      <c r="Q842" s="372"/>
      <c r="R842" s="372"/>
      <c r="S842" s="372"/>
      <c r="T842" s="372"/>
      <c r="U842" s="372"/>
      <c r="V842" s="372"/>
      <c r="W842" s="372"/>
      <c r="X842" s="370"/>
      <c r="Y842" s="370"/>
      <c r="Z842" s="370"/>
      <c r="AA842" s="370"/>
      <c r="AB842" s="370"/>
      <c r="AC842" s="370"/>
    </row>
    <row r="843">
      <c r="B843" s="398"/>
      <c r="C843" s="372"/>
      <c r="D843" s="370"/>
      <c r="E843" s="370"/>
      <c r="F843" s="372"/>
      <c r="G843" s="372"/>
      <c r="H843" s="370"/>
      <c r="I843" s="372"/>
      <c r="J843" s="372"/>
      <c r="K843" s="372"/>
      <c r="L843" s="372"/>
      <c r="M843" s="372"/>
      <c r="N843" s="372"/>
      <c r="O843" s="372"/>
      <c r="P843" s="372"/>
      <c r="Q843" s="372"/>
      <c r="R843" s="372"/>
      <c r="S843" s="372"/>
      <c r="T843" s="372"/>
      <c r="U843" s="372"/>
      <c r="V843" s="372"/>
      <c r="W843" s="372"/>
      <c r="X843" s="370"/>
      <c r="Y843" s="370"/>
      <c r="Z843" s="370"/>
      <c r="AA843" s="370"/>
      <c r="AB843" s="370"/>
      <c r="AC843" s="370"/>
    </row>
    <row r="844">
      <c r="B844" s="398"/>
      <c r="C844" s="372"/>
      <c r="D844" s="370"/>
      <c r="E844" s="370"/>
      <c r="F844" s="372"/>
      <c r="G844" s="372"/>
      <c r="H844" s="370"/>
      <c r="I844" s="372"/>
      <c r="J844" s="372"/>
      <c r="K844" s="372"/>
      <c r="L844" s="372"/>
      <c r="M844" s="372"/>
      <c r="N844" s="372"/>
      <c r="O844" s="372"/>
      <c r="P844" s="372"/>
      <c r="Q844" s="372"/>
      <c r="R844" s="372"/>
      <c r="S844" s="372"/>
      <c r="T844" s="372"/>
      <c r="U844" s="372"/>
      <c r="V844" s="372"/>
      <c r="W844" s="372"/>
      <c r="X844" s="370"/>
      <c r="Y844" s="370"/>
      <c r="Z844" s="370"/>
      <c r="AA844" s="370"/>
      <c r="AB844" s="370"/>
      <c r="AC844" s="370"/>
    </row>
    <row r="845">
      <c r="B845" s="398"/>
      <c r="C845" s="372"/>
      <c r="D845" s="370"/>
      <c r="E845" s="370"/>
      <c r="F845" s="372"/>
      <c r="G845" s="372"/>
      <c r="H845" s="370"/>
      <c r="I845" s="372"/>
      <c r="J845" s="372"/>
      <c r="K845" s="372"/>
      <c r="L845" s="372"/>
      <c r="M845" s="372"/>
      <c r="N845" s="372"/>
      <c r="O845" s="372"/>
      <c r="P845" s="372"/>
      <c r="Q845" s="372"/>
      <c r="R845" s="372"/>
      <c r="S845" s="372"/>
      <c r="T845" s="372"/>
      <c r="U845" s="372"/>
      <c r="V845" s="372"/>
      <c r="W845" s="372"/>
      <c r="X845" s="370"/>
      <c r="Y845" s="370"/>
      <c r="Z845" s="370"/>
      <c r="AA845" s="370"/>
      <c r="AB845" s="370"/>
      <c r="AC845" s="370"/>
    </row>
    <row r="846">
      <c r="B846" s="398"/>
      <c r="C846" s="372"/>
      <c r="D846" s="370"/>
      <c r="E846" s="370"/>
      <c r="F846" s="372"/>
      <c r="G846" s="372"/>
      <c r="H846" s="370"/>
      <c r="I846" s="372"/>
      <c r="J846" s="372"/>
      <c r="K846" s="372"/>
      <c r="L846" s="372"/>
      <c r="M846" s="372"/>
      <c r="N846" s="372"/>
      <c r="O846" s="372"/>
      <c r="P846" s="372"/>
      <c r="Q846" s="372"/>
      <c r="R846" s="372"/>
      <c r="S846" s="372"/>
      <c r="T846" s="372"/>
      <c r="U846" s="372"/>
      <c r="V846" s="372"/>
      <c r="W846" s="372"/>
      <c r="X846" s="370"/>
      <c r="Y846" s="370"/>
      <c r="Z846" s="370"/>
      <c r="AA846" s="370"/>
      <c r="AB846" s="370"/>
      <c r="AC846" s="370"/>
    </row>
    <row r="847">
      <c r="B847" s="398"/>
      <c r="C847" s="372"/>
      <c r="D847" s="370"/>
      <c r="E847" s="370"/>
      <c r="F847" s="372"/>
      <c r="G847" s="372"/>
      <c r="H847" s="370"/>
      <c r="I847" s="372"/>
      <c r="J847" s="372"/>
      <c r="K847" s="372"/>
      <c r="L847" s="372"/>
      <c r="M847" s="372"/>
      <c r="N847" s="372"/>
      <c r="O847" s="372"/>
      <c r="P847" s="372"/>
      <c r="Q847" s="372"/>
      <c r="R847" s="372"/>
      <c r="S847" s="372"/>
      <c r="T847" s="372"/>
      <c r="U847" s="372"/>
      <c r="V847" s="372"/>
      <c r="W847" s="372"/>
      <c r="X847" s="370"/>
      <c r="Y847" s="370"/>
      <c r="Z847" s="370"/>
      <c r="AA847" s="370"/>
      <c r="AB847" s="370"/>
      <c r="AC847" s="370"/>
    </row>
    <row r="848">
      <c r="B848" s="398"/>
      <c r="C848" s="372"/>
      <c r="D848" s="370"/>
      <c r="E848" s="370"/>
      <c r="F848" s="372"/>
      <c r="G848" s="372"/>
      <c r="H848" s="370"/>
      <c r="I848" s="372"/>
      <c r="J848" s="372"/>
      <c r="K848" s="372"/>
      <c r="L848" s="372"/>
      <c r="M848" s="372"/>
      <c r="N848" s="372"/>
      <c r="O848" s="372"/>
      <c r="P848" s="372"/>
      <c r="Q848" s="372"/>
      <c r="R848" s="372"/>
      <c r="S848" s="372"/>
      <c r="T848" s="372"/>
      <c r="U848" s="372"/>
      <c r="V848" s="372"/>
      <c r="W848" s="372"/>
      <c r="X848" s="370"/>
      <c r="Y848" s="370"/>
      <c r="Z848" s="370"/>
      <c r="AA848" s="370"/>
      <c r="AB848" s="370"/>
      <c r="AC848" s="370"/>
    </row>
    <row r="849">
      <c r="B849" s="398"/>
      <c r="C849" s="372"/>
      <c r="D849" s="370"/>
      <c r="E849" s="370"/>
      <c r="F849" s="372"/>
      <c r="G849" s="372"/>
      <c r="H849" s="370"/>
      <c r="I849" s="372"/>
      <c r="J849" s="372"/>
      <c r="K849" s="372"/>
      <c r="L849" s="372"/>
      <c r="M849" s="372"/>
      <c r="N849" s="372"/>
      <c r="O849" s="372"/>
      <c r="P849" s="372"/>
      <c r="Q849" s="372"/>
      <c r="R849" s="372"/>
      <c r="S849" s="372"/>
      <c r="T849" s="372"/>
      <c r="U849" s="372"/>
      <c r="V849" s="372"/>
      <c r="W849" s="372"/>
      <c r="X849" s="370"/>
      <c r="Y849" s="370"/>
      <c r="Z849" s="370"/>
      <c r="AA849" s="370"/>
      <c r="AB849" s="370"/>
      <c r="AC849" s="370"/>
    </row>
    <row r="850">
      <c r="B850" s="398"/>
      <c r="C850" s="372"/>
      <c r="D850" s="370"/>
      <c r="E850" s="370"/>
      <c r="F850" s="372"/>
      <c r="G850" s="372"/>
      <c r="H850" s="370"/>
      <c r="I850" s="372"/>
      <c r="J850" s="372"/>
      <c r="K850" s="372"/>
      <c r="L850" s="372"/>
      <c r="M850" s="372"/>
      <c r="N850" s="372"/>
      <c r="O850" s="372"/>
      <c r="P850" s="372"/>
      <c r="Q850" s="372"/>
      <c r="R850" s="372"/>
      <c r="S850" s="372"/>
      <c r="T850" s="372"/>
      <c r="U850" s="372"/>
      <c r="V850" s="372"/>
      <c r="W850" s="372"/>
      <c r="X850" s="370"/>
      <c r="Y850" s="370"/>
      <c r="Z850" s="370"/>
      <c r="AA850" s="370"/>
      <c r="AB850" s="370"/>
      <c r="AC850" s="370"/>
    </row>
    <row r="851">
      <c r="B851" s="398"/>
      <c r="C851" s="372"/>
      <c r="D851" s="370"/>
      <c r="E851" s="370"/>
      <c r="F851" s="372"/>
      <c r="G851" s="372"/>
      <c r="H851" s="370"/>
      <c r="I851" s="372"/>
      <c r="J851" s="372"/>
      <c r="K851" s="372"/>
      <c r="L851" s="372"/>
      <c r="M851" s="372"/>
      <c r="N851" s="372"/>
      <c r="O851" s="372"/>
      <c r="P851" s="372"/>
      <c r="Q851" s="372"/>
      <c r="R851" s="372"/>
      <c r="S851" s="372"/>
      <c r="T851" s="372"/>
      <c r="U851" s="372"/>
      <c r="V851" s="372"/>
      <c r="W851" s="372"/>
      <c r="X851" s="370"/>
      <c r="Y851" s="370"/>
      <c r="Z851" s="370"/>
      <c r="AA851" s="370"/>
      <c r="AB851" s="370"/>
      <c r="AC851" s="370"/>
    </row>
    <row r="852">
      <c r="B852" s="398"/>
      <c r="C852" s="372"/>
      <c r="D852" s="370"/>
      <c r="E852" s="370"/>
      <c r="F852" s="372"/>
      <c r="G852" s="372"/>
      <c r="H852" s="370"/>
      <c r="I852" s="372"/>
      <c r="J852" s="372"/>
      <c r="K852" s="372"/>
      <c r="L852" s="372"/>
      <c r="M852" s="372"/>
      <c r="N852" s="372"/>
      <c r="O852" s="372"/>
      <c r="P852" s="372"/>
      <c r="Q852" s="372"/>
      <c r="R852" s="372"/>
      <c r="S852" s="372"/>
      <c r="T852" s="372"/>
      <c r="U852" s="372"/>
      <c r="V852" s="372"/>
      <c r="W852" s="372"/>
      <c r="X852" s="370"/>
      <c r="Y852" s="370"/>
      <c r="Z852" s="370"/>
      <c r="AA852" s="370"/>
      <c r="AB852" s="370"/>
      <c r="AC852" s="370"/>
    </row>
    <row r="853">
      <c r="B853" s="398"/>
      <c r="C853" s="372"/>
      <c r="D853" s="370"/>
      <c r="E853" s="370"/>
      <c r="F853" s="372"/>
      <c r="G853" s="372"/>
      <c r="H853" s="370"/>
      <c r="I853" s="372"/>
      <c r="J853" s="372"/>
      <c r="K853" s="372"/>
      <c r="L853" s="372"/>
      <c r="M853" s="372"/>
      <c r="N853" s="372"/>
      <c r="O853" s="372"/>
      <c r="P853" s="372"/>
      <c r="Q853" s="372"/>
      <c r="R853" s="372"/>
      <c r="S853" s="372"/>
      <c r="T853" s="372"/>
      <c r="U853" s="372"/>
      <c r="V853" s="372"/>
      <c r="W853" s="372"/>
      <c r="X853" s="370"/>
      <c r="Y853" s="370"/>
      <c r="Z853" s="370"/>
      <c r="AA853" s="370"/>
      <c r="AB853" s="370"/>
      <c r="AC853" s="370"/>
    </row>
    <row r="854">
      <c r="B854" s="398"/>
      <c r="C854" s="372"/>
      <c r="D854" s="370"/>
      <c r="E854" s="370"/>
      <c r="F854" s="372"/>
      <c r="G854" s="372"/>
      <c r="H854" s="370"/>
      <c r="I854" s="372"/>
      <c r="J854" s="372"/>
      <c r="K854" s="372"/>
      <c r="L854" s="372"/>
      <c r="M854" s="372"/>
      <c r="N854" s="372"/>
      <c r="O854" s="372"/>
      <c r="P854" s="372"/>
      <c r="Q854" s="372"/>
      <c r="R854" s="372"/>
      <c r="S854" s="372"/>
      <c r="T854" s="372"/>
      <c r="U854" s="372"/>
      <c r="V854" s="372"/>
      <c r="W854" s="372"/>
      <c r="X854" s="370"/>
      <c r="Y854" s="370"/>
      <c r="Z854" s="370"/>
      <c r="AA854" s="370"/>
      <c r="AB854" s="370"/>
      <c r="AC854" s="370"/>
    </row>
    <row r="855">
      <c r="B855" s="398"/>
      <c r="C855" s="372"/>
      <c r="D855" s="370"/>
      <c r="E855" s="370"/>
      <c r="F855" s="372"/>
      <c r="G855" s="372"/>
      <c r="H855" s="370"/>
      <c r="I855" s="372"/>
      <c r="J855" s="372"/>
      <c r="K855" s="372"/>
      <c r="L855" s="372"/>
      <c r="M855" s="372"/>
      <c r="N855" s="372"/>
      <c r="O855" s="372"/>
      <c r="P855" s="372"/>
      <c r="Q855" s="372"/>
      <c r="R855" s="372"/>
      <c r="S855" s="372"/>
      <c r="T855" s="372"/>
      <c r="U855" s="372"/>
      <c r="V855" s="372"/>
      <c r="W855" s="372"/>
      <c r="X855" s="370"/>
      <c r="Y855" s="370"/>
      <c r="Z855" s="370"/>
      <c r="AA855" s="370"/>
      <c r="AB855" s="370"/>
      <c r="AC855" s="370"/>
    </row>
    <row r="856">
      <c r="B856" s="398"/>
      <c r="C856" s="372"/>
      <c r="D856" s="370"/>
      <c r="E856" s="370"/>
      <c r="F856" s="372"/>
      <c r="G856" s="372"/>
      <c r="H856" s="370"/>
      <c r="I856" s="372"/>
      <c r="J856" s="372"/>
      <c r="K856" s="372"/>
      <c r="L856" s="372"/>
      <c r="M856" s="372"/>
      <c r="N856" s="372"/>
      <c r="O856" s="372"/>
      <c r="P856" s="372"/>
      <c r="Q856" s="372"/>
      <c r="R856" s="372"/>
      <c r="S856" s="372"/>
      <c r="T856" s="372"/>
      <c r="U856" s="372"/>
      <c r="V856" s="372"/>
      <c r="W856" s="372"/>
      <c r="X856" s="370"/>
      <c r="Y856" s="370"/>
      <c r="Z856" s="370"/>
      <c r="AA856" s="370"/>
      <c r="AB856" s="370"/>
      <c r="AC856" s="370"/>
    </row>
    <row r="857">
      <c r="B857" s="398"/>
      <c r="C857" s="372"/>
      <c r="D857" s="370"/>
      <c r="E857" s="370"/>
      <c r="F857" s="372"/>
      <c r="G857" s="372"/>
      <c r="H857" s="370"/>
      <c r="I857" s="372"/>
      <c r="J857" s="372"/>
      <c r="K857" s="372"/>
      <c r="L857" s="372"/>
      <c r="M857" s="372"/>
      <c r="N857" s="372"/>
      <c r="O857" s="372"/>
      <c r="P857" s="372"/>
      <c r="Q857" s="372"/>
      <c r="R857" s="372"/>
      <c r="S857" s="372"/>
      <c r="T857" s="372"/>
      <c r="U857" s="372"/>
      <c r="V857" s="372"/>
      <c r="W857" s="372"/>
      <c r="X857" s="370"/>
      <c r="Y857" s="370"/>
      <c r="Z857" s="370"/>
      <c r="AA857" s="370"/>
      <c r="AB857" s="370"/>
      <c r="AC857" s="370"/>
    </row>
    <row r="858">
      <c r="B858" s="398"/>
      <c r="C858" s="372"/>
      <c r="D858" s="370"/>
      <c r="E858" s="370"/>
      <c r="F858" s="372"/>
      <c r="G858" s="372"/>
      <c r="H858" s="370"/>
      <c r="I858" s="372"/>
      <c r="J858" s="372"/>
      <c r="K858" s="372"/>
      <c r="L858" s="372"/>
      <c r="M858" s="372"/>
      <c r="N858" s="372"/>
      <c r="O858" s="372"/>
      <c r="P858" s="372"/>
      <c r="Q858" s="372"/>
      <c r="R858" s="372"/>
      <c r="S858" s="372"/>
      <c r="T858" s="372"/>
      <c r="U858" s="372"/>
      <c r="V858" s="372"/>
      <c r="W858" s="372"/>
      <c r="X858" s="370"/>
      <c r="Y858" s="370"/>
      <c r="Z858" s="370"/>
      <c r="AA858" s="370"/>
      <c r="AB858" s="370"/>
      <c r="AC858" s="370"/>
    </row>
    <row r="859">
      <c r="B859" s="398"/>
      <c r="C859" s="372"/>
      <c r="D859" s="370"/>
      <c r="E859" s="370"/>
      <c r="F859" s="372"/>
      <c r="G859" s="372"/>
      <c r="H859" s="370"/>
      <c r="I859" s="372"/>
      <c r="J859" s="372"/>
      <c r="K859" s="372"/>
      <c r="L859" s="372"/>
      <c r="M859" s="372"/>
      <c r="N859" s="372"/>
      <c r="O859" s="372"/>
      <c r="P859" s="372"/>
      <c r="Q859" s="372"/>
      <c r="R859" s="372"/>
      <c r="S859" s="372"/>
      <c r="T859" s="372"/>
      <c r="U859" s="372"/>
      <c r="V859" s="372"/>
      <c r="W859" s="372"/>
      <c r="X859" s="370"/>
      <c r="Y859" s="370"/>
      <c r="Z859" s="370"/>
      <c r="AA859" s="370"/>
      <c r="AB859" s="370"/>
      <c r="AC859" s="370"/>
    </row>
    <row r="860">
      <c r="B860" s="398"/>
      <c r="C860" s="372"/>
      <c r="D860" s="370"/>
      <c r="E860" s="370"/>
      <c r="F860" s="372"/>
      <c r="G860" s="372"/>
      <c r="H860" s="370"/>
      <c r="I860" s="372"/>
      <c r="J860" s="372"/>
      <c r="K860" s="372"/>
      <c r="L860" s="372"/>
      <c r="M860" s="372"/>
      <c r="N860" s="372"/>
      <c r="O860" s="372"/>
      <c r="P860" s="372"/>
      <c r="Q860" s="372"/>
      <c r="R860" s="372"/>
      <c r="S860" s="372"/>
      <c r="T860" s="372"/>
      <c r="U860" s="372"/>
      <c r="V860" s="372"/>
      <c r="W860" s="372"/>
      <c r="X860" s="370"/>
      <c r="Y860" s="370"/>
      <c r="Z860" s="370"/>
      <c r="AA860" s="370"/>
      <c r="AB860" s="370"/>
      <c r="AC860" s="370"/>
    </row>
    <row r="861">
      <c r="B861" s="398"/>
      <c r="C861" s="372"/>
      <c r="D861" s="370"/>
      <c r="E861" s="370"/>
      <c r="F861" s="372"/>
      <c r="G861" s="372"/>
      <c r="H861" s="370"/>
      <c r="I861" s="372"/>
      <c r="J861" s="372"/>
      <c r="K861" s="372"/>
      <c r="L861" s="372"/>
      <c r="M861" s="372"/>
      <c r="N861" s="372"/>
      <c r="O861" s="372"/>
      <c r="P861" s="372"/>
      <c r="Q861" s="372"/>
      <c r="R861" s="372"/>
      <c r="S861" s="372"/>
      <c r="T861" s="372"/>
      <c r="U861" s="372"/>
      <c r="V861" s="372"/>
      <c r="W861" s="372"/>
      <c r="X861" s="370"/>
      <c r="Y861" s="370"/>
      <c r="Z861" s="370"/>
      <c r="AA861" s="370"/>
      <c r="AB861" s="370"/>
      <c r="AC861" s="370"/>
    </row>
    <row r="862">
      <c r="B862" s="398"/>
      <c r="C862" s="372"/>
      <c r="D862" s="370"/>
      <c r="E862" s="370"/>
      <c r="F862" s="372"/>
      <c r="G862" s="372"/>
      <c r="H862" s="370"/>
      <c r="I862" s="372"/>
      <c r="J862" s="372"/>
      <c r="K862" s="372"/>
      <c r="L862" s="372"/>
      <c r="M862" s="372"/>
      <c r="N862" s="372"/>
      <c r="O862" s="372"/>
      <c r="P862" s="372"/>
      <c r="Q862" s="372"/>
      <c r="R862" s="372"/>
      <c r="S862" s="372"/>
      <c r="T862" s="372"/>
      <c r="U862" s="372"/>
      <c r="V862" s="372"/>
      <c r="W862" s="372"/>
      <c r="X862" s="370"/>
      <c r="Y862" s="370"/>
      <c r="Z862" s="370"/>
      <c r="AA862" s="370"/>
      <c r="AB862" s="370"/>
      <c r="AC862" s="370"/>
    </row>
    <row r="863">
      <c r="B863" s="398"/>
      <c r="C863" s="372"/>
      <c r="D863" s="370"/>
      <c r="E863" s="370"/>
      <c r="F863" s="372"/>
      <c r="G863" s="372"/>
      <c r="H863" s="370"/>
      <c r="I863" s="372"/>
      <c r="J863" s="372"/>
      <c r="K863" s="372"/>
      <c r="L863" s="372"/>
      <c r="M863" s="372"/>
      <c r="N863" s="372"/>
      <c r="O863" s="372"/>
      <c r="P863" s="372"/>
      <c r="Q863" s="372"/>
      <c r="R863" s="372"/>
      <c r="S863" s="372"/>
      <c r="T863" s="372"/>
      <c r="U863" s="372"/>
      <c r="V863" s="372"/>
      <c r="W863" s="372"/>
      <c r="X863" s="370"/>
      <c r="Y863" s="370"/>
      <c r="Z863" s="370"/>
      <c r="AA863" s="370"/>
      <c r="AB863" s="370"/>
      <c r="AC863" s="370"/>
    </row>
    <row r="864">
      <c r="B864" s="398"/>
      <c r="C864" s="372"/>
      <c r="D864" s="370"/>
      <c r="E864" s="370"/>
      <c r="F864" s="372"/>
      <c r="G864" s="372"/>
      <c r="H864" s="370"/>
      <c r="I864" s="372"/>
      <c r="J864" s="372"/>
      <c r="K864" s="372"/>
      <c r="L864" s="372"/>
      <c r="M864" s="372"/>
      <c r="N864" s="372"/>
      <c r="O864" s="372"/>
      <c r="P864" s="372"/>
      <c r="Q864" s="372"/>
      <c r="R864" s="372"/>
      <c r="S864" s="372"/>
      <c r="T864" s="372"/>
      <c r="U864" s="372"/>
      <c r="V864" s="372"/>
      <c r="W864" s="372"/>
      <c r="X864" s="370"/>
      <c r="Y864" s="370"/>
      <c r="Z864" s="370"/>
      <c r="AA864" s="370"/>
      <c r="AB864" s="370"/>
      <c r="AC864" s="370"/>
    </row>
    <row r="865">
      <c r="B865" s="398"/>
      <c r="C865" s="372"/>
      <c r="D865" s="370"/>
      <c r="E865" s="370"/>
      <c r="F865" s="372"/>
      <c r="G865" s="372"/>
      <c r="H865" s="370"/>
      <c r="I865" s="372"/>
      <c r="J865" s="372"/>
      <c r="K865" s="372"/>
      <c r="L865" s="372"/>
      <c r="M865" s="372"/>
      <c r="N865" s="372"/>
      <c r="O865" s="372"/>
      <c r="P865" s="372"/>
      <c r="Q865" s="372"/>
      <c r="R865" s="372"/>
      <c r="S865" s="372"/>
      <c r="T865" s="372"/>
      <c r="U865" s="372"/>
      <c r="V865" s="372"/>
      <c r="W865" s="372"/>
      <c r="X865" s="370"/>
      <c r="Y865" s="370"/>
      <c r="Z865" s="370"/>
      <c r="AA865" s="370"/>
      <c r="AB865" s="370"/>
      <c r="AC865" s="370"/>
    </row>
    <row r="866">
      <c r="B866" s="398"/>
      <c r="C866" s="372"/>
      <c r="D866" s="370"/>
      <c r="E866" s="370"/>
      <c r="F866" s="372"/>
      <c r="G866" s="372"/>
      <c r="H866" s="370"/>
      <c r="I866" s="372"/>
      <c r="J866" s="372"/>
      <c r="K866" s="372"/>
      <c r="L866" s="372"/>
      <c r="M866" s="372"/>
      <c r="N866" s="372"/>
      <c r="O866" s="372"/>
      <c r="P866" s="372"/>
      <c r="Q866" s="372"/>
      <c r="R866" s="372"/>
      <c r="S866" s="372"/>
      <c r="T866" s="372"/>
      <c r="U866" s="372"/>
      <c r="V866" s="372"/>
      <c r="W866" s="372"/>
      <c r="X866" s="370"/>
      <c r="Y866" s="370"/>
      <c r="Z866" s="370"/>
      <c r="AA866" s="370"/>
      <c r="AB866" s="370"/>
      <c r="AC866" s="370"/>
    </row>
    <row r="867">
      <c r="B867" s="398"/>
      <c r="C867" s="372"/>
      <c r="D867" s="370"/>
      <c r="E867" s="370"/>
      <c r="F867" s="372"/>
      <c r="G867" s="372"/>
      <c r="H867" s="370"/>
      <c r="I867" s="372"/>
      <c r="J867" s="372"/>
      <c r="K867" s="372"/>
      <c r="L867" s="372"/>
      <c r="M867" s="372"/>
      <c r="N867" s="372"/>
      <c r="O867" s="372"/>
      <c r="P867" s="372"/>
      <c r="Q867" s="372"/>
      <c r="R867" s="372"/>
      <c r="S867" s="372"/>
      <c r="T867" s="372"/>
      <c r="U867" s="372"/>
      <c r="V867" s="372"/>
      <c r="W867" s="372"/>
      <c r="X867" s="370"/>
      <c r="Y867" s="370"/>
      <c r="Z867" s="370"/>
      <c r="AA867" s="370"/>
      <c r="AB867" s="370"/>
      <c r="AC867" s="370"/>
    </row>
    <row r="868">
      <c r="B868" s="398"/>
      <c r="C868" s="372"/>
      <c r="D868" s="370"/>
      <c r="E868" s="370"/>
      <c r="F868" s="372"/>
      <c r="G868" s="372"/>
      <c r="H868" s="370"/>
      <c r="I868" s="372"/>
      <c r="J868" s="372"/>
      <c r="K868" s="372"/>
      <c r="L868" s="372"/>
      <c r="M868" s="372"/>
      <c r="N868" s="372"/>
      <c r="O868" s="372"/>
      <c r="P868" s="372"/>
      <c r="Q868" s="372"/>
      <c r="R868" s="372"/>
      <c r="S868" s="372"/>
      <c r="T868" s="372"/>
      <c r="U868" s="372"/>
      <c r="V868" s="372"/>
      <c r="W868" s="372"/>
      <c r="X868" s="370"/>
      <c r="Y868" s="370"/>
      <c r="Z868" s="370"/>
      <c r="AA868" s="370"/>
      <c r="AB868" s="370"/>
      <c r="AC868" s="370"/>
    </row>
    <row r="869">
      <c r="B869" s="398"/>
      <c r="C869" s="372"/>
      <c r="D869" s="370"/>
      <c r="E869" s="370"/>
      <c r="F869" s="372"/>
      <c r="G869" s="372"/>
      <c r="H869" s="370"/>
      <c r="I869" s="372"/>
      <c r="J869" s="372"/>
      <c r="K869" s="372"/>
      <c r="L869" s="372"/>
      <c r="M869" s="372"/>
      <c r="N869" s="372"/>
      <c r="O869" s="372"/>
      <c r="P869" s="372"/>
      <c r="Q869" s="372"/>
      <c r="R869" s="372"/>
      <c r="S869" s="372"/>
      <c r="T869" s="372"/>
      <c r="U869" s="372"/>
      <c r="V869" s="372"/>
      <c r="W869" s="372"/>
      <c r="X869" s="370"/>
      <c r="Y869" s="370"/>
      <c r="Z869" s="370"/>
      <c r="AA869" s="370"/>
      <c r="AB869" s="370"/>
      <c r="AC869" s="370"/>
    </row>
    <row r="870">
      <c r="B870" s="398"/>
      <c r="C870" s="372"/>
      <c r="D870" s="370"/>
      <c r="E870" s="370"/>
      <c r="F870" s="372"/>
      <c r="G870" s="372"/>
      <c r="H870" s="370"/>
      <c r="I870" s="372"/>
      <c r="J870" s="372"/>
      <c r="K870" s="372"/>
      <c r="L870" s="372"/>
      <c r="M870" s="372"/>
      <c r="N870" s="372"/>
      <c r="O870" s="372"/>
      <c r="P870" s="372"/>
      <c r="Q870" s="372"/>
      <c r="R870" s="372"/>
      <c r="S870" s="372"/>
      <c r="T870" s="372"/>
      <c r="U870" s="372"/>
      <c r="V870" s="372"/>
      <c r="W870" s="372"/>
      <c r="X870" s="370"/>
      <c r="Y870" s="370"/>
      <c r="Z870" s="370"/>
      <c r="AA870" s="370"/>
      <c r="AB870" s="370"/>
      <c r="AC870" s="370"/>
    </row>
    <row r="871">
      <c r="B871" s="398"/>
      <c r="C871" s="372"/>
      <c r="D871" s="370"/>
      <c r="E871" s="370"/>
      <c r="F871" s="372"/>
      <c r="G871" s="372"/>
      <c r="H871" s="370"/>
      <c r="I871" s="372"/>
      <c r="J871" s="372"/>
      <c r="K871" s="372"/>
      <c r="L871" s="372"/>
      <c r="M871" s="372"/>
      <c r="N871" s="372"/>
      <c r="O871" s="372"/>
      <c r="P871" s="372"/>
      <c r="Q871" s="372"/>
      <c r="R871" s="372"/>
      <c r="S871" s="372"/>
      <c r="T871" s="372"/>
      <c r="U871" s="372"/>
      <c r="V871" s="372"/>
      <c r="W871" s="372"/>
      <c r="X871" s="370"/>
      <c r="Y871" s="370"/>
      <c r="Z871" s="370"/>
      <c r="AA871" s="370"/>
      <c r="AB871" s="370"/>
      <c r="AC871" s="370"/>
    </row>
    <row r="872">
      <c r="B872" s="398"/>
      <c r="C872" s="372"/>
      <c r="D872" s="370"/>
      <c r="E872" s="370"/>
      <c r="F872" s="372"/>
      <c r="G872" s="372"/>
      <c r="H872" s="370"/>
      <c r="I872" s="372"/>
      <c r="J872" s="372"/>
      <c r="K872" s="372"/>
      <c r="L872" s="372"/>
      <c r="M872" s="372"/>
      <c r="N872" s="372"/>
      <c r="O872" s="372"/>
      <c r="P872" s="372"/>
      <c r="Q872" s="372"/>
      <c r="R872" s="372"/>
      <c r="S872" s="372"/>
      <c r="T872" s="372"/>
      <c r="U872" s="372"/>
      <c r="V872" s="372"/>
      <c r="W872" s="372"/>
      <c r="X872" s="370"/>
      <c r="Y872" s="370"/>
      <c r="Z872" s="370"/>
      <c r="AA872" s="370"/>
      <c r="AB872" s="370"/>
      <c r="AC872" s="370"/>
    </row>
    <row r="873">
      <c r="B873" s="398"/>
      <c r="C873" s="372"/>
      <c r="D873" s="370"/>
      <c r="E873" s="370"/>
      <c r="F873" s="372"/>
      <c r="G873" s="372"/>
      <c r="H873" s="370"/>
      <c r="I873" s="372"/>
      <c r="J873" s="372"/>
      <c r="K873" s="372"/>
      <c r="L873" s="372"/>
      <c r="M873" s="372"/>
      <c r="N873" s="372"/>
      <c r="O873" s="372"/>
      <c r="P873" s="372"/>
      <c r="Q873" s="372"/>
      <c r="R873" s="372"/>
      <c r="S873" s="372"/>
      <c r="T873" s="372"/>
      <c r="U873" s="372"/>
      <c r="V873" s="372"/>
      <c r="W873" s="372"/>
      <c r="X873" s="370"/>
      <c r="Y873" s="370"/>
      <c r="Z873" s="370"/>
      <c r="AA873" s="370"/>
      <c r="AB873" s="370"/>
      <c r="AC873" s="370"/>
    </row>
    <row r="874">
      <c r="B874" s="398"/>
      <c r="C874" s="372"/>
      <c r="D874" s="370"/>
      <c r="E874" s="370"/>
      <c r="F874" s="372"/>
      <c r="G874" s="372"/>
      <c r="H874" s="370"/>
      <c r="I874" s="372"/>
      <c r="J874" s="372"/>
      <c r="K874" s="372"/>
      <c r="L874" s="372"/>
      <c r="M874" s="372"/>
      <c r="N874" s="372"/>
      <c r="O874" s="372"/>
      <c r="P874" s="372"/>
      <c r="Q874" s="372"/>
      <c r="R874" s="372"/>
      <c r="S874" s="372"/>
      <c r="T874" s="372"/>
      <c r="U874" s="372"/>
      <c r="V874" s="372"/>
      <c r="W874" s="372"/>
      <c r="X874" s="370"/>
      <c r="Y874" s="370"/>
      <c r="Z874" s="370"/>
      <c r="AA874" s="370"/>
      <c r="AB874" s="370"/>
      <c r="AC874" s="370"/>
    </row>
    <row r="875">
      <c r="B875" s="398"/>
      <c r="C875" s="372"/>
      <c r="D875" s="370"/>
      <c r="E875" s="370"/>
      <c r="F875" s="372"/>
      <c r="G875" s="372"/>
      <c r="H875" s="370"/>
      <c r="I875" s="372"/>
      <c r="J875" s="372"/>
      <c r="K875" s="372"/>
      <c r="L875" s="372"/>
      <c r="M875" s="372"/>
      <c r="N875" s="372"/>
      <c r="O875" s="372"/>
      <c r="P875" s="372"/>
      <c r="Q875" s="372"/>
      <c r="R875" s="372"/>
      <c r="S875" s="372"/>
      <c r="T875" s="372"/>
      <c r="U875" s="372"/>
      <c r="V875" s="372"/>
      <c r="W875" s="372"/>
      <c r="X875" s="370"/>
      <c r="Y875" s="370"/>
      <c r="Z875" s="370"/>
      <c r="AA875" s="370"/>
      <c r="AB875" s="370"/>
      <c r="AC875" s="370"/>
    </row>
    <row r="876">
      <c r="B876" s="398"/>
      <c r="C876" s="372"/>
      <c r="D876" s="370"/>
      <c r="E876" s="370"/>
      <c r="F876" s="372"/>
      <c r="G876" s="372"/>
      <c r="H876" s="370"/>
      <c r="I876" s="372"/>
      <c r="J876" s="372"/>
      <c r="K876" s="372"/>
      <c r="L876" s="372"/>
      <c r="M876" s="372"/>
      <c r="N876" s="372"/>
      <c r="O876" s="372"/>
      <c r="P876" s="372"/>
      <c r="Q876" s="372"/>
      <c r="R876" s="372"/>
      <c r="S876" s="372"/>
      <c r="T876" s="372"/>
      <c r="U876" s="372"/>
      <c r="V876" s="372"/>
      <c r="W876" s="372"/>
      <c r="X876" s="370"/>
      <c r="Y876" s="370"/>
      <c r="Z876" s="370"/>
      <c r="AA876" s="370"/>
      <c r="AB876" s="370"/>
      <c r="AC876" s="370"/>
    </row>
    <row r="877">
      <c r="B877" s="398"/>
      <c r="C877" s="372"/>
      <c r="D877" s="370"/>
      <c r="E877" s="370"/>
      <c r="F877" s="372"/>
      <c r="G877" s="372"/>
      <c r="H877" s="370"/>
      <c r="I877" s="372"/>
      <c r="J877" s="372"/>
      <c r="K877" s="372"/>
      <c r="L877" s="372"/>
      <c r="M877" s="372"/>
      <c r="N877" s="372"/>
      <c r="O877" s="372"/>
      <c r="P877" s="372"/>
      <c r="Q877" s="372"/>
      <c r="R877" s="372"/>
      <c r="S877" s="372"/>
      <c r="T877" s="372"/>
      <c r="U877" s="372"/>
      <c r="V877" s="372"/>
      <c r="W877" s="372"/>
      <c r="X877" s="370"/>
      <c r="Y877" s="370"/>
      <c r="Z877" s="370"/>
      <c r="AA877" s="370"/>
      <c r="AB877" s="370"/>
      <c r="AC877" s="370"/>
    </row>
    <row r="878">
      <c r="B878" s="398"/>
      <c r="C878" s="372"/>
      <c r="D878" s="370"/>
      <c r="E878" s="370"/>
      <c r="F878" s="372"/>
      <c r="G878" s="372"/>
      <c r="H878" s="370"/>
      <c r="I878" s="372"/>
      <c r="J878" s="372"/>
      <c r="K878" s="372"/>
      <c r="L878" s="372"/>
      <c r="M878" s="372"/>
      <c r="N878" s="372"/>
      <c r="O878" s="372"/>
      <c r="P878" s="372"/>
      <c r="Q878" s="372"/>
      <c r="R878" s="372"/>
      <c r="S878" s="372"/>
      <c r="T878" s="372"/>
      <c r="U878" s="372"/>
      <c r="V878" s="372"/>
      <c r="W878" s="372"/>
      <c r="X878" s="370"/>
      <c r="Y878" s="370"/>
      <c r="Z878" s="370"/>
      <c r="AA878" s="370"/>
      <c r="AB878" s="370"/>
      <c r="AC878" s="370"/>
    </row>
    <row r="879">
      <c r="B879" s="398"/>
      <c r="C879" s="372"/>
      <c r="D879" s="370"/>
      <c r="E879" s="370"/>
      <c r="F879" s="372"/>
      <c r="G879" s="372"/>
      <c r="H879" s="370"/>
      <c r="I879" s="372"/>
      <c r="J879" s="372"/>
      <c r="K879" s="372"/>
      <c r="L879" s="372"/>
      <c r="M879" s="372"/>
      <c r="N879" s="372"/>
      <c r="O879" s="372"/>
      <c r="P879" s="372"/>
      <c r="Q879" s="372"/>
      <c r="R879" s="372"/>
      <c r="S879" s="372"/>
      <c r="T879" s="372"/>
      <c r="U879" s="372"/>
      <c r="V879" s="372"/>
      <c r="W879" s="372"/>
      <c r="X879" s="370"/>
      <c r="Y879" s="370"/>
      <c r="Z879" s="370"/>
      <c r="AA879" s="370"/>
      <c r="AB879" s="370"/>
      <c r="AC879" s="370"/>
    </row>
    <row r="880">
      <c r="B880" s="398"/>
      <c r="C880" s="372"/>
      <c r="D880" s="370"/>
      <c r="E880" s="370"/>
      <c r="F880" s="372"/>
      <c r="G880" s="372"/>
      <c r="H880" s="370"/>
      <c r="I880" s="372"/>
      <c r="J880" s="372"/>
      <c r="K880" s="372"/>
      <c r="L880" s="372"/>
      <c r="M880" s="372"/>
      <c r="N880" s="372"/>
      <c r="O880" s="372"/>
      <c r="P880" s="372"/>
      <c r="Q880" s="372"/>
      <c r="R880" s="372"/>
      <c r="S880" s="372"/>
      <c r="T880" s="372"/>
      <c r="U880" s="372"/>
      <c r="V880" s="372"/>
      <c r="W880" s="372"/>
      <c r="X880" s="370"/>
      <c r="Y880" s="370"/>
      <c r="Z880" s="370"/>
      <c r="AA880" s="370"/>
      <c r="AB880" s="370"/>
      <c r="AC880" s="370"/>
    </row>
    <row r="881">
      <c r="B881" s="398"/>
      <c r="C881" s="372"/>
      <c r="D881" s="370"/>
      <c r="E881" s="370"/>
      <c r="F881" s="372"/>
      <c r="G881" s="372"/>
      <c r="H881" s="370"/>
      <c r="I881" s="372"/>
      <c r="J881" s="372"/>
      <c r="K881" s="372"/>
      <c r="L881" s="372"/>
      <c r="M881" s="372"/>
      <c r="N881" s="372"/>
      <c r="O881" s="372"/>
      <c r="P881" s="372"/>
      <c r="Q881" s="372"/>
      <c r="R881" s="372"/>
      <c r="S881" s="372"/>
      <c r="T881" s="372"/>
      <c r="U881" s="372"/>
      <c r="V881" s="372"/>
      <c r="W881" s="372"/>
      <c r="X881" s="370"/>
      <c r="Y881" s="370"/>
      <c r="Z881" s="370"/>
      <c r="AA881" s="370"/>
      <c r="AB881" s="370"/>
      <c r="AC881" s="370"/>
    </row>
    <row r="882">
      <c r="B882" s="398"/>
      <c r="C882" s="372"/>
      <c r="D882" s="370"/>
      <c r="E882" s="370"/>
      <c r="F882" s="372"/>
      <c r="G882" s="372"/>
      <c r="H882" s="370"/>
      <c r="I882" s="372"/>
      <c r="J882" s="372"/>
      <c r="K882" s="372"/>
      <c r="L882" s="372"/>
      <c r="M882" s="372"/>
      <c r="N882" s="372"/>
      <c r="O882" s="372"/>
      <c r="P882" s="372"/>
      <c r="Q882" s="372"/>
      <c r="R882" s="372"/>
      <c r="S882" s="372"/>
      <c r="T882" s="372"/>
      <c r="U882" s="372"/>
      <c r="V882" s="372"/>
      <c r="W882" s="372"/>
      <c r="X882" s="370"/>
      <c r="Y882" s="370"/>
      <c r="Z882" s="370"/>
      <c r="AA882" s="370"/>
      <c r="AB882" s="370"/>
      <c r="AC882" s="370"/>
    </row>
    <row r="883">
      <c r="B883" s="398"/>
      <c r="C883" s="372"/>
      <c r="D883" s="370"/>
      <c r="E883" s="370"/>
      <c r="F883" s="372"/>
      <c r="G883" s="372"/>
      <c r="H883" s="370"/>
      <c r="I883" s="372"/>
      <c r="J883" s="372"/>
      <c r="K883" s="372"/>
      <c r="L883" s="372"/>
      <c r="M883" s="372"/>
      <c r="N883" s="372"/>
      <c r="O883" s="372"/>
      <c r="P883" s="372"/>
      <c r="Q883" s="372"/>
      <c r="R883" s="372"/>
      <c r="S883" s="372"/>
      <c r="T883" s="372"/>
      <c r="U883" s="372"/>
      <c r="V883" s="372"/>
      <c r="W883" s="372"/>
      <c r="X883" s="370"/>
      <c r="Y883" s="370"/>
      <c r="Z883" s="370"/>
      <c r="AA883" s="370"/>
      <c r="AB883" s="370"/>
      <c r="AC883" s="370"/>
    </row>
    <row r="884">
      <c r="B884" s="398"/>
      <c r="C884" s="372"/>
      <c r="D884" s="370"/>
      <c r="E884" s="370"/>
      <c r="F884" s="372"/>
      <c r="G884" s="372"/>
      <c r="H884" s="370"/>
      <c r="I884" s="372"/>
      <c r="J884" s="372"/>
      <c r="K884" s="372"/>
      <c r="L884" s="372"/>
      <c r="M884" s="372"/>
      <c r="N884" s="372"/>
      <c r="O884" s="372"/>
      <c r="P884" s="372"/>
      <c r="Q884" s="372"/>
      <c r="R884" s="372"/>
      <c r="S884" s="372"/>
      <c r="T884" s="372"/>
      <c r="U884" s="372"/>
      <c r="V884" s="372"/>
      <c r="W884" s="372"/>
      <c r="X884" s="370"/>
      <c r="Y884" s="370"/>
      <c r="Z884" s="370"/>
      <c r="AA884" s="370"/>
      <c r="AB884" s="370"/>
      <c r="AC884" s="370"/>
    </row>
    <row r="885">
      <c r="B885" s="398"/>
      <c r="C885" s="372"/>
      <c r="D885" s="370"/>
      <c r="E885" s="370"/>
      <c r="F885" s="372"/>
      <c r="G885" s="372"/>
      <c r="H885" s="370"/>
      <c r="I885" s="372"/>
      <c r="J885" s="372"/>
      <c r="K885" s="372"/>
      <c r="L885" s="372"/>
      <c r="M885" s="372"/>
      <c r="N885" s="372"/>
      <c r="O885" s="372"/>
      <c r="P885" s="372"/>
      <c r="Q885" s="372"/>
      <c r="R885" s="372"/>
      <c r="S885" s="372"/>
      <c r="T885" s="372"/>
      <c r="U885" s="372"/>
      <c r="V885" s="372"/>
      <c r="W885" s="372"/>
      <c r="X885" s="370"/>
      <c r="Y885" s="370"/>
      <c r="Z885" s="370"/>
      <c r="AA885" s="370"/>
      <c r="AB885" s="370"/>
      <c r="AC885" s="370"/>
    </row>
    <row r="886">
      <c r="B886" s="398"/>
      <c r="C886" s="372"/>
      <c r="D886" s="370"/>
      <c r="E886" s="370"/>
      <c r="F886" s="372"/>
      <c r="G886" s="372"/>
      <c r="H886" s="370"/>
      <c r="I886" s="372"/>
      <c r="J886" s="372"/>
      <c r="K886" s="372"/>
      <c r="L886" s="372"/>
      <c r="M886" s="372"/>
      <c r="N886" s="372"/>
      <c r="O886" s="372"/>
      <c r="P886" s="372"/>
      <c r="Q886" s="372"/>
      <c r="R886" s="372"/>
      <c r="S886" s="372"/>
      <c r="T886" s="372"/>
      <c r="U886" s="372"/>
      <c r="V886" s="372"/>
      <c r="W886" s="372"/>
      <c r="X886" s="370"/>
      <c r="Y886" s="370"/>
      <c r="Z886" s="370"/>
      <c r="AA886" s="370"/>
      <c r="AB886" s="370"/>
      <c r="AC886" s="370"/>
    </row>
    <row r="887">
      <c r="B887" s="398"/>
      <c r="C887" s="372"/>
      <c r="D887" s="370"/>
      <c r="E887" s="370"/>
      <c r="F887" s="372"/>
      <c r="G887" s="372"/>
      <c r="H887" s="370"/>
      <c r="I887" s="372"/>
      <c r="J887" s="372"/>
      <c r="K887" s="372"/>
      <c r="L887" s="372"/>
      <c r="M887" s="372"/>
      <c r="N887" s="372"/>
      <c r="O887" s="372"/>
      <c r="P887" s="372"/>
      <c r="Q887" s="372"/>
      <c r="R887" s="372"/>
      <c r="S887" s="372"/>
      <c r="T887" s="372"/>
      <c r="U887" s="372"/>
      <c r="V887" s="372"/>
      <c r="W887" s="372"/>
      <c r="X887" s="370"/>
      <c r="Y887" s="370"/>
      <c r="Z887" s="370"/>
      <c r="AA887" s="370"/>
      <c r="AB887" s="370"/>
      <c r="AC887" s="370"/>
    </row>
    <row r="888">
      <c r="B888" s="398"/>
      <c r="C888" s="372"/>
      <c r="D888" s="370"/>
      <c r="E888" s="370"/>
      <c r="F888" s="372"/>
      <c r="G888" s="372"/>
      <c r="H888" s="370"/>
      <c r="I888" s="372"/>
      <c r="J888" s="372"/>
      <c r="K888" s="372"/>
      <c r="L888" s="372"/>
      <c r="M888" s="372"/>
      <c r="N888" s="372"/>
      <c r="O888" s="372"/>
      <c r="P888" s="372"/>
      <c r="Q888" s="372"/>
      <c r="R888" s="372"/>
      <c r="S888" s="372"/>
      <c r="T888" s="372"/>
      <c r="U888" s="372"/>
      <c r="V888" s="372"/>
      <c r="W888" s="372"/>
      <c r="X888" s="370"/>
      <c r="Y888" s="370"/>
      <c r="Z888" s="370"/>
      <c r="AA888" s="370"/>
      <c r="AB888" s="370"/>
      <c r="AC888" s="370"/>
    </row>
    <row r="889">
      <c r="B889" s="398"/>
      <c r="C889" s="372"/>
      <c r="D889" s="370"/>
      <c r="E889" s="370"/>
      <c r="F889" s="372"/>
      <c r="G889" s="372"/>
      <c r="H889" s="370"/>
      <c r="I889" s="372"/>
      <c r="J889" s="372"/>
      <c r="K889" s="372"/>
      <c r="L889" s="372"/>
      <c r="M889" s="372"/>
      <c r="N889" s="372"/>
      <c r="O889" s="372"/>
      <c r="P889" s="372"/>
      <c r="Q889" s="372"/>
      <c r="R889" s="372"/>
      <c r="S889" s="372"/>
      <c r="T889" s="372"/>
      <c r="U889" s="372"/>
      <c r="V889" s="372"/>
      <c r="W889" s="372"/>
      <c r="X889" s="370"/>
      <c r="Y889" s="370"/>
      <c r="Z889" s="370"/>
      <c r="AA889" s="370"/>
      <c r="AB889" s="370"/>
      <c r="AC889" s="370"/>
    </row>
    <row r="890">
      <c r="B890" s="398"/>
      <c r="C890" s="372"/>
      <c r="D890" s="370"/>
      <c r="E890" s="370"/>
      <c r="F890" s="372"/>
      <c r="G890" s="372"/>
      <c r="H890" s="370"/>
      <c r="I890" s="372"/>
      <c r="J890" s="372"/>
      <c r="K890" s="372"/>
      <c r="L890" s="372"/>
      <c r="M890" s="372"/>
      <c r="N890" s="372"/>
      <c r="O890" s="372"/>
      <c r="P890" s="372"/>
      <c r="Q890" s="372"/>
      <c r="R890" s="372"/>
      <c r="S890" s="372"/>
      <c r="T890" s="372"/>
      <c r="U890" s="372"/>
      <c r="V890" s="372"/>
      <c r="W890" s="372"/>
      <c r="X890" s="370"/>
      <c r="Y890" s="370"/>
      <c r="Z890" s="370"/>
      <c r="AA890" s="370"/>
      <c r="AB890" s="370"/>
      <c r="AC890" s="370"/>
    </row>
    <row r="891">
      <c r="B891" s="398"/>
      <c r="C891" s="372"/>
      <c r="D891" s="370"/>
      <c r="E891" s="370"/>
      <c r="F891" s="372"/>
      <c r="G891" s="372"/>
      <c r="H891" s="370"/>
      <c r="I891" s="372"/>
      <c r="J891" s="372"/>
      <c r="K891" s="372"/>
      <c r="L891" s="372"/>
      <c r="M891" s="372"/>
      <c r="N891" s="372"/>
      <c r="O891" s="372"/>
      <c r="P891" s="372"/>
      <c r="Q891" s="372"/>
      <c r="R891" s="372"/>
      <c r="S891" s="372"/>
      <c r="T891" s="372"/>
      <c r="U891" s="372"/>
      <c r="V891" s="372"/>
      <c r="W891" s="372"/>
      <c r="X891" s="370"/>
      <c r="Y891" s="370"/>
      <c r="Z891" s="370"/>
      <c r="AA891" s="370"/>
      <c r="AB891" s="370"/>
      <c r="AC891" s="370"/>
    </row>
    <row r="892">
      <c r="B892" s="398"/>
      <c r="C892" s="372"/>
      <c r="D892" s="370"/>
      <c r="E892" s="370"/>
      <c r="F892" s="372"/>
      <c r="G892" s="372"/>
      <c r="H892" s="370"/>
      <c r="I892" s="372"/>
      <c r="J892" s="372"/>
      <c r="K892" s="372"/>
      <c r="L892" s="372"/>
      <c r="M892" s="372"/>
      <c r="N892" s="372"/>
      <c r="O892" s="372"/>
      <c r="P892" s="372"/>
      <c r="Q892" s="372"/>
      <c r="R892" s="372"/>
      <c r="S892" s="372"/>
      <c r="T892" s="372"/>
      <c r="U892" s="372"/>
      <c r="V892" s="372"/>
      <c r="W892" s="372"/>
      <c r="X892" s="370"/>
      <c r="Y892" s="370"/>
      <c r="Z892" s="370"/>
      <c r="AA892" s="370"/>
      <c r="AB892" s="370"/>
      <c r="AC892" s="370"/>
    </row>
    <row r="893">
      <c r="B893" s="398"/>
      <c r="C893" s="372"/>
      <c r="D893" s="370"/>
      <c r="E893" s="370"/>
      <c r="F893" s="372"/>
      <c r="G893" s="372"/>
      <c r="H893" s="370"/>
      <c r="I893" s="372"/>
      <c r="J893" s="372"/>
      <c r="K893" s="372"/>
      <c r="L893" s="372"/>
      <c r="M893" s="372"/>
      <c r="N893" s="372"/>
      <c r="O893" s="372"/>
      <c r="P893" s="372"/>
      <c r="Q893" s="372"/>
      <c r="R893" s="372"/>
      <c r="S893" s="372"/>
      <c r="T893" s="372"/>
      <c r="U893" s="372"/>
      <c r="V893" s="372"/>
      <c r="W893" s="372"/>
      <c r="X893" s="370"/>
      <c r="Y893" s="370"/>
      <c r="Z893" s="370"/>
      <c r="AA893" s="370"/>
      <c r="AB893" s="370"/>
      <c r="AC893" s="370"/>
    </row>
    <row r="894">
      <c r="B894" s="398"/>
      <c r="C894" s="372"/>
      <c r="D894" s="370"/>
      <c r="E894" s="370"/>
      <c r="F894" s="372"/>
      <c r="G894" s="372"/>
      <c r="H894" s="370"/>
      <c r="I894" s="372"/>
      <c r="J894" s="372"/>
      <c r="K894" s="372"/>
      <c r="L894" s="372"/>
      <c r="M894" s="372"/>
      <c r="N894" s="372"/>
      <c r="O894" s="372"/>
      <c r="P894" s="372"/>
      <c r="Q894" s="372"/>
      <c r="R894" s="372"/>
      <c r="S894" s="372"/>
      <c r="T894" s="372"/>
      <c r="U894" s="372"/>
      <c r="V894" s="372"/>
      <c r="W894" s="372"/>
      <c r="X894" s="370"/>
      <c r="Y894" s="370"/>
      <c r="Z894" s="370"/>
      <c r="AA894" s="370"/>
      <c r="AB894" s="370"/>
      <c r="AC894" s="370"/>
    </row>
    <row r="895">
      <c r="B895" s="398"/>
      <c r="C895" s="372"/>
      <c r="D895" s="370"/>
      <c r="E895" s="370"/>
      <c r="F895" s="372"/>
      <c r="G895" s="372"/>
      <c r="H895" s="370"/>
      <c r="I895" s="372"/>
      <c r="J895" s="372"/>
      <c r="K895" s="372"/>
      <c r="L895" s="372"/>
      <c r="M895" s="372"/>
      <c r="N895" s="372"/>
      <c r="O895" s="372"/>
      <c r="P895" s="372"/>
      <c r="Q895" s="372"/>
      <c r="R895" s="372"/>
      <c r="S895" s="372"/>
      <c r="T895" s="372"/>
      <c r="U895" s="372"/>
      <c r="V895" s="372"/>
      <c r="W895" s="372"/>
      <c r="X895" s="370"/>
      <c r="Y895" s="370"/>
      <c r="Z895" s="370"/>
      <c r="AA895" s="370"/>
      <c r="AB895" s="370"/>
      <c r="AC895" s="370"/>
    </row>
    <row r="896">
      <c r="B896" s="398"/>
      <c r="C896" s="372"/>
      <c r="D896" s="370"/>
      <c r="E896" s="370"/>
      <c r="F896" s="372"/>
      <c r="G896" s="372"/>
      <c r="H896" s="370"/>
      <c r="I896" s="372"/>
      <c r="J896" s="372"/>
      <c r="K896" s="372"/>
      <c r="L896" s="372"/>
      <c r="M896" s="372"/>
      <c r="N896" s="372"/>
      <c r="O896" s="372"/>
      <c r="P896" s="372"/>
      <c r="Q896" s="372"/>
      <c r="R896" s="372"/>
      <c r="S896" s="372"/>
      <c r="T896" s="372"/>
      <c r="U896" s="372"/>
      <c r="V896" s="372"/>
      <c r="W896" s="372"/>
      <c r="X896" s="370"/>
      <c r="Y896" s="370"/>
      <c r="Z896" s="370"/>
      <c r="AA896" s="370"/>
      <c r="AB896" s="370"/>
      <c r="AC896" s="370"/>
    </row>
    <row r="897">
      <c r="B897" s="398"/>
      <c r="C897" s="372"/>
      <c r="D897" s="370"/>
      <c r="E897" s="370"/>
      <c r="F897" s="372"/>
      <c r="G897" s="372"/>
      <c r="H897" s="370"/>
      <c r="I897" s="372"/>
      <c r="J897" s="372"/>
      <c r="K897" s="372"/>
      <c r="L897" s="372"/>
      <c r="M897" s="372"/>
      <c r="N897" s="372"/>
      <c r="O897" s="372"/>
      <c r="P897" s="372"/>
      <c r="Q897" s="372"/>
      <c r="R897" s="372"/>
      <c r="S897" s="372"/>
      <c r="T897" s="372"/>
      <c r="U897" s="372"/>
      <c r="V897" s="372"/>
      <c r="W897" s="372"/>
      <c r="X897" s="370"/>
      <c r="Y897" s="370"/>
      <c r="Z897" s="370"/>
      <c r="AA897" s="370"/>
      <c r="AB897" s="370"/>
      <c r="AC897" s="370"/>
    </row>
    <row r="898">
      <c r="B898" s="398"/>
      <c r="C898" s="372"/>
      <c r="D898" s="370"/>
      <c r="E898" s="370"/>
      <c r="F898" s="372"/>
      <c r="G898" s="372"/>
      <c r="H898" s="370"/>
      <c r="I898" s="372"/>
      <c r="J898" s="372"/>
      <c r="K898" s="372"/>
      <c r="L898" s="372"/>
      <c r="M898" s="372"/>
      <c r="N898" s="372"/>
      <c r="O898" s="372"/>
      <c r="P898" s="372"/>
      <c r="Q898" s="372"/>
      <c r="R898" s="372"/>
      <c r="S898" s="372"/>
      <c r="T898" s="372"/>
      <c r="U898" s="372"/>
      <c r="V898" s="372"/>
      <c r="W898" s="372"/>
      <c r="X898" s="370"/>
      <c r="Y898" s="370"/>
      <c r="Z898" s="370"/>
      <c r="AA898" s="370"/>
      <c r="AB898" s="370"/>
      <c r="AC898" s="370"/>
    </row>
    <row r="899">
      <c r="B899" s="398"/>
      <c r="C899" s="372"/>
      <c r="D899" s="370"/>
      <c r="E899" s="370"/>
      <c r="F899" s="372"/>
      <c r="G899" s="372"/>
      <c r="H899" s="370"/>
      <c r="I899" s="372"/>
      <c r="J899" s="372"/>
      <c r="K899" s="372"/>
      <c r="L899" s="372"/>
      <c r="M899" s="372"/>
      <c r="N899" s="372"/>
      <c r="O899" s="372"/>
      <c r="P899" s="372"/>
      <c r="Q899" s="372"/>
      <c r="R899" s="372"/>
      <c r="S899" s="372"/>
      <c r="T899" s="372"/>
      <c r="U899" s="372"/>
      <c r="V899" s="372"/>
      <c r="W899" s="372"/>
      <c r="X899" s="370"/>
      <c r="Y899" s="370"/>
      <c r="Z899" s="370"/>
      <c r="AA899" s="370"/>
      <c r="AB899" s="370"/>
      <c r="AC899" s="370"/>
    </row>
    <row r="900">
      <c r="B900" s="398"/>
      <c r="C900" s="372"/>
      <c r="D900" s="370"/>
      <c r="E900" s="370"/>
      <c r="F900" s="372"/>
      <c r="G900" s="372"/>
      <c r="H900" s="370"/>
      <c r="I900" s="372"/>
      <c r="J900" s="372"/>
      <c r="K900" s="372"/>
      <c r="L900" s="372"/>
      <c r="M900" s="372"/>
      <c r="N900" s="372"/>
      <c r="O900" s="372"/>
      <c r="P900" s="372"/>
      <c r="Q900" s="372"/>
      <c r="R900" s="372"/>
      <c r="S900" s="372"/>
      <c r="T900" s="372"/>
      <c r="U900" s="372"/>
      <c r="V900" s="372"/>
      <c r="W900" s="372"/>
      <c r="X900" s="370"/>
      <c r="Y900" s="370"/>
      <c r="Z900" s="370"/>
      <c r="AA900" s="370"/>
      <c r="AB900" s="370"/>
      <c r="AC900" s="370"/>
    </row>
    <row r="901">
      <c r="B901" s="398"/>
      <c r="C901" s="372"/>
      <c r="D901" s="370"/>
      <c r="E901" s="370"/>
      <c r="F901" s="372"/>
      <c r="G901" s="372"/>
      <c r="H901" s="370"/>
      <c r="I901" s="372"/>
      <c r="J901" s="372"/>
      <c r="K901" s="372"/>
      <c r="L901" s="372"/>
      <c r="M901" s="372"/>
      <c r="N901" s="372"/>
      <c r="O901" s="372"/>
      <c r="P901" s="372"/>
      <c r="Q901" s="372"/>
      <c r="R901" s="372"/>
      <c r="S901" s="372"/>
      <c r="T901" s="372"/>
      <c r="U901" s="372"/>
      <c r="V901" s="372"/>
      <c r="W901" s="372"/>
      <c r="X901" s="370"/>
      <c r="Y901" s="370"/>
      <c r="Z901" s="370"/>
      <c r="AA901" s="370"/>
      <c r="AB901" s="370"/>
      <c r="AC901" s="370"/>
    </row>
    <row r="902">
      <c r="B902" s="398"/>
      <c r="C902" s="372"/>
      <c r="D902" s="370"/>
      <c r="E902" s="370"/>
      <c r="F902" s="372"/>
      <c r="G902" s="372"/>
      <c r="H902" s="370"/>
      <c r="I902" s="372"/>
      <c r="J902" s="372"/>
      <c r="K902" s="372"/>
      <c r="L902" s="372"/>
      <c r="M902" s="372"/>
      <c r="N902" s="372"/>
      <c r="O902" s="372"/>
      <c r="P902" s="372"/>
      <c r="Q902" s="372"/>
      <c r="R902" s="372"/>
      <c r="S902" s="372"/>
      <c r="T902" s="372"/>
      <c r="U902" s="372"/>
      <c r="V902" s="372"/>
      <c r="W902" s="372"/>
      <c r="X902" s="370"/>
      <c r="Y902" s="370"/>
      <c r="Z902" s="370"/>
      <c r="AA902" s="370"/>
      <c r="AB902" s="370"/>
      <c r="AC902" s="370"/>
    </row>
    <row r="903">
      <c r="B903" s="398"/>
      <c r="C903" s="372"/>
      <c r="D903" s="370"/>
      <c r="E903" s="370"/>
      <c r="F903" s="372"/>
      <c r="G903" s="372"/>
      <c r="H903" s="370"/>
      <c r="I903" s="372"/>
      <c r="J903" s="372"/>
      <c r="K903" s="372"/>
      <c r="L903" s="372"/>
      <c r="M903" s="372"/>
      <c r="N903" s="372"/>
      <c r="O903" s="372"/>
      <c r="P903" s="372"/>
      <c r="Q903" s="372"/>
      <c r="R903" s="372"/>
      <c r="S903" s="372"/>
      <c r="T903" s="372"/>
      <c r="U903" s="372"/>
      <c r="V903" s="372"/>
      <c r="W903" s="372"/>
      <c r="X903" s="370"/>
      <c r="Y903" s="370"/>
      <c r="Z903" s="370"/>
      <c r="AA903" s="370"/>
      <c r="AB903" s="370"/>
      <c r="AC903" s="370"/>
    </row>
    <row r="904">
      <c r="B904" s="398"/>
      <c r="C904" s="372"/>
      <c r="D904" s="370"/>
      <c r="E904" s="370"/>
      <c r="F904" s="372"/>
      <c r="G904" s="372"/>
      <c r="H904" s="370"/>
      <c r="I904" s="372"/>
      <c r="J904" s="372"/>
      <c r="K904" s="372"/>
      <c r="L904" s="372"/>
      <c r="M904" s="372"/>
      <c r="N904" s="372"/>
      <c r="O904" s="372"/>
      <c r="P904" s="372"/>
      <c r="Q904" s="372"/>
      <c r="R904" s="372"/>
      <c r="S904" s="372"/>
      <c r="T904" s="372"/>
      <c r="U904" s="372"/>
      <c r="V904" s="372"/>
      <c r="W904" s="372"/>
      <c r="X904" s="370"/>
      <c r="Y904" s="370"/>
      <c r="Z904" s="370"/>
      <c r="AA904" s="370"/>
      <c r="AB904" s="370"/>
      <c r="AC904" s="370"/>
    </row>
    <row r="905">
      <c r="B905" s="398"/>
      <c r="C905" s="372"/>
      <c r="D905" s="370"/>
      <c r="E905" s="370"/>
      <c r="F905" s="372"/>
      <c r="G905" s="372"/>
      <c r="H905" s="370"/>
      <c r="I905" s="372"/>
      <c r="J905" s="372"/>
      <c r="K905" s="372"/>
      <c r="L905" s="372"/>
      <c r="M905" s="372"/>
      <c r="N905" s="372"/>
      <c r="O905" s="372"/>
      <c r="P905" s="372"/>
      <c r="Q905" s="372"/>
      <c r="R905" s="372"/>
      <c r="S905" s="372"/>
      <c r="T905" s="372"/>
      <c r="U905" s="372"/>
      <c r="V905" s="372"/>
      <c r="W905" s="372"/>
      <c r="X905" s="370"/>
      <c r="Y905" s="370"/>
      <c r="Z905" s="370"/>
      <c r="AA905" s="370"/>
      <c r="AB905" s="370"/>
      <c r="AC905" s="370"/>
    </row>
    <row r="906">
      <c r="B906" s="398"/>
      <c r="C906" s="372"/>
      <c r="D906" s="370"/>
      <c r="E906" s="370"/>
      <c r="F906" s="372"/>
      <c r="G906" s="372"/>
      <c r="H906" s="370"/>
      <c r="I906" s="372"/>
      <c r="J906" s="372"/>
      <c r="K906" s="372"/>
      <c r="L906" s="372"/>
      <c r="M906" s="372"/>
      <c r="N906" s="372"/>
      <c r="O906" s="372"/>
      <c r="P906" s="372"/>
      <c r="Q906" s="372"/>
      <c r="R906" s="372"/>
      <c r="S906" s="372"/>
      <c r="T906" s="372"/>
      <c r="U906" s="372"/>
      <c r="V906" s="372"/>
      <c r="W906" s="372"/>
      <c r="X906" s="370"/>
      <c r="Y906" s="370"/>
      <c r="Z906" s="370"/>
      <c r="AA906" s="370"/>
      <c r="AB906" s="370"/>
      <c r="AC906" s="370"/>
    </row>
    <row r="907">
      <c r="B907" s="398"/>
      <c r="C907" s="372"/>
      <c r="D907" s="370"/>
      <c r="E907" s="370"/>
      <c r="F907" s="372"/>
      <c r="G907" s="372"/>
      <c r="H907" s="370"/>
      <c r="I907" s="372"/>
      <c r="J907" s="372"/>
      <c r="K907" s="372"/>
      <c r="L907" s="372"/>
      <c r="M907" s="372"/>
      <c r="N907" s="372"/>
      <c r="O907" s="372"/>
      <c r="P907" s="372"/>
      <c r="Q907" s="372"/>
      <c r="R907" s="372"/>
      <c r="S907" s="372"/>
      <c r="T907" s="372"/>
      <c r="U907" s="372"/>
      <c r="V907" s="372"/>
      <c r="W907" s="372"/>
      <c r="X907" s="370"/>
      <c r="Y907" s="370"/>
      <c r="Z907" s="370"/>
      <c r="AA907" s="370"/>
      <c r="AB907" s="370"/>
      <c r="AC907" s="370"/>
    </row>
    <row r="908">
      <c r="B908" s="398"/>
      <c r="C908" s="372"/>
      <c r="D908" s="370"/>
      <c r="E908" s="370"/>
      <c r="F908" s="372"/>
      <c r="G908" s="372"/>
      <c r="H908" s="370"/>
      <c r="I908" s="372"/>
      <c r="J908" s="372"/>
      <c r="K908" s="372"/>
      <c r="L908" s="372"/>
      <c r="M908" s="372"/>
      <c r="N908" s="372"/>
      <c r="O908" s="372"/>
      <c r="P908" s="372"/>
      <c r="Q908" s="372"/>
      <c r="R908" s="372"/>
      <c r="S908" s="372"/>
      <c r="T908" s="372"/>
      <c r="U908" s="372"/>
      <c r="V908" s="372"/>
      <c r="W908" s="372"/>
      <c r="X908" s="370"/>
      <c r="Y908" s="370"/>
      <c r="Z908" s="370"/>
      <c r="AA908" s="370"/>
      <c r="AB908" s="370"/>
      <c r="AC908" s="370"/>
    </row>
    <row r="909">
      <c r="B909" s="398"/>
      <c r="C909" s="372"/>
      <c r="D909" s="370"/>
      <c r="E909" s="370"/>
      <c r="F909" s="372"/>
      <c r="G909" s="372"/>
      <c r="H909" s="370"/>
      <c r="I909" s="372"/>
      <c r="J909" s="372"/>
      <c r="K909" s="372"/>
      <c r="L909" s="372"/>
      <c r="M909" s="372"/>
      <c r="N909" s="372"/>
      <c r="O909" s="372"/>
      <c r="P909" s="372"/>
      <c r="Q909" s="372"/>
      <c r="R909" s="372"/>
      <c r="S909" s="372"/>
      <c r="T909" s="372"/>
      <c r="U909" s="372"/>
      <c r="V909" s="372"/>
      <c r="W909" s="372"/>
      <c r="X909" s="370"/>
      <c r="Y909" s="370"/>
      <c r="Z909" s="370"/>
      <c r="AA909" s="370"/>
      <c r="AB909" s="370"/>
      <c r="AC909" s="370"/>
    </row>
    <row r="910">
      <c r="B910" s="398"/>
      <c r="C910" s="372"/>
      <c r="D910" s="370"/>
      <c r="E910" s="370"/>
      <c r="F910" s="372"/>
      <c r="G910" s="372"/>
      <c r="H910" s="370"/>
      <c r="I910" s="372"/>
      <c r="J910" s="372"/>
      <c r="K910" s="372"/>
      <c r="L910" s="372"/>
      <c r="M910" s="372"/>
      <c r="N910" s="372"/>
      <c r="O910" s="372"/>
      <c r="P910" s="372"/>
      <c r="Q910" s="372"/>
      <c r="R910" s="372"/>
      <c r="S910" s="372"/>
      <c r="T910" s="372"/>
      <c r="U910" s="372"/>
      <c r="V910" s="372"/>
      <c r="W910" s="372"/>
      <c r="X910" s="370"/>
      <c r="Y910" s="370"/>
      <c r="Z910" s="370"/>
      <c r="AA910" s="370"/>
      <c r="AB910" s="370"/>
      <c r="AC910" s="370"/>
    </row>
    <row r="911">
      <c r="B911" s="398"/>
      <c r="C911" s="372"/>
      <c r="D911" s="370"/>
      <c r="E911" s="370"/>
      <c r="F911" s="372"/>
      <c r="G911" s="372"/>
      <c r="H911" s="370"/>
      <c r="I911" s="372"/>
      <c r="J911" s="372"/>
      <c r="K911" s="372"/>
      <c r="L911" s="372"/>
      <c r="M911" s="372"/>
      <c r="N911" s="372"/>
      <c r="O911" s="372"/>
      <c r="P911" s="372"/>
      <c r="Q911" s="372"/>
      <c r="R911" s="372"/>
      <c r="S911" s="372"/>
      <c r="T911" s="372"/>
      <c r="U911" s="372"/>
      <c r="V911" s="372"/>
      <c r="W911" s="372"/>
      <c r="X911" s="370"/>
      <c r="Y911" s="370"/>
      <c r="Z911" s="370"/>
      <c r="AA911" s="370"/>
      <c r="AB911" s="370"/>
      <c r="AC911" s="370"/>
    </row>
    <row r="912">
      <c r="B912" s="398"/>
      <c r="C912" s="372"/>
      <c r="D912" s="370"/>
      <c r="E912" s="370"/>
      <c r="F912" s="372"/>
      <c r="G912" s="372"/>
      <c r="H912" s="370"/>
      <c r="I912" s="372"/>
      <c r="J912" s="372"/>
      <c r="K912" s="372"/>
      <c r="L912" s="372"/>
      <c r="M912" s="372"/>
      <c r="N912" s="372"/>
      <c r="O912" s="372"/>
      <c r="P912" s="372"/>
      <c r="Q912" s="372"/>
      <c r="R912" s="372"/>
      <c r="S912" s="372"/>
      <c r="T912" s="372"/>
      <c r="U912" s="372"/>
      <c r="V912" s="372"/>
      <c r="W912" s="372"/>
      <c r="X912" s="370"/>
      <c r="Y912" s="370"/>
      <c r="Z912" s="370"/>
      <c r="AA912" s="370"/>
      <c r="AB912" s="370"/>
      <c r="AC912" s="370"/>
    </row>
    <row r="913">
      <c r="B913" s="398"/>
      <c r="C913" s="372"/>
      <c r="D913" s="370"/>
      <c r="E913" s="370"/>
      <c r="F913" s="372"/>
      <c r="G913" s="372"/>
      <c r="H913" s="370"/>
      <c r="I913" s="372"/>
      <c r="J913" s="372"/>
      <c r="K913" s="372"/>
      <c r="L913" s="372"/>
      <c r="M913" s="372"/>
      <c r="N913" s="372"/>
      <c r="O913" s="372"/>
      <c r="P913" s="372"/>
      <c r="Q913" s="372"/>
      <c r="R913" s="372"/>
      <c r="S913" s="372"/>
      <c r="T913" s="372"/>
      <c r="U913" s="372"/>
      <c r="V913" s="372"/>
      <c r="W913" s="372"/>
      <c r="X913" s="370"/>
      <c r="Y913" s="370"/>
      <c r="Z913" s="370"/>
      <c r="AA913" s="370"/>
      <c r="AB913" s="370"/>
      <c r="AC913" s="370"/>
    </row>
    <row r="914">
      <c r="B914" s="398"/>
      <c r="C914" s="372"/>
      <c r="D914" s="370"/>
      <c r="E914" s="370"/>
      <c r="F914" s="372"/>
      <c r="G914" s="372"/>
      <c r="H914" s="370"/>
      <c r="I914" s="372"/>
      <c r="J914" s="372"/>
      <c r="K914" s="372"/>
      <c r="L914" s="372"/>
      <c r="M914" s="372"/>
      <c r="N914" s="372"/>
      <c r="O914" s="372"/>
      <c r="P914" s="372"/>
      <c r="Q914" s="372"/>
      <c r="R914" s="372"/>
      <c r="S914" s="372"/>
      <c r="T914" s="372"/>
      <c r="U914" s="372"/>
      <c r="V914" s="372"/>
      <c r="W914" s="372"/>
      <c r="X914" s="370"/>
      <c r="Y914" s="370"/>
      <c r="Z914" s="370"/>
      <c r="AA914" s="370"/>
      <c r="AB914" s="370"/>
      <c r="AC914" s="370"/>
    </row>
    <row r="915">
      <c r="B915" s="398"/>
      <c r="C915" s="372"/>
      <c r="D915" s="370"/>
      <c r="E915" s="370"/>
      <c r="F915" s="372"/>
      <c r="G915" s="372"/>
      <c r="H915" s="370"/>
      <c r="I915" s="372"/>
      <c r="J915" s="372"/>
      <c r="K915" s="372"/>
      <c r="L915" s="372"/>
      <c r="M915" s="372"/>
      <c r="N915" s="372"/>
      <c r="O915" s="372"/>
      <c r="P915" s="372"/>
      <c r="Q915" s="372"/>
      <c r="R915" s="372"/>
      <c r="S915" s="372"/>
      <c r="T915" s="372"/>
      <c r="U915" s="372"/>
      <c r="V915" s="372"/>
      <c r="W915" s="372"/>
      <c r="X915" s="370"/>
      <c r="Y915" s="370"/>
      <c r="Z915" s="370"/>
      <c r="AA915" s="370"/>
      <c r="AB915" s="370"/>
      <c r="AC915" s="370"/>
    </row>
    <row r="916">
      <c r="B916" s="398"/>
      <c r="C916" s="372"/>
      <c r="D916" s="370"/>
      <c r="E916" s="370"/>
      <c r="F916" s="372"/>
      <c r="G916" s="372"/>
      <c r="H916" s="370"/>
      <c r="I916" s="372"/>
      <c r="J916" s="372"/>
      <c r="K916" s="372"/>
      <c r="L916" s="372"/>
      <c r="M916" s="372"/>
      <c r="N916" s="372"/>
      <c r="O916" s="372"/>
      <c r="P916" s="372"/>
      <c r="Q916" s="372"/>
      <c r="R916" s="372"/>
      <c r="S916" s="372"/>
      <c r="T916" s="372"/>
      <c r="U916" s="372"/>
      <c r="V916" s="372"/>
      <c r="W916" s="372"/>
      <c r="X916" s="370"/>
      <c r="Y916" s="370"/>
      <c r="Z916" s="370"/>
      <c r="AA916" s="370"/>
      <c r="AB916" s="370"/>
      <c r="AC916" s="370"/>
    </row>
    <row r="917">
      <c r="B917" s="398"/>
      <c r="C917" s="372"/>
      <c r="D917" s="370"/>
      <c r="E917" s="370"/>
      <c r="F917" s="372"/>
      <c r="G917" s="372"/>
      <c r="H917" s="370"/>
      <c r="I917" s="372"/>
      <c r="J917" s="372"/>
      <c r="K917" s="372"/>
      <c r="L917" s="372"/>
      <c r="M917" s="372"/>
      <c r="N917" s="372"/>
      <c r="O917" s="372"/>
      <c r="P917" s="372"/>
      <c r="Q917" s="372"/>
      <c r="R917" s="372"/>
      <c r="S917" s="372"/>
      <c r="T917" s="372"/>
      <c r="U917" s="372"/>
      <c r="V917" s="372"/>
      <c r="W917" s="372"/>
      <c r="X917" s="370"/>
      <c r="Y917" s="370"/>
      <c r="Z917" s="370"/>
      <c r="AA917" s="370"/>
      <c r="AB917" s="370"/>
      <c r="AC917" s="370"/>
    </row>
    <row r="918">
      <c r="B918" s="398"/>
      <c r="C918" s="372"/>
      <c r="D918" s="370"/>
      <c r="E918" s="370"/>
      <c r="F918" s="372"/>
      <c r="G918" s="372"/>
      <c r="H918" s="370"/>
      <c r="I918" s="372"/>
      <c r="J918" s="372"/>
      <c r="K918" s="372"/>
      <c r="L918" s="372"/>
      <c r="M918" s="372"/>
      <c r="N918" s="372"/>
      <c r="O918" s="372"/>
      <c r="P918" s="372"/>
      <c r="Q918" s="372"/>
      <c r="R918" s="372"/>
      <c r="S918" s="372"/>
      <c r="T918" s="372"/>
      <c r="U918" s="372"/>
      <c r="V918" s="372"/>
      <c r="W918" s="372"/>
      <c r="X918" s="370"/>
      <c r="Y918" s="370"/>
      <c r="Z918" s="370"/>
      <c r="AA918" s="370"/>
      <c r="AB918" s="370"/>
      <c r="AC918" s="370"/>
    </row>
    <row r="919">
      <c r="B919" s="398"/>
      <c r="C919" s="372"/>
      <c r="D919" s="370"/>
      <c r="E919" s="370"/>
      <c r="F919" s="372"/>
      <c r="G919" s="372"/>
      <c r="H919" s="370"/>
      <c r="I919" s="372"/>
      <c r="J919" s="372"/>
      <c r="K919" s="372"/>
      <c r="L919" s="372"/>
      <c r="M919" s="372"/>
      <c r="N919" s="372"/>
      <c r="O919" s="372"/>
      <c r="P919" s="372"/>
      <c r="Q919" s="372"/>
      <c r="R919" s="372"/>
      <c r="S919" s="372"/>
      <c r="T919" s="372"/>
      <c r="U919" s="372"/>
      <c r="V919" s="372"/>
      <c r="W919" s="372"/>
      <c r="X919" s="370"/>
      <c r="Y919" s="370"/>
      <c r="Z919" s="370"/>
      <c r="AA919" s="370"/>
      <c r="AB919" s="370"/>
      <c r="AC919" s="370"/>
    </row>
    <row r="920">
      <c r="B920" s="398"/>
      <c r="C920" s="372"/>
      <c r="D920" s="370"/>
      <c r="E920" s="370"/>
      <c r="F920" s="372"/>
      <c r="G920" s="372"/>
      <c r="H920" s="370"/>
      <c r="I920" s="372"/>
      <c r="J920" s="372"/>
      <c r="K920" s="372"/>
      <c r="L920" s="372"/>
      <c r="M920" s="372"/>
      <c r="N920" s="372"/>
      <c r="O920" s="372"/>
      <c r="P920" s="372"/>
      <c r="Q920" s="372"/>
      <c r="R920" s="372"/>
      <c r="S920" s="372"/>
      <c r="T920" s="372"/>
      <c r="U920" s="372"/>
      <c r="V920" s="372"/>
      <c r="W920" s="372"/>
      <c r="X920" s="370"/>
      <c r="Y920" s="370"/>
      <c r="Z920" s="370"/>
      <c r="AA920" s="370"/>
      <c r="AB920" s="370"/>
      <c r="AC920" s="370"/>
    </row>
    <row r="921">
      <c r="B921" s="398"/>
      <c r="C921" s="372"/>
      <c r="D921" s="370"/>
      <c r="E921" s="370"/>
      <c r="F921" s="372"/>
      <c r="G921" s="372"/>
      <c r="H921" s="370"/>
      <c r="I921" s="372"/>
      <c r="J921" s="372"/>
      <c r="K921" s="372"/>
      <c r="L921" s="372"/>
      <c r="M921" s="372"/>
      <c r="N921" s="372"/>
      <c r="O921" s="372"/>
      <c r="P921" s="372"/>
      <c r="Q921" s="372"/>
      <c r="R921" s="372"/>
      <c r="S921" s="372"/>
      <c r="T921" s="372"/>
      <c r="U921" s="372"/>
      <c r="V921" s="372"/>
      <c r="W921" s="372"/>
      <c r="X921" s="370"/>
      <c r="Y921" s="370"/>
      <c r="Z921" s="370"/>
      <c r="AA921" s="370"/>
      <c r="AB921" s="370"/>
      <c r="AC921" s="370"/>
    </row>
    <row r="922">
      <c r="B922" s="398"/>
      <c r="C922" s="372"/>
      <c r="D922" s="370"/>
      <c r="E922" s="370"/>
      <c r="F922" s="372"/>
      <c r="G922" s="372"/>
      <c r="H922" s="370"/>
      <c r="I922" s="372"/>
      <c r="J922" s="372"/>
      <c r="K922" s="372"/>
      <c r="L922" s="372"/>
      <c r="M922" s="372"/>
      <c r="N922" s="372"/>
      <c r="O922" s="372"/>
      <c r="P922" s="372"/>
      <c r="Q922" s="372"/>
      <c r="R922" s="372"/>
      <c r="S922" s="372"/>
      <c r="T922" s="372"/>
      <c r="U922" s="372"/>
      <c r="V922" s="372"/>
      <c r="W922" s="372"/>
      <c r="X922" s="370"/>
      <c r="Y922" s="370"/>
      <c r="Z922" s="370"/>
      <c r="AA922" s="370"/>
      <c r="AB922" s="370"/>
      <c r="AC922" s="370"/>
    </row>
    <row r="923">
      <c r="B923" s="398"/>
      <c r="C923" s="372"/>
      <c r="D923" s="370"/>
      <c r="E923" s="370"/>
      <c r="F923" s="372"/>
      <c r="G923" s="372"/>
      <c r="H923" s="370"/>
      <c r="I923" s="372"/>
      <c r="J923" s="372"/>
      <c r="K923" s="372"/>
      <c r="L923" s="372"/>
      <c r="M923" s="372"/>
      <c r="N923" s="372"/>
      <c r="O923" s="372"/>
      <c r="P923" s="372"/>
      <c r="Q923" s="372"/>
      <c r="R923" s="372"/>
      <c r="S923" s="372"/>
      <c r="T923" s="372"/>
      <c r="U923" s="372"/>
      <c r="V923" s="372"/>
      <c r="W923" s="372"/>
      <c r="X923" s="370"/>
      <c r="Y923" s="370"/>
      <c r="Z923" s="370"/>
      <c r="AA923" s="370"/>
      <c r="AB923" s="370"/>
      <c r="AC923" s="370"/>
    </row>
    <row r="924">
      <c r="B924" s="398"/>
      <c r="C924" s="372"/>
      <c r="D924" s="370"/>
      <c r="E924" s="370"/>
      <c r="F924" s="372"/>
      <c r="G924" s="372"/>
      <c r="H924" s="370"/>
      <c r="I924" s="372"/>
      <c r="J924" s="372"/>
      <c r="K924" s="372"/>
      <c r="L924" s="372"/>
      <c r="M924" s="372"/>
      <c r="N924" s="372"/>
      <c r="O924" s="372"/>
      <c r="P924" s="372"/>
      <c r="Q924" s="372"/>
      <c r="R924" s="372"/>
      <c r="S924" s="372"/>
      <c r="T924" s="372"/>
      <c r="U924" s="372"/>
      <c r="V924" s="372"/>
      <c r="W924" s="372"/>
      <c r="X924" s="370"/>
      <c r="Y924" s="370"/>
      <c r="Z924" s="370"/>
      <c r="AA924" s="370"/>
      <c r="AB924" s="370"/>
      <c r="AC924" s="370"/>
    </row>
    <row r="925">
      <c r="B925" s="398"/>
      <c r="C925" s="372"/>
      <c r="D925" s="370"/>
      <c r="E925" s="370"/>
      <c r="F925" s="372"/>
      <c r="G925" s="372"/>
      <c r="H925" s="370"/>
      <c r="I925" s="372"/>
      <c r="J925" s="372"/>
      <c r="K925" s="372"/>
      <c r="L925" s="372"/>
      <c r="M925" s="372"/>
      <c r="N925" s="372"/>
      <c r="O925" s="372"/>
      <c r="P925" s="372"/>
      <c r="Q925" s="372"/>
      <c r="R925" s="372"/>
      <c r="S925" s="372"/>
      <c r="T925" s="372"/>
      <c r="U925" s="372"/>
      <c r="V925" s="372"/>
      <c r="W925" s="372"/>
      <c r="X925" s="370"/>
      <c r="Y925" s="370"/>
      <c r="Z925" s="370"/>
      <c r="AA925" s="370"/>
      <c r="AB925" s="370"/>
      <c r="AC925" s="370"/>
    </row>
    <row r="926">
      <c r="B926" s="398"/>
      <c r="C926" s="372"/>
      <c r="D926" s="370"/>
      <c r="E926" s="370"/>
      <c r="F926" s="372"/>
      <c r="G926" s="372"/>
      <c r="H926" s="370"/>
      <c r="I926" s="372"/>
      <c r="J926" s="372"/>
      <c r="K926" s="372"/>
      <c r="L926" s="372"/>
      <c r="M926" s="372"/>
      <c r="N926" s="372"/>
      <c r="O926" s="372"/>
      <c r="P926" s="372"/>
      <c r="Q926" s="372"/>
      <c r="R926" s="372"/>
      <c r="S926" s="372"/>
      <c r="T926" s="372"/>
      <c r="U926" s="372"/>
      <c r="V926" s="372"/>
      <c r="W926" s="372"/>
      <c r="X926" s="370"/>
      <c r="Y926" s="370"/>
      <c r="Z926" s="370"/>
      <c r="AA926" s="370"/>
      <c r="AB926" s="370"/>
      <c r="AC926" s="370"/>
    </row>
    <row r="927">
      <c r="B927" s="398"/>
      <c r="C927" s="372"/>
      <c r="D927" s="370"/>
      <c r="E927" s="370"/>
      <c r="F927" s="372"/>
      <c r="G927" s="372"/>
      <c r="H927" s="370"/>
      <c r="I927" s="372"/>
      <c r="J927" s="372"/>
      <c r="K927" s="372"/>
      <c r="L927" s="372"/>
      <c r="M927" s="372"/>
      <c r="N927" s="372"/>
      <c r="O927" s="372"/>
      <c r="P927" s="372"/>
      <c r="Q927" s="372"/>
      <c r="R927" s="372"/>
      <c r="S927" s="372"/>
      <c r="T927" s="372"/>
      <c r="U927" s="372"/>
      <c r="V927" s="372"/>
      <c r="W927" s="372"/>
      <c r="X927" s="370"/>
      <c r="Y927" s="370"/>
      <c r="Z927" s="370"/>
      <c r="AA927" s="370"/>
      <c r="AB927" s="370"/>
      <c r="AC927" s="370"/>
    </row>
    <row r="928">
      <c r="B928" s="398"/>
      <c r="C928" s="372"/>
      <c r="D928" s="370"/>
      <c r="E928" s="370"/>
      <c r="F928" s="372"/>
      <c r="G928" s="372"/>
      <c r="H928" s="370"/>
      <c r="I928" s="372"/>
      <c r="J928" s="372"/>
      <c r="K928" s="372"/>
      <c r="L928" s="372"/>
      <c r="M928" s="372"/>
      <c r="N928" s="372"/>
      <c r="O928" s="372"/>
      <c r="P928" s="372"/>
      <c r="Q928" s="372"/>
      <c r="R928" s="372"/>
      <c r="S928" s="372"/>
      <c r="T928" s="372"/>
      <c r="U928" s="372"/>
      <c r="V928" s="372"/>
      <c r="W928" s="372"/>
      <c r="X928" s="370"/>
      <c r="Y928" s="370"/>
      <c r="Z928" s="370"/>
      <c r="AA928" s="370"/>
      <c r="AB928" s="370"/>
      <c r="AC928" s="370"/>
    </row>
    <row r="929">
      <c r="B929" s="398"/>
      <c r="C929" s="372"/>
      <c r="D929" s="370"/>
      <c r="E929" s="370"/>
      <c r="F929" s="372"/>
      <c r="G929" s="372"/>
      <c r="H929" s="370"/>
      <c r="I929" s="372"/>
      <c r="J929" s="372"/>
      <c r="K929" s="372"/>
      <c r="L929" s="372"/>
      <c r="M929" s="372"/>
      <c r="N929" s="372"/>
      <c r="O929" s="372"/>
      <c r="P929" s="372"/>
      <c r="Q929" s="372"/>
      <c r="R929" s="372"/>
      <c r="S929" s="372"/>
      <c r="T929" s="372"/>
      <c r="U929" s="372"/>
      <c r="V929" s="372"/>
      <c r="W929" s="372"/>
      <c r="X929" s="370"/>
      <c r="Y929" s="370"/>
      <c r="Z929" s="370"/>
      <c r="AA929" s="370"/>
      <c r="AB929" s="370"/>
      <c r="AC929" s="370"/>
    </row>
    <row r="930">
      <c r="B930" s="398"/>
      <c r="C930" s="372"/>
      <c r="D930" s="370"/>
      <c r="E930" s="370"/>
      <c r="F930" s="372"/>
      <c r="G930" s="372"/>
      <c r="H930" s="370"/>
      <c r="I930" s="372"/>
      <c r="J930" s="372"/>
      <c r="K930" s="372"/>
      <c r="L930" s="372"/>
      <c r="M930" s="372"/>
      <c r="N930" s="372"/>
      <c r="O930" s="372"/>
      <c r="P930" s="372"/>
      <c r="Q930" s="372"/>
      <c r="R930" s="372"/>
      <c r="S930" s="372"/>
      <c r="T930" s="372"/>
      <c r="U930" s="372"/>
      <c r="V930" s="372"/>
      <c r="W930" s="372"/>
      <c r="X930" s="370"/>
      <c r="Y930" s="370"/>
      <c r="Z930" s="370"/>
      <c r="AA930" s="370"/>
      <c r="AB930" s="370"/>
      <c r="AC930" s="370"/>
    </row>
    <row r="931">
      <c r="B931" s="398"/>
      <c r="C931" s="372"/>
      <c r="D931" s="370"/>
      <c r="E931" s="370"/>
      <c r="F931" s="372"/>
      <c r="G931" s="372"/>
      <c r="H931" s="370"/>
      <c r="I931" s="372"/>
      <c r="J931" s="372"/>
      <c r="K931" s="372"/>
      <c r="L931" s="372"/>
      <c r="M931" s="372"/>
      <c r="N931" s="372"/>
      <c r="O931" s="372"/>
      <c r="P931" s="372"/>
      <c r="Q931" s="372"/>
      <c r="R931" s="372"/>
      <c r="S931" s="372"/>
      <c r="T931" s="372"/>
      <c r="U931" s="372"/>
      <c r="V931" s="372"/>
      <c r="W931" s="372"/>
      <c r="X931" s="370"/>
      <c r="Y931" s="370"/>
      <c r="Z931" s="370"/>
      <c r="AA931" s="370"/>
      <c r="AB931" s="370"/>
      <c r="AC931" s="370"/>
    </row>
    <row r="932">
      <c r="B932" s="398"/>
      <c r="C932" s="372"/>
      <c r="D932" s="370"/>
      <c r="E932" s="370"/>
      <c r="F932" s="372"/>
      <c r="G932" s="372"/>
      <c r="H932" s="370"/>
      <c r="I932" s="372"/>
      <c r="J932" s="372"/>
      <c r="K932" s="372"/>
      <c r="L932" s="372"/>
      <c r="M932" s="372"/>
      <c r="N932" s="372"/>
      <c r="O932" s="372"/>
      <c r="P932" s="372"/>
      <c r="Q932" s="372"/>
      <c r="R932" s="372"/>
      <c r="S932" s="372"/>
      <c r="T932" s="372"/>
      <c r="U932" s="372"/>
      <c r="V932" s="372"/>
      <c r="W932" s="372"/>
      <c r="X932" s="370"/>
      <c r="Y932" s="370"/>
      <c r="Z932" s="370"/>
      <c r="AA932" s="370"/>
      <c r="AB932" s="370"/>
      <c r="AC932" s="370"/>
    </row>
    <row r="933">
      <c r="B933" s="398"/>
      <c r="C933" s="372"/>
      <c r="D933" s="370"/>
      <c r="E933" s="370"/>
      <c r="F933" s="372"/>
      <c r="G933" s="372"/>
      <c r="H933" s="370"/>
      <c r="I933" s="372"/>
      <c r="J933" s="372"/>
      <c r="K933" s="372"/>
      <c r="L933" s="372"/>
      <c r="M933" s="372"/>
      <c r="N933" s="372"/>
      <c r="O933" s="372"/>
      <c r="P933" s="372"/>
      <c r="Q933" s="372"/>
      <c r="R933" s="372"/>
      <c r="S933" s="372"/>
      <c r="T933" s="372"/>
      <c r="U933" s="372"/>
      <c r="V933" s="372"/>
      <c r="W933" s="372"/>
      <c r="X933" s="370"/>
      <c r="Y933" s="370"/>
      <c r="Z933" s="370"/>
      <c r="AA933" s="370"/>
      <c r="AB933" s="370"/>
      <c r="AC933" s="370"/>
    </row>
    <row r="934">
      <c r="B934" s="398"/>
      <c r="C934" s="372"/>
      <c r="D934" s="370"/>
      <c r="E934" s="370"/>
      <c r="F934" s="372"/>
      <c r="G934" s="372"/>
      <c r="H934" s="370"/>
      <c r="I934" s="372"/>
      <c r="J934" s="372"/>
      <c r="K934" s="372"/>
      <c r="L934" s="372"/>
      <c r="M934" s="372"/>
      <c r="N934" s="372"/>
      <c r="O934" s="372"/>
      <c r="P934" s="372"/>
      <c r="Q934" s="372"/>
      <c r="R934" s="372"/>
      <c r="S934" s="372"/>
      <c r="T934" s="372"/>
      <c r="U934" s="372"/>
      <c r="V934" s="372"/>
      <c r="W934" s="372"/>
      <c r="X934" s="370"/>
      <c r="Y934" s="370"/>
      <c r="Z934" s="370"/>
      <c r="AA934" s="370"/>
      <c r="AB934" s="370"/>
      <c r="AC934" s="370"/>
    </row>
    <row r="935">
      <c r="B935" s="398"/>
      <c r="C935" s="372"/>
      <c r="D935" s="370"/>
      <c r="E935" s="370"/>
      <c r="F935" s="372"/>
      <c r="G935" s="372"/>
      <c r="H935" s="370"/>
      <c r="I935" s="372"/>
      <c r="J935" s="372"/>
      <c r="K935" s="372"/>
      <c r="L935" s="372"/>
      <c r="M935" s="372"/>
      <c r="N935" s="372"/>
      <c r="O935" s="372"/>
      <c r="P935" s="372"/>
      <c r="Q935" s="372"/>
      <c r="R935" s="372"/>
      <c r="S935" s="372"/>
      <c r="T935" s="372"/>
      <c r="U935" s="372"/>
      <c r="V935" s="372"/>
      <c r="W935" s="372"/>
      <c r="X935" s="370"/>
      <c r="Y935" s="370"/>
      <c r="Z935" s="370"/>
      <c r="AA935" s="370"/>
      <c r="AB935" s="370"/>
      <c r="AC935" s="370"/>
    </row>
    <row r="936">
      <c r="B936" s="398"/>
      <c r="C936" s="372"/>
      <c r="D936" s="370"/>
      <c r="E936" s="370"/>
      <c r="F936" s="372"/>
      <c r="G936" s="372"/>
      <c r="H936" s="370"/>
      <c r="I936" s="372"/>
      <c r="J936" s="372"/>
      <c r="K936" s="372"/>
      <c r="L936" s="372"/>
      <c r="M936" s="372"/>
      <c r="N936" s="372"/>
      <c r="O936" s="372"/>
      <c r="P936" s="372"/>
      <c r="Q936" s="372"/>
      <c r="R936" s="372"/>
      <c r="S936" s="372"/>
      <c r="T936" s="372"/>
      <c r="U936" s="372"/>
      <c r="V936" s="372"/>
      <c r="W936" s="372"/>
      <c r="X936" s="370"/>
      <c r="Y936" s="370"/>
      <c r="Z936" s="370"/>
      <c r="AA936" s="370"/>
      <c r="AB936" s="370"/>
      <c r="AC936" s="370"/>
    </row>
    <row r="937">
      <c r="B937" s="398"/>
      <c r="C937" s="372"/>
      <c r="D937" s="370"/>
      <c r="E937" s="370"/>
      <c r="F937" s="372"/>
      <c r="G937" s="372"/>
      <c r="H937" s="370"/>
      <c r="I937" s="372"/>
      <c r="J937" s="372"/>
      <c r="K937" s="372"/>
      <c r="L937" s="372"/>
      <c r="M937" s="372"/>
      <c r="N937" s="372"/>
      <c r="O937" s="372"/>
      <c r="P937" s="372"/>
      <c r="Q937" s="372"/>
      <c r="R937" s="372"/>
      <c r="S937" s="372"/>
      <c r="T937" s="372"/>
      <c r="U937" s="372"/>
      <c r="V937" s="372"/>
      <c r="W937" s="372"/>
      <c r="X937" s="370"/>
      <c r="Y937" s="370"/>
      <c r="Z937" s="370"/>
      <c r="AA937" s="370"/>
      <c r="AB937" s="370"/>
      <c r="AC937" s="370"/>
    </row>
    <row r="938">
      <c r="B938" s="398"/>
      <c r="C938" s="372"/>
      <c r="D938" s="370"/>
      <c r="E938" s="370"/>
      <c r="F938" s="372"/>
      <c r="G938" s="372"/>
      <c r="H938" s="370"/>
      <c r="I938" s="372"/>
      <c r="J938" s="372"/>
      <c r="K938" s="372"/>
      <c r="L938" s="372"/>
      <c r="M938" s="372"/>
      <c r="N938" s="372"/>
      <c r="O938" s="372"/>
      <c r="P938" s="372"/>
      <c r="Q938" s="372"/>
      <c r="R938" s="372"/>
      <c r="S938" s="372"/>
      <c r="T938" s="372"/>
      <c r="U938" s="372"/>
      <c r="V938" s="372"/>
      <c r="W938" s="372"/>
      <c r="X938" s="370"/>
      <c r="Y938" s="370"/>
      <c r="Z938" s="370"/>
      <c r="AA938" s="370"/>
      <c r="AB938" s="370"/>
      <c r="AC938" s="370"/>
    </row>
    <row r="939">
      <c r="B939" s="398"/>
      <c r="C939" s="372"/>
      <c r="D939" s="370"/>
      <c r="E939" s="370"/>
      <c r="F939" s="372"/>
      <c r="G939" s="372"/>
      <c r="H939" s="370"/>
      <c r="I939" s="372"/>
      <c r="J939" s="372"/>
      <c r="K939" s="372"/>
      <c r="L939" s="372"/>
      <c r="M939" s="372"/>
      <c r="N939" s="372"/>
      <c r="O939" s="372"/>
      <c r="P939" s="372"/>
      <c r="Q939" s="372"/>
      <c r="R939" s="372"/>
      <c r="S939" s="372"/>
      <c r="T939" s="372"/>
      <c r="U939" s="372"/>
      <c r="V939" s="372"/>
      <c r="W939" s="372"/>
      <c r="X939" s="370"/>
      <c r="Y939" s="370"/>
      <c r="Z939" s="370"/>
      <c r="AA939" s="370"/>
      <c r="AB939" s="370"/>
      <c r="AC939" s="370"/>
    </row>
    <row r="940">
      <c r="B940" s="398"/>
      <c r="C940" s="372"/>
      <c r="D940" s="370"/>
      <c r="E940" s="370"/>
      <c r="F940" s="372"/>
      <c r="G940" s="372"/>
      <c r="H940" s="370"/>
      <c r="I940" s="372"/>
      <c r="J940" s="372"/>
      <c r="K940" s="372"/>
      <c r="L940" s="372"/>
      <c r="M940" s="372"/>
      <c r="N940" s="372"/>
      <c r="O940" s="372"/>
      <c r="P940" s="372"/>
      <c r="Q940" s="372"/>
      <c r="R940" s="372"/>
      <c r="S940" s="372"/>
      <c r="T940" s="372"/>
      <c r="U940" s="372"/>
      <c r="V940" s="372"/>
      <c r="W940" s="372"/>
      <c r="X940" s="370"/>
      <c r="Y940" s="370"/>
      <c r="Z940" s="370"/>
      <c r="AA940" s="370"/>
      <c r="AB940" s="370"/>
      <c r="AC940" s="370"/>
    </row>
    <row r="941">
      <c r="B941" s="398"/>
      <c r="C941" s="372"/>
      <c r="D941" s="370"/>
      <c r="E941" s="370"/>
      <c r="F941" s="372"/>
      <c r="G941" s="372"/>
      <c r="H941" s="370"/>
      <c r="I941" s="372"/>
      <c r="J941" s="372"/>
      <c r="K941" s="372"/>
      <c r="L941" s="372"/>
      <c r="M941" s="372"/>
      <c r="N941" s="372"/>
      <c r="O941" s="372"/>
      <c r="P941" s="372"/>
      <c r="Q941" s="372"/>
      <c r="R941" s="372"/>
      <c r="S941" s="372"/>
      <c r="T941" s="372"/>
      <c r="U941" s="372"/>
      <c r="V941" s="372"/>
      <c r="W941" s="372"/>
      <c r="X941" s="370"/>
      <c r="Y941" s="370"/>
      <c r="Z941" s="370"/>
      <c r="AA941" s="370"/>
      <c r="AB941" s="370"/>
      <c r="AC941" s="370"/>
    </row>
    <row r="942">
      <c r="B942" s="398"/>
      <c r="C942" s="372"/>
      <c r="D942" s="370"/>
      <c r="E942" s="370"/>
      <c r="F942" s="372"/>
      <c r="G942" s="372"/>
      <c r="H942" s="370"/>
      <c r="I942" s="372"/>
      <c r="J942" s="372"/>
      <c r="K942" s="372"/>
      <c r="L942" s="372"/>
      <c r="M942" s="372"/>
      <c r="N942" s="372"/>
      <c r="O942" s="372"/>
      <c r="P942" s="372"/>
      <c r="Q942" s="372"/>
      <c r="R942" s="372"/>
      <c r="S942" s="372"/>
      <c r="T942" s="372"/>
      <c r="U942" s="372"/>
      <c r="V942" s="372"/>
      <c r="W942" s="372"/>
      <c r="X942" s="370"/>
      <c r="Y942" s="370"/>
      <c r="Z942" s="370"/>
      <c r="AA942" s="370"/>
      <c r="AB942" s="370"/>
      <c r="AC942" s="370"/>
    </row>
    <row r="943">
      <c r="B943" s="398"/>
      <c r="C943" s="372"/>
      <c r="D943" s="370"/>
      <c r="E943" s="370"/>
      <c r="F943" s="372"/>
      <c r="G943" s="372"/>
      <c r="H943" s="370"/>
      <c r="I943" s="372"/>
      <c r="J943" s="372"/>
      <c r="K943" s="372"/>
      <c r="L943" s="372"/>
      <c r="M943" s="372"/>
      <c r="N943" s="372"/>
      <c r="O943" s="372"/>
      <c r="P943" s="372"/>
      <c r="Q943" s="372"/>
      <c r="R943" s="372"/>
      <c r="S943" s="372"/>
      <c r="T943" s="372"/>
      <c r="U943" s="372"/>
      <c r="V943" s="372"/>
      <c r="W943" s="372"/>
      <c r="X943" s="370"/>
      <c r="Y943" s="370"/>
      <c r="Z943" s="370"/>
      <c r="AA943" s="370"/>
      <c r="AB943" s="370"/>
      <c r="AC943" s="370"/>
    </row>
    <row r="944">
      <c r="B944" s="398"/>
      <c r="C944" s="372"/>
      <c r="D944" s="370"/>
      <c r="E944" s="370"/>
      <c r="F944" s="372"/>
      <c r="G944" s="372"/>
      <c r="H944" s="370"/>
      <c r="I944" s="372"/>
      <c r="J944" s="372"/>
      <c r="K944" s="372"/>
      <c r="L944" s="372"/>
      <c r="M944" s="372"/>
      <c r="N944" s="372"/>
      <c r="O944" s="372"/>
      <c r="P944" s="372"/>
      <c r="Q944" s="372"/>
      <c r="R944" s="372"/>
      <c r="S944" s="372"/>
      <c r="T944" s="372"/>
      <c r="U944" s="372"/>
      <c r="V944" s="372"/>
      <c r="W944" s="372"/>
      <c r="X944" s="370"/>
      <c r="Y944" s="370"/>
      <c r="Z944" s="370"/>
      <c r="AA944" s="370"/>
      <c r="AB944" s="370"/>
      <c r="AC944" s="370"/>
    </row>
    <row r="945">
      <c r="B945" s="398"/>
      <c r="C945" s="372"/>
      <c r="D945" s="370"/>
      <c r="E945" s="370"/>
      <c r="F945" s="372"/>
      <c r="G945" s="372"/>
      <c r="H945" s="370"/>
      <c r="I945" s="372"/>
      <c r="J945" s="372"/>
      <c r="K945" s="372"/>
      <c r="L945" s="372"/>
      <c r="M945" s="372"/>
      <c r="N945" s="372"/>
      <c r="O945" s="372"/>
      <c r="P945" s="372"/>
      <c r="Q945" s="372"/>
      <c r="R945" s="372"/>
      <c r="S945" s="372"/>
      <c r="T945" s="372"/>
      <c r="U945" s="372"/>
      <c r="V945" s="372"/>
      <c r="W945" s="372"/>
      <c r="X945" s="370"/>
      <c r="Y945" s="370"/>
      <c r="Z945" s="370"/>
      <c r="AA945" s="370"/>
      <c r="AB945" s="370"/>
      <c r="AC945" s="370"/>
    </row>
    <row r="946">
      <c r="B946" s="398"/>
      <c r="C946" s="372"/>
      <c r="D946" s="370"/>
      <c r="E946" s="370"/>
      <c r="F946" s="372"/>
      <c r="G946" s="372"/>
      <c r="H946" s="370"/>
      <c r="I946" s="372"/>
      <c r="J946" s="372"/>
      <c r="K946" s="372"/>
      <c r="L946" s="372"/>
      <c r="M946" s="372"/>
      <c r="N946" s="372"/>
      <c r="O946" s="372"/>
      <c r="P946" s="372"/>
      <c r="Q946" s="372"/>
      <c r="R946" s="372"/>
      <c r="S946" s="372"/>
      <c r="T946" s="372"/>
      <c r="U946" s="372"/>
      <c r="V946" s="372"/>
      <c r="W946" s="372"/>
      <c r="X946" s="370"/>
      <c r="Y946" s="370"/>
      <c r="Z946" s="370"/>
      <c r="AA946" s="370"/>
      <c r="AB946" s="370"/>
      <c r="AC946" s="370"/>
    </row>
    <row r="947">
      <c r="B947" s="398"/>
      <c r="C947" s="372"/>
      <c r="D947" s="370"/>
      <c r="E947" s="370"/>
      <c r="F947" s="372"/>
      <c r="G947" s="372"/>
      <c r="H947" s="370"/>
      <c r="I947" s="372"/>
      <c r="J947" s="372"/>
      <c r="K947" s="372"/>
      <c r="L947" s="372"/>
      <c r="M947" s="372"/>
      <c r="N947" s="372"/>
      <c r="O947" s="372"/>
      <c r="P947" s="372"/>
      <c r="Q947" s="372"/>
      <c r="R947" s="372"/>
      <c r="S947" s="372"/>
      <c r="T947" s="372"/>
      <c r="U947" s="372"/>
      <c r="V947" s="372"/>
      <c r="W947" s="372"/>
      <c r="X947" s="370"/>
      <c r="Y947" s="370"/>
      <c r="Z947" s="370"/>
      <c r="AA947" s="370"/>
      <c r="AB947" s="370"/>
      <c r="AC947" s="370"/>
    </row>
    <row r="948">
      <c r="B948" s="398"/>
      <c r="C948" s="372"/>
      <c r="D948" s="370"/>
      <c r="E948" s="370"/>
      <c r="F948" s="372"/>
      <c r="G948" s="372"/>
      <c r="H948" s="370"/>
      <c r="I948" s="372"/>
      <c r="J948" s="372"/>
      <c r="K948" s="372"/>
      <c r="L948" s="372"/>
      <c r="M948" s="372"/>
      <c r="N948" s="372"/>
      <c r="O948" s="372"/>
      <c r="P948" s="372"/>
      <c r="Q948" s="372"/>
      <c r="R948" s="372"/>
      <c r="S948" s="372"/>
      <c r="T948" s="372"/>
      <c r="U948" s="372"/>
      <c r="V948" s="372"/>
      <c r="W948" s="372"/>
      <c r="X948" s="370"/>
      <c r="Y948" s="370"/>
      <c r="Z948" s="370"/>
      <c r="AA948" s="370"/>
      <c r="AB948" s="370"/>
      <c r="AC948" s="370"/>
    </row>
    <row r="949">
      <c r="B949" s="398"/>
      <c r="C949" s="372"/>
      <c r="D949" s="370"/>
      <c r="E949" s="370"/>
      <c r="F949" s="372"/>
      <c r="G949" s="372"/>
      <c r="H949" s="370"/>
      <c r="I949" s="372"/>
      <c r="J949" s="372"/>
      <c r="K949" s="372"/>
      <c r="L949" s="372"/>
      <c r="M949" s="372"/>
      <c r="N949" s="372"/>
      <c r="O949" s="372"/>
      <c r="P949" s="372"/>
      <c r="Q949" s="372"/>
      <c r="R949" s="372"/>
      <c r="S949" s="372"/>
      <c r="T949" s="372"/>
      <c r="U949" s="372"/>
      <c r="V949" s="372"/>
      <c r="W949" s="372"/>
      <c r="X949" s="370"/>
      <c r="Y949" s="370"/>
      <c r="Z949" s="370"/>
      <c r="AA949" s="370"/>
      <c r="AB949" s="370"/>
      <c r="AC949" s="370"/>
    </row>
    <row r="950">
      <c r="B950" s="398"/>
      <c r="C950" s="372"/>
      <c r="D950" s="370"/>
      <c r="E950" s="370"/>
      <c r="F950" s="372"/>
      <c r="G950" s="372"/>
      <c r="H950" s="370"/>
      <c r="I950" s="372"/>
      <c r="J950" s="372"/>
      <c r="K950" s="372"/>
      <c r="L950" s="372"/>
      <c r="M950" s="372"/>
      <c r="N950" s="372"/>
      <c r="O950" s="372"/>
      <c r="P950" s="372"/>
      <c r="Q950" s="372"/>
      <c r="R950" s="372"/>
      <c r="S950" s="372"/>
      <c r="T950" s="372"/>
      <c r="U950" s="372"/>
      <c r="V950" s="372"/>
      <c r="W950" s="372"/>
      <c r="X950" s="370"/>
      <c r="Y950" s="370"/>
      <c r="Z950" s="370"/>
      <c r="AA950" s="370"/>
      <c r="AB950" s="370"/>
      <c r="AC950" s="370"/>
    </row>
    <row r="951">
      <c r="B951" s="398"/>
      <c r="C951" s="372"/>
      <c r="D951" s="370"/>
      <c r="E951" s="370"/>
      <c r="F951" s="372"/>
      <c r="G951" s="372"/>
      <c r="H951" s="370"/>
      <c r="I951" s="372"/>
      <c r="J951" s="372"/>
      <c r="K951" s="372"/>
      <c r="L951" s="372"/>
      <c r="M951" s="372"/>
      <c r="N951" s="372"/>
      <c r="O951" s="372"/>
      <c r="P951" s="372"/>
      <c r="Q951" s="372"/>
      <c r="R951" s="372"/>
      <c r="S951" s="372"/>
      <c r="T951" s="372"/>
      <c r="U951" s="372"/>
      <c r="V951" s="372"/>
      <c r="W951" s="372"/>
      <c r="X951" s="370"/>
      <c r="Y951" s="370"/>
      <c r="Z951" s="370"/>
      <c r="AA951" s="370"/>
      <c r="AB951" s="370"/>
      <c r="AC951" s="370"/>
    </row>
    <row r="952">
      <c r="B952" s="398"/>
      <c r="C952" s="372"/>
      <c r="D952" s="370"/>
      <c r="E952" s="370"/>
      <c r="F952" s="372"/>
      <c r="G952" s="372"/>
      <c r="H952" s="370"/>
      <c r="I952" s="372"/>
      <c r="J952" s="372"/>
      <c r="K952" s="372"/>
      <c r="L952" s="372"/>
      <c r="M952" s="372"/>
      <c r="N952" s="372"/>
      <c r="O952" s="372"/>
      <c r="P952" s="372"/>
      <c r="Q952" s="372"/>
      <c r="R952" s="372"/>
      <c r="S952" s="372"/>
      <c r="T952" s="372"/>
      <c r="U952" s="372"/>
      <c r="V952" s="372"/>
      <c r="W952" s="372"/>
      <c r="X952" s="370"/>
      <c r="Y952" s="370"/>
      <c r="Z952" s="370"/>
      <c r="AA952" s="370"/>
      <c r="AB952" s="370"/>
      <c r="AC952" s="370"/>
    </row>
    <row r="953">
      <c r="B953" s="398"/>
      <c r="C953" s="372"/>
      <c r="D953" s="370"/>
      <c r="E953" s="370"/>
      <c r="F953" s="372"/>
      <c r="G953" s="372"/>
      <c r="H953" s="370"/>
      <c r="I953" s="372"/>
      <c r="J953" s="372"/>
      <c r="K953" s="372"/>
      <c r="L953" s="372"/>
      <c r="M953" s="372"/>
      <c r="N953" s="372"/>
      <c r="O953" s="372"/>
      <c r="P953" s="372"/>
      <c r="Q953" s="372"/>
      <c r="R953" s="372"/>
      <c r="S953" s="372"/>
      <c r="T953" s="372"/>
      <c r="U953" s="372"/>
      <c r="V953" s="372"/>
      <c r="W953" s="372"/>
      <c r="X953" s="370"/>
      <c r="Y953" s="370"/>
      <c r="Z953" s="370"/>
      <c r="AA953" s="370"/>
      <c r="AB953" s="370"/>
      <c r="AC953" s="370"/>
    </row>
    <row r="954">
      <c r="B954" s="398"/>
      <c r="C954" s="372"/>
      <c r="D954" s="370"/>
      <c r="E954" s="370"/>
      <c r="F954" s="372"/>
      <c r="G954" s="372"/>
      <c r="H954" s="370"/>
      <c r="I954" s="372"/>
      <c r="J954" s="372"/>
      <c r="K954" s="372"/>
      <c r="L954" s="372"/>
      <c r="M954" s="372"/>
      <c r="N954" s="372"/>
      <c r="O954" s="372"/>
      <c r="P954" s="372"/>
      <c r="Q954" s="372"/>
      <c r="R954" s="372"/>
      <c r="S954" s="372"/>
      <c r="T954" s="372"/>
      <c r="U954" s="372"/>
      <c r="V954" s="372"/>
      <c r="W954" s="372"/>
      <c r="X954" s="370"/>
      <c r="Y954" s="370"/>
      <c r="Z954" s="370"/>
      <c r="AA954" s="370"/>
      <c r="AB954" s="370"/>
      <c r="AC954" s="370"/>
    </row>
    <row r="955">
      <c r="B955" s="398"/>
      <c r="C955" s="372"/>
      <c r="D955" s="370"/>
      <c r="E955" s="370"/>
      <c r="F955" s="372"/>
      <c r="G955" s="372"/>
      <c r="H955" s="370"/>
      <c r="I955" s="372"/>
      <c r="J955" s="372"/>
      <c r="K955" s="372"/>
      <c r="L955" s="372"/>
      <c r="M955" s="372"/>
      <c r="N955" s="372"/>
      <c r="O955" s="372"/>
      <c r="P955" s="372"/>
      <c r="Q955" s="372"/>
      <c r="R955" s="372"/>
      <c r="S955" s="372"/>
      <c r="T955" s="372"/>
      <c r="U955" s="372"/>
      <c r="V955" s="372"/>
      <c r="W955" s="372"/>
      <c r="X955" s="370"/>
      <c r="Y955" s="370"/>
      <c r="Z955" s="370"/>
      <c r="AA955" s="370"/>
      <c r="AB955" s="370"/>
      <c r="AC955" s="370"/>
    </row>
    <row r="956">
      <c r="B956" s="398"/>
      <c r="C956" s="372"/>
      <c r="D956" s="370"/>
      <c r="E956" s="370"/>
      <c r="F956" s="372"/>
      <c r="G956" s="372"/>
      <c r="H956" s="370"/>
      <c r="I956" s="372"/>
      <c r="J956" s="372"/>
      <c r="K956" s="372"/>
      <c r="L956" s="372"/>
      <c r="M956" s="372"/>
      <c r="N956" s="372"/>
      <c r="O956" s="372"/>
      <c r="P956" s="372"/>
      <c r="Q956" s="372"/>
      <c r="R956" s="372"/>
      <c r="S956" s="372"/>
      <c r="T956" s="372"/>
      <c r="U956" s="372"/>
      <c r="V956" s="372"/>
      <c r="W956" s="372"/>
      <c r="X956" s="370"/>
      <c r="Y956" s="370"/>
      <c r="Z956" s="370"/>
      <c r="AA956" s="370"/>
      <c r="AB956" s="370"/>
      <c r="AC956" s="370"/>
    </row>
    <row r="957">
      <c r="B957" s="398"/>
      <c r="C957" s="372"/>
      <c r="D957" s="370"/>
      <c r="E957" s="370"/>
      <c r="F957" s="372"/>
      <c r="G957" s="372"/>
      <c r="H957" s="370"/>
      <c r="I957" s="372"/>
      <c r="J957" s="372"/>
      <c r="K957" s="372"/>
      <c r="L957" s="372"/>
      <c r="M957" s="372"/>
      <c r="N957" s="372"/>
      <c r="O957" s="372"/>
      <c r="P957" s="372"/>
      <c r="Q957" s="372"/>
      <c r="R957" s="372"/>
      <c r="S957" s="372"/>
      <c r="T957" s="372"/>
      <c r="U957" s="372"/>
      <c r="V957" s="372"/>
      <c r="W957" s="372"/>
      <c r="X957" s="370"/>
      <c r="Y957" s="370"/>
      <c r="Z957" s="370"/>
      <c r="AA957" s="370"/>
      <c r="AB957" s="370"/>
      <c r="AC957" s="370"/>
    </row>
    <row r="958">
      <c r="B958" s="398"/>
      <c r="C958" s="372"/>
      <c r="D958" s="370"/>
      <c r="E958" s="370"/>
      <c r="F958" s="372"/>
      <c r="G958" s="372"/>
      <c r="H958" s="370"/>
      <c r="I958" s="372"/>
      <c r="J958" s="372"/>
      <c r="K958" s="372"/>
      <c r="L958" s="372"/>
      <c r="M958" s="372"/>
      <c r="N958" s="372"/>
      <c r="O958" s="372"/>
      <c r="P958" s="372"/>
      <c r="Q958" s="372"/>
      <c r="R958" s="372"/>
      <c r="S958" s="372"/>
      <c r="T958" s="372"/>
      <c r="U958" s="372"/>
      <c r="V958" s="372"/>
      <c r="W958" s="372"/>
      <c r="X958" s="370"/>
      <c r="Y958" s="370"/>
      <c r="Z958" s="370"/>
      <c r="AA958" s="370"/>
      <c r="AB958" s="370"/>
      <c r="AC958" s="370"/>
    </row>
    <row r="959">
      <c r="B959" s="398"/>
      <c r="C959" s="372"/>
      <c r="D959" s="370"/>
      <c r="E959" s="370"/>
      <c r="F959" s="372"/>
      <c r="G959" s="372"/>
      <c r="H959" s="370"/>
      <c r="I959" s="372"/>
      <c r="J959" s="372"/>
      <c r="K959" s="372"/>
      <c r="L959" s="372"/>
      <c r="M959" s="372"/>
      <c r="N959" s="372"/>
      <c r="O959" s="372"/>
      <c r="P959" s="372"/>
      <c r="Q959" s="372"/>
      <c r="R959" s="372"/>
      <c r="S959" s="372"/>
      <c r="T959" s="372"/>
      <c r="U959" s="372"/>
      <c r="V959" s="372"/>
      <c r="W959" s="372"/>
      <c r="X959" s="370"/>
      <c r="Y959" s="370"/>
      <c r="Z959" s="370"/>
      <c r="AA959" s="370"/>
      <c r="AB959" s="370"/>
      <c r="AC959" s="370"/>
    </row>
    <row r="960">
      <c r="B960" s="398"/>
      <c r="C960" s="372"/>
      <c r="D960" s="370"/>
      <c r="E960" s="370"/>
      <c r="F960" s="372"/>
      <c r="G960" s="372"/>
      <c r="H960" s="370"/>
      <c r="I960" s="372"/>
      <c r="J960" s="372"/>
      <c r="K960" s="372"/>
      <c r="L960" s="372"/>
      <c r="M960" s="372"/>
      <c r="N960" s="372"/>
      <c r="O960" s="372"/>
      <c r="P960" s="372"/>
      <c r="Q960" s="372"/>
      <c r="R960" s="372"/>
      <c r="S960" s="372"/>
      <c r="T960" s="372"/>
      <c r="U960" s="372"/>
      <c r="V960" s="372"/>
      <c r="W960" s="372"/>
      <c r="X960" s="370"/>
      <c r="Y960" s="370"/>
      <c r="Z960" s="370"/>
      <c r="AA960" s="370"/>
      <c r="AB960" s="370"/>
      <c r="AC960" s="370"/>
    </row>
    <row r="961">
      <c r="B961" s="398"/>
      <c r="C961" s="372"/>
      <c r="D961" s="370"/>
      <c r="E961" s="370"/>
      <c r="F961" s="372"/>
      <c r="G961" s="372"/>
      <c r="H961" s="370"/>
      <c r="I961" s="372"/>
      <c r="J961" s="372"/>
      <c r="K961" s="372"/>
      <c r="L961" s="372"/>
      <c r="M961" s="372"/>
      <c r="N961" s="372"/>
      <c r="O961" s="372"/>
      <c r="P961" s="372"/>
      <c r="Q961" s="372"/>
      <c r="R961" s="372"/>
      <c r="S961" s="372"/>
      <c r="T961" s="372"/>
      <c r="U961" s="372"/>
      <c r="V961" s="372"/>
      <c r="W961" s="372"/>
      <c r="X961" s="370"/>
      <c r="Y961" s="370"/>
      <c r="Z961" s="370"/>
      <c r="AA961" s="370"/>
      <c r="AB961" s="370"/>
      <c r="AC961" s="370"/>
    </row>
    <row r="962">
      <c r="B962" s="398"/>
      <c r="C962" s="372"/>
      <c r="D962" s="370"/>
      <c r="E962" s="370"/>
      <c r="F962" s="372"/>
      <c r="G962" s="372"/>
      <c r="H962" s="370"/>
      <c r="I962" s="372"/>
      <c r="J962" s="372"/>
      <c r="K962" s="372"/>
      <c r="L962" s="372"/>
      <c r="M962" s="372"/>
      <c r="N962" s="372"/>
      <c r="O962" s="372"/>
      <c r="P962" s="372"/>
      <c r="Q962" s="372"/>
      <c r="R962" s="372"/>
      <c r="S962" s="372"/>
      <c r="T962" s="372"/>
      <c r="U962" s="372"/>
      <c r="V962" s="372"/>
      <c r="W962" s="372"/>
      <c r="X962" s="370"/>
      <c r="Y962" s="370"/>
      <c r="Z962" s="370"/>
      <c r="AA962" s="370"/>
      <c r="AB962" s="370"/>
      <c r="AC962" s="370"/>
    </row>
    <row r="963">
      <c r="B963" s="398"/>
      <c r="C963" s="372"/>
      <c r="D963" s="370"/>
      <c r="E963" s="370"/>
      <c r="F963" s="372"/>
      <c r="G963" s="372"/>
      <c r="H963" s="370"/>
      <c r="I963" s="372"/>
      <c r="J963" s="372"/>
      <c r="K963" s="372"/>
      <c r="L963" s="372"/>
      <c r="M963" s="372"/>
      <c r="N963" s="372"/>
      <c r="O963" s="372"/>
      <c r="P963" s="372"/>
      <c r="Q963" s="372"/>
      <c r="R963" s="372"/>
      <c r="S963" s="372"/>
      <c r="T963" s="372"/>
      <c r="U963" s="372"/>
      <c r="V963" s="372"/>
      <c r="W963" s="372"/>
      <c r="X963" s="370"/>
      <c r="Y963" s="370"/>
      <c r="Z963" s="370"/>
      <c r="AA963" s="370"/>
      <c r="AB963" s="370"/>
      <c r="AC963" s="370"/>
    </row>
    <row r="964">
      <c r="B964" s="398"/>
      <c r="C964" s="372"/>
      <c r="D964" s="370"/>
      <c r="E964" s="370"/>
      <c r="F964" s="372"/>
      <c r="G964" s="372"/>
      <c r="H964" s="370"/>
      <c r="I964" s="372"/>
      <c r="J964" s="372"/>
      <c r="K964" s="372"/>
      <c r="L964" s="372"/>
      <c r="M964" s="372"/>
      <c r="N964" s="372"/>
      <c r="O964" s="372"/>
      <c r="P964" s="372"/>
      <c r="Q964" s="372"/>
      <c r="R964" s="372"/>
      <c r="S964" s="372"/>
      <c r="T964" s="372"/>
      <c r="U964" s="372"/>
      <c r="V964" s="372"/>
      <c r="W964" s="372"/>
      <c r="X964" s="370"/>
      <c r="Y964" s="370"/>
      <c r="Z964" s="370"/>
      <c r="AA964" s="370"/>
      <c r="AB964" s="370"/>
      <c r="AC964" s="370"/>
    </row>
    <row r="965">
      <c r="B965" s="398"/>
      <c r="C965" s="372"/>
      <c r="D965" s="370"/>
      <c r="E965" s="370"/>
      <c r="F965" s="372"/>
      <c r="G965" s="372"/>
      <c r="H965" s="370"/>
      <c r="I965" s="372"/>
      <c r="J965" s="372"/>
      <c r="K965" s="372"/>
      <c r="L965" s="372"/>
      <c r="M965" s="372"/>
      <c r="N965" s="372"/>
      <c r="O965" s="372"/>
      <c r="P965" s="372"/>
      <c r="Q965" s="372"/>
      <c r="R965" s="372"/>
      <c r="S965" s="372"/>
      <c r="T965" s="372"/>
      <c r="U965" s="372"/>
      <c r="V965" s="372"/>
      <c r="W965" s="372"/>
      <c r="X965" s="370"/>
      <c r="Y965" s="370"/>
      <c r="Z965" s="370"/>
      <c r="AA965" s="370"/>
      <c r="AB965" s="370"/>
      <c r="AC965" s="370"/>
    </row>
    <row r="966">
      <c r="B966" s="398"/>
      <c r="C966" s="372"/>
      <c r="D966" s="370"/>
      <c r="E966" s="370"/>
      <c r="F966" s="372"/>
      <c r="G966" s="372"/>
      <c r="H966" s="370"/>
      <c r="I966" s="372"/>
      <c r="J966" s="372"/>
      <c r="K966" s="372"/>
      <c r="L966" s="372"/>
      <c r="M966" s="372"/>
      <c r="N966" s="372"/>
      <c r="O966" s="372"/>
      <c r="P966" s="372"/>
      <c r="Q966" s="372"/>
      <c r="R966" s="372"/>
      <c r="S966" s="372"/>
      <c r="T966" s="372"/>
      <c r="U966" s="372"/>
      <c r="V966" s="372"/>
      <c r="W966" s="372"/>
      <c r="X966" s="370"/>
      <c r="Y966" s="370"/>
      <c r="Z966" s="370"/>
      <c r="AA966" s="370"/>
      <c r="AB966" s="370"/>
      <c r="AC966" s="370"/>
    </row>
    <row r="967">
      <c r="B967" s="398"/>
      <c r="C967" s="372"/>
      <c r="D967" s="370"/>
      <c r="E967" s="370"/>
      <c r="F967" s="372"/>
      <c r="G967" s="372"/>
      <c r="H967" s="370"/>
      <c r="I967" s="372"/>
      <c r="J967" s="372"/>
      <c r="K967" s="372"/>
      <c r="L967" s="372"/>
      <c r="M967" s="372"/>
      <c r="N967" s="372"/>
      <c r="O967" s="372"/>
      <c r="P967" s="372"/>
      <c r="Q967" s="372"/>
      <c r="R967" s="372"/>
      <c r="S967" s="372"/>
      <c r="T967" s="372"/>
      <c r="U967" s="372"/>
      <c r="V967" s="372"/>
      <c r="W967" s="372"/>
      <c r="X967" s="370"/>
      <c r="Y967" s="370"/>
      <c r="Z967" s="370"/>
      <c r="AA967" s="370"/>
      <c r="AB967" s="370"/>
      <c r="AC967" s="370"/>
    </row>
    <row r="968">
      <c r="B968" s="398"/>
      <c r="C968" s="372"/>
      <c r="D968" s="370"/>
      <c r="E968" s="370"/>
      <c r="F968" s="372"/>
      <c r="G968" s="372"/>
      <c r="H968" s="370"/>
      <c r="I968" s="372"/>
      <c r="J968" s="372"/>
      <c r="K968" s="372"/>
      <c r="L968" s="372"/>
      <c r="M968" s="372"/>
      <c r="N968" s="372"/>
      <c r="O968" s="372"/>
      <c r="P968" s="372"/>
      <c r="Q968" s="372"/>
      <c r="R968" s="372"/>
      <c r="S968" s="372"/>
      <c r="T968" s="372"/>
      <c r="U968" s="372"/>
      <c r="V968" s="372"/>
      <c r="W968" s="372"/>
      <c r="X968" s="370"/>
      <c r="Y968" s="370"/>
      <c r="Z968" s="370"/>
      <c r="AA968" s="370"/>
      <c r="AB968" s="370"/>
      <c r="AC968" s="370"/>
    </row>
    <row r="969">
      <c r="B969" s="398"/>
      <c r="C969" s="372"/>
      <c r="D969" s="370"/>
      <c r="E969" s="370"/>
      <c r="F969" s="372"/>
      <c r="G969" s="372"/>
      <c r="H969" s="370"/>
      <c r="I969" s="372"/>
      <c r="J969" s="372"/>
      <c r="K969" s="372"/>
      <c r="L969" s="372"/>
      <c r="M969" s="372"/>
      <c r="N969" s="372"/>
      <c r="O969" s="372"/>
      <c r="P969" s="372"/>
      <c r="Q969" s="372"/>
      <c r="R969" s="372"/>
      <c r="S969" s="372"/>
      <c r="T969" s="372"/>
      <c r="U969" s="372"/>
      <c r="V969" s="372"/>
      <c r="W969" s="372"/>
      <c r="X969" s="370"/>
      <c r="Y969" s="370"/>
      <c r="Z969" s="370"/>
      <c r="AA969" s="370"/>
      <c r="AB969" s="370"/>
      <c r="AC969" s="370"/>
    </row>
    <row r="970">
      <c r="B970" s="398"/>
      <c r="C970" s="372"/>
      <c r="D970" s="370"/>
      <c r="E970" s="370"/>
      <c r="F970" s="372"/>
      <c r="G970" s="372"/>
      <c r="H970" s="370"/>
      <c r="I970" s="372"/>
      <c r="J970" s="372"/>
      <c r="K970" s="372"/>
      <c r="L970" s="372"/>
      <c r="M970" s="372"/>
      <c r="N970" s="372"/>
      <c r="O970" s="372"/>
      <c r="P970" s="372"/>
      <c r="Q970" s="372"/>
      <c r="R970" s="372"/>
      <c r="S970" s="372"/>
      <c r="T970" s="372"/>
      <c r="U970" s="372"/>
      <c r="V970" s="372"/>
      <c r="W970" s="372"/>
      <c r="X970" s="370"/>
      <c r="Y970" s="370"/>
      <c r="Z970" s="370"/>
      <c r="AA970" s="370"/>
      <c r="AB970" s="370"/>
      <c r="AC970" s="370"/>
    </row>
    <row r="971">
      <c r="B971" s="398"/>
      <c r="C971" s="372"/>
      <c r="D971" s="370"/>
      <c r="E971" s="370"/>
      <c r="F971" s="372"/>
      <c r="G971" s="372"/>
      <c r="H971" s="370"/>
      <c r="I971" s="372"/>
      <c r="J971" s="372"/>
      <c r="K971" s="372"/>
      <c r="L971" s="372"/>
      <c r="M971" s="372"/>
      <c r="N971" s="372"/>
      <c r="O971" s="372"/>
      <c r="P971" s="372"/>
      <c r="Q971" s="372"/>
      <c r="R971" s="372"/>
      <c r="S971" s="372"/>
      <c r="T971" s="372"/>
      <c r="U971" s="372"/>
      <c r="V971" s="372"/>
      <c r="W971" s="372"/>
      <c r="X971" s="370"/>
      <c r="Y971" s="370"/>
      <c r="Z971" s="370"/>
      <c r="AA971" s="370"/>
      <c r="AB971" s="370"/>
      <c r="AC971" s="370"/>
    </row>
    <row r="972">
      <c r="B972" s="398"/>
      <c r="C972" s="372"/>
      <c r="D972" s="370"/>
      <c r="E972" s="370"/>
      <c r="F972" s="372"/>
      <c r="G972" s="372"/>
      <c r="H972" s="370"/>
      <c r="I972" s="372"/>
      <c r="J972" s="372"/>
      <c r="K972" s="372"/>
      <c r="L972" s="372"/>
      <c r="M972" s="372"/>
      <c r="N972" s="372"/>
      <c r="O972" s="372"/>
      <c r="P972" s="372"/>
      <c r="Q972" s="372"/>
      <c r="R972" s="372"/>
      <c r="S972" s="372"/>
      <c r="T972" s="372"/>
      <c r="U972" s="372"/>
      <c r="V972" s="372"/>
      <c r="W972" s="372"/>
      <c r="X972" s="370"/>
      <c r="Y972" s="370"/>
      <c r="Z972" s="370"/>
      <c r="AA972" s="370"/>
      <c r="AB972" s="370"/>
      <c r="AC972" s="370"/>
    </row>
    <row r="973">
      <c r="B973" s="398"/>
      <c r="C973" s="372"/>
      <c r="D973" s="370"/>
      <c r="E973" s="370"/>
      <c r="F973" s="372"/>
      <c r="G973" s="372"/>
      <c r="H973" s="370"/>
      <c r="I973" s="372"/>
      <c r="J973" s="372"/>
      <c r="K973" s="372"/>
      <c r="L973" s="372"/>
      <c r="M973" s="372"/>
      <c r="N973" s="372"/>
      <c r="O973" s="372"/>
      <c r="P973" s="372"/>
      <c r="Q973" s="372"/>
      <c r="R973" s="372"/>
      <c r="S973" s="372"/>
      <c r="T973" s="372"/>
      <c r="U973" s="372"/>
      <c r="V973" s="372"/>
      <c r="W973" s="372"/>
      <c r="X973" s="370"/>
      <c r="Y973" s="370"/>
      <c r="Z973" s="370"/>
      <c r="AA973" s="370"/>
      <c r="AB973" s="370"/>
      <c r="AC973" s="370"/>
    </row>
    <row r="974">
      <c r="B974" s="398"/>
      <c r="C974" s="372"/>
      <c r="D974" s="370"/>
      <c r="E974" s="370"/>
      <c r="F974" s="372"/>
      <c r="G974" s="372"/>
      <c r="H974" s="370"/>
      <c r="I974" s="372"/>
      <c r="J974" s="372"/>
      <c r="K974" s="372"/>
      <c r="L974" s="372"/>
      <c r="M974" s="372"/>
      <c r="N974" s="372"/>
      <c r="O974" s="372"/>
      <c r="P974" s="372"/>
      <c r="Q974" s="372"/>
      <c r="R974" s="372"/>
      <c r="S974" s="372"/>
      <c r="T974" s="372"/>
      <c r="U974" s="372"/>
      <c r="V974" s="372"/>
      <c r="W974" s="372"/>
      <c r="X974" s="370"/>
      <c r="Y974" s="370"/>
      <c r="Z974" s="370"/>
      <c r="AA974" s="370"/>
      <c r="AB974" s="370"/>
      <c r="AC974" s="370"/>
    </row>
    <row r="975">
      <c r="B975" s="398"/>
      <c r="C975" s="372"/>
      <c r="D975" s="370"/>
      <c r="E975" s="370"/>
      <c r="F975" s="372"/>
      <c r="G975" s="372"/>
      <c r="H975" s="370"/>
      <c r="I975" s="372"/>
      <c r="J975" s="372"/>
      <c r="K975" s="372"/>
      <c r="L975" s="372"/>
      <c r="M975" s="372"/>
      <c r="N975" s="372"/>
      <c r="O975" s="372"/>
      <c r="P975" s="372"/>
      <c r="Q975" s="372"/>
      <c r="R975" s="372"/>
      <c r="S975" s="372"/>
      <c r="T975" s="372"/>
      <c r="U975" s="372"/>
      <c r="V975" s="372"/>
      <c r="W975" s="372"/>
      <c r="X975" s="370"/>
      <c r="Y975" s="370"/>
      <c r="Z975" s="370"/>
      <c r="AA975" s="370"/>
      <c r="AB975" s="370"/>
      <c r="AC975" s="370"/>
    </row>
    <row r="976">
      <c r="B976" s="398"/>
      <c r="C976" s="372"/>
      <c r="D976" s="370"/>
      <c r="E976" s="370"/>
      <c r="F976" s="372"/>
      <c r="G976" s="372"/>
      <c r="H976" s="370"/>
      <c r="I976" s="372"/>
      <c r="J976" s="372"/>
      <c r="K976" s="372"/>
      <c r="L976" s="372"/>
      <c r="M976" s="372"/>
      <c r="N976" s="372"/>
      <c r="O976" s="372"/>
      <c r="P976" s="372"/>
      <c r="Q976" s="372"/>
      <c r="R976" s="372"/>
      <c r="S976" s="372"/>
      <c r="T976" s="372"/>
      <c r="U976" s="372"/>
      <c r="V976" s="372"/>
      <c r="W976" s="372"/>
      <c r="X976" s="370"/>
      <c r="Y976" s="370"/>
      <c r="Z976" s="370"/>
      <c r="AA976" s="370"/>
      <c r="AB976" s="370"/>
      <c r="AC976" s="370"/>
    </row>
    <row r="977">
      <c r="B977" s="398"/>
      <c r="C977" s="372"/>
      <c r="D977" s="370"/>
      <c r="E977" s="370"/>
      <c r="F977" s="372"/>
      <c r="G977" s="372"/>
      <c r="H977" s="370"/>
      <c r="I977" s="372"/>
      <c r="J977" s="372"/>
      <c r="K977" s="372"/>
      <c r="L977" s="372"/>
      <c r="M977" s="372"/>
      <c r="N977" s="372"/>
      <c r="O977" s="372"/>
      <c r="P977" s="372"/>
      <c r="Q977" s="372"/>
      <c r="R977" s="372"/>
      <c r="S977" s="372"/>
      <c r="T977" s="372"/>
      <c r="U977" s="372"/>
      <c r="V977" s="372"/>
      <c r="W977" s="372"/>
      <c r="X977" s="370"/>
      <c r="Y977" s="370"/>
      <c r="Z977" s="370"/>
      <c r="AA977" s="370"/>
      <c r="AB977" s="370"/>
      <c r="AC977" s="370"/>
    </row>
    <row r="978">
      <c r="B978" s="398"/>
      <c r="C978" s="372"/>
      <c r="D978" s="370"/>
      <c r="E978" s="370"/>
      <c r="F978" s="372"/>
      <c r="G978" s="372"/>
      <c r="H978" s="370"/>
      <c r="I978" s="372"/>
      <c r="J978" s="372"/>
      <c r="K978" s="372"/>
      <c r="L978" s="372"/>
      <c r="M978" s="372"/>
      <c r="N978" s="372"/>
      <c r="O978" s="372"/>
      <c r="P978" s="372"/>
      <c r="Q978" s="372"/>
      <c r="R978" s="372"/>
      <c r="S978" s="372"/>
      <c r="T978" s="372"/>
      <c r="U978" s="372"/>
      <c r="V978" s="372"/>
      <c r="W978" s="372"/>
      <c r="X978" s="370"/>
      <c r="Y978" s="370"/>
      <c r="Z978" s="370"/>
      <c r="AA978" s="370"/>
      <c r="AB978" s="370"/>
      <c r="AC978" s="370"/>
    </row>
    <row r="979">
      <c r="B979" s="398"/>
      <c r="C979" s="372"/>
      <c r="D979" s="370"/>
      <c r="E979" s="370"/>
      <c r="F979" s="372"/>
      <c r="G979" s="372"/>
      <c r="H979" s="370"/>
      <c r="I979" s="372"/>
      <c r="J979" s="372"/>
      <c r="K979" s="372"/>
      <c r="L979" s="372"/>
      <c r="M979" s="372"/>
      <c r="N979" s="372"/>
      <c r="O979" s="372"/>
      <c r="P979" s="372"/>
      <c r="Q979" s="372"/>
      <c r="R979" s="372"/>
      <c r="S979" s="372"/>
      <c r="T979" s="372"/>
      <c r="U979" s="372"/>
      <c r="V979" s="372"/>
      <c r="W979" s="372"/>
      <c r="X979" s="370"/>
      <c r="Y979" s="370"/>
      <c r="Z979" s="370"/>
      <c r="AA979" s="370"/>
      <c r="AB979" s="370"/>
      <c r="AC979" s="370"/>
    </row>
    <row r="980">
      <c r="B980" s="398"/>
      <c r="C980" s="372"/>
      <c r="D980" s="370"/>
      <c r="E980" s="370"/>
      <c r="F980" s="372"/>
      <c r="G980" s="372"/>
      <c r="H980" s="370"/>
      <c r="I980" s="372"/>
      <c r="J980" s="372"/>
      <c r="K980" s="372"/>
      <c r="L980" s="372"/>
      <c r="M980" s="372"/>
      <c r="N980" s="372"/>
      <c r="O980" s="372"/>
      <c r="P980" s="372"/>
      <c r="Q980" s="372"/>
      <c r="R980" s="372"/>
      <c r="S980" s="372"/>
      <c r="T980" s="372"/>
      <c r="U980" s="372"/>
      <c r="V980" s="372"/>
      <c r="W980" s="372"/>
      <c r="X980" s="370"/>
      <c r="Y980" s="370"/>
      <c r="Z980" s="370"/>
      <c r="AA980" s="370"/>
      <c r="AB980" s="370"/>
      <c r="AC980" s="370"/>
    </row>
    <row r="981">
      <c r="B981" s="398"/>
      <c r="C981" s="372"/>
      <c r="D981" s="370"/>
      <c r="E981" s="370"/>
      <c r="F981" s="372"/>
      <c r="G981" s="372"/>
      <c r="H981" s="370"/>
      <c r="I981" s="372"/>
      <c r="J981" s="372"/>
      <c r="K981" s="372"/>
      <c r="L981" s="372"/>
      <c r="M981" s="372"/>
      <c r="N981" s="372"/>
      <c r="O981" s="372"/>
      <c r="P981" s="372"/>
      <c r="Q981" s="372"/>
      <c r="R981" s="372"/>
      <c r="S981" s="372"/>
      <c r="T981" s="372"/>
      <c r="U981" s="372"/>
      <c r="V981" s="372"/>
      <c r="W981" s="372"/>
      <c r="X981" s="370"/>
      <c r="Y981" s="370"/>
      <c r="Z981" s="370"/>
      <c r="AA981" s="370"/>
      <c r="AB981" s="370"/>
      <c r="AC981" s="370"/>
    </row>
    <row r="982">
      <c r="B982" s="398"/>
      <c r="C982" s="372"/>
      <c r="D982" s="370"/>
      <c r="E982" s="370"/>
      <c r="F982" s="372"/>
      <c r="G982" s="372"/>
      <c r="H982" s="370"/>
      <c r="I982" s="372"/>
      <c r="J982" s="372"/>
      <c r="K982" s="372"/>
      <c r="L982" s="372"/>
      <c r="M982" s="372"/>
      <c r="N982" s="372"/>
      <c r="O982" s="372"/>
      <c r="P982" s="372"/>
      <c r="Q982" s="372"/>
      <c r="R982" s="372"/>
      <c r="S982" s="372"/>
      <c r="T982" s="372"/>
      <c r="U982" s="372"/>
      <c r="V982" s="372"/>
      <c r="W982" s="372"/>
      <c r="X982" s="370"/>
      <c r="Y982" s="370"/>
      <c r="Z982" s="370"/>
      <c r="AA982" s="370"/>
      <c r="AB982" s="370"/>
      <c r="AC982" s="370"/>
    </row>
    <row r="983">
      <c r="B983" s="398"/>
      <c r="C983" s="372"/>
      <c r="D983" s="370"/>
      <c r="E983" s="370"/>
      <c r="F983" s="372"/>
      <c r="G983" s="372"/>
      <c r="H983" s="370"/>
      <c r="I983" s="372"/>
      <c r="J983" s="372"/>
      <c r="K983" s="372"/>
      <c r="L983" s="372"/>
      <c r="M983" s="372"/>
      <c r="N983" s="372"/>
      <c r="O983" s="372"/>
      <c r="P983" s="372"/>
      <c r="Q983" s="372"/>
      <c r="R983" s="372"/>
      <c r="S983" s="372"/>
      <c r="T983" s="372"/>
      <c r="U983" s="372"/>
      <c r="V983" s="372"/>
      <c r="W983" s="372"/>
      <c r="X983" s="370"/>
      <c r="Y983" s="370"/>
      <c r="Z983" s="370"/>
      <c r="AA983" s="370"/>
      <c r="AB983" s="370"/>
      <c r="AC983" s="370"/>
    </row>
    <row r="984">
      <c r="B984" s="398"/>
      <c r="C984" s="372"/>
      <c r="D984" s="370"/>
      <c r="E984" s="370"/>
      <c r="F984" s="372"/>
      <c r="G984" s="372"/>
      <c r="H984" s="370"/>
      <c r="I984" s="372"/>
      <c r="J984" s="372"/>
      <c r="K984" s="372"/>
      <c r="L984" s="372"/>
      <c r="M984" s="372"/>
      <c r="N984" s="372"/>
      <c r="O984" s="372"/>
      <c r="P984" s="372"/>
      <c r="Q984" s="372"/>
      <c r="R984" s="372"/>
      <c r="S984" s="372"/>
      <c r="T984" s="372"/>
      <c r="U984" s="372"/>
      <c r="V984" s="372"/>
      <c r="W984" s="372"/>
      <c r="X984" s="370"/>
      <c r="Y984" s="370"/>
      <c r="Z984" s="370"/>
      <c r="AA984" s="370"/>
      <c r="AB984" s="370"/>
      <c r="AC984" s="370"/>
    </row>
    <row r="985">
      <c r="B985" s="398"/>
      <c r="C985" s="372"/>
      <c r="D985" s="370"/>
      <c r="E985" s="370"/>
      <c r="F985" s="372"/>
      <c r="G985" s="372"/>
      <c r="H985" s="370"/>
      <c r="I985" s="372"/>
      <c r="J985" s="372"/>
      <c r="K985" s="372"/>
      <c r="L985" s="372"/>
      <c r="M985" s="372"/>
      <c r="N985" s="372"/>
      <c r="O985" s="372"/>
      <c r="P985" s="372"/>
      <c r="Q985" s="372"/>
      <c r="R985" s="372"/>
      <c r="S985" s="372"/>
      <c r="T985" s="372"/>
      <c r="U985" s="372"/>
      <c r="V985" s="372"/>
      <c r="W985" s="372"/>
      <c r="X985" s="370"/>
      <c r="Y985" s="370"/>
      <c r="Z985" s="370"/>
      <c r="AA985" s="370"/>
      <c r="AB985" s="370"/>
      <c r="AC985" s="370"/>
    </row>
    <row r="986">
      <c r="B986" s="398"/>
      <c r="C986" s="372"/>
      <c r="D986" s="370"/>
      <c r="E986" s="370"/>
      <c r="F986" s="372"/>
      <c r="G986" s="372"/>
      <c r="H986" s="370"/>
      <c r="I986" s="372"/>
      <c r="J986" s="372"/>
      <c r="K986" s="372"/>
      <c r="L986" s="372"/>
      <c r="M986" s="372"/>
      <c r="N986" s="372"/>
      <c r="O986" s="372"/>
      <c r="P986" s="372"/>
      <c r="Q986" s="372"/>
      <c r="R986" s="372"/>
      <c r="S986" s="372"/>
      <c r="T986" s="372"/>
      <c r="U986" s="372"/>
      <c r="V986" s="372"/>
      <c r="W986" s="372"/>
      <c r="X986" s="370"/>
      <c r="Y986" s="370"/>
      <c r="Z986" s="370"/>
      <c r="AA986" s="370"/>
      <c r="AB986" s="370"/>
      <c r="AC986" s="370"/>
    </row>
    <row r="987">
      <c r="B987" s="398"/>
      <c r="C987" s="372"/>
      <c r="D987" s="370"/>
      <c r="E987" s="370"/>
      <c r="F987" s="372"/>
      <c r="G987" s="372"/>
      <c r="H987" s="370"/>
      <c r="I987" s="372"/>
      <c r="J987" s="372"/>
      <c r="K987" s="372"/>
      <c r="L987" s="372"/>
      <c r="M987" s="372"/>
      <c r="N987" s="372"/>
      <c r="O987" s="372"/>
      <c r="P987" s="372"/>
      <c r="Q987" s="372"/>
      <c r="R987" s="372"/>
      <c r="S987" s="372"/>
      <c r="T987" s="372"/>
      <c r="U987" s="372"/>
      <c r="V987" s="372"/>
      <c r="W987" s="372"/>
      <c r="X987" s="370"/>
      <c r="Y987" s="370"/>
      <c r="Z987" s="370"/>
      <c r="AA987" s="370"/>
      <c r="AB987" s="370"/>
      <c r="AC987" s="370"/>
    </row>
    <row r="988">
      <c r="B988" s="398"/>
      <c r="C988" s="372"/>
      <c r="D988" s="370"/>
      <c r="E988" s="370"/>
      <c r="F988" s="372"/>
      <c r="G988" s="372"/>
      <c r="H988" s="370"/>
      <c r="I988" s="372"/>
      <c r="J988" s="372"/>
      <c r="K988" s="372"/>
      <c r="L988" s="372"/>
      <c r="M988" s="372"/>
      <c r="N988" s="372"/>
      <c r="O988" s="372"/>
      <c r="P988" s="372"/>
      <c r="Q988" s="372"/>
      <c r="R988" s="372"/>
      <c r="S988" s="372"/>
      <c r="T988" s="372"/>
      <c r="U988" s="372"/>
      <c r="V988" s="372"/>
      <c r="W988" s="372"/>
      <c r="X988" s="370"/>
      <c r="Y988" s="370"/>
      <c r="Z988" s="370"/>
      <c r="AA988" s="370"/>
      <c r="AB988" s="370"/>
      <c r="AC988" s="370"/>
    </row>
    <row r="989">
      <c r="B989" s="398"/>
      <c r="C989" s="372"/>
      <c r="D989" s="370"/>
      <c r="E989" s="370"/>
      <c r="F989" s="372"/>
      <c r="G989" s="372"/>
      <c r="H989" s="370"/>
      <c r="I989" s="372"/>
      <c r="J989" s="372"/>
      <c r="K989" s="372"/>
      <c r="L989" s="372"/>
      <c r="M989" s="372"/>
      <c r="N989" s="372"/>
      <c r="O989" s="372"/>
      <c r="P989" s="372"/>
      <c r="Q989" s="372"/>
      <c r="R989" s="372"/>
      <c r="S989" s="372"/>
      <c r="T989" s="372"/>
      <c r="U989" s="372"/>
      <c r="V989" s="372"/>
      <c r="W989" s="372"/>
      <c r="X989" s="370"/>
      <c r="Y989" s="370"/>
      <c r="Z989" s="370"/>
      <c r="AA989" s="370"/>
      <c r="AB989" s="370"/>
      <c r="AC989" s="370"/>
    </row>
    <row r="990">
      <c r="B990" s="398"/>
      <c r="C990" s="372"/>
      <c r="D990" s="370"/>
      <c r="E990" s="370"/>
      <c r="F990" s="372"/>
      <c r="G990" s="372"/>
      <c r="H990" s="370"/>
      <c r="I990" s="372"/>
      <c r="J990" s="372"/>
      <c r="K990" s="372"/>
      <c r="L990" s="372"/>
      <c r="M990" s="372"/>
      <c r="N990" s="372"/>
      <c r="O990" s="372"/>
      <c r="P990" s="372"/>
      <c r="Q990" s="372"/>
      <c r="R990" s="372"/>
      <c r="S990" s="372"/>
      <c r="T990" s="372"/>
      <c r="U990" s="372"/>
      <c r="V990" s="372"/>
      <c r="W990" s="372"/>
      <c r="X990" s="370"/>
      <c r="Y990" s="370"/>
      <c r="Z990" s="370"/>
      <c r="AA990" s="370"/>
      <c r="AB990" s="370"/>
      <c r="AC990" s="370"/>
    </row>
    <row r="991">
      <c r="B991" s="398"/>
      <c r="C991" s="372"/>
      <c r="D991" s="370"/>
      <c r="E991" s="370"/>
      <c r="F991" s="372"/>
      <c r="G991" s="372"/>
      <c r="H991" s="370"/>
      <c r="I991" s="372"/>
      <c r="J991" s="372"/>
      <c r="K991" s="372"/>
      <c r="L991" s="372"/>
      <c r="M991" s="372"/>
      <c r="N991" s="372"/>
      <c r="O991" s="372"/>
      <c r="P991" s="372"/>
      <c r="Q991" s="372"/>
      <c r="R991" s="372"/>
      <c r="S991" s="372"/>
      <c r="T991" s="372"/>
      <c r="U991" s="372"/>
      <c r="V991" s="372"/>
      <c r="W991" s="372"/>
      <c r="X991" s="370"/>
      <c r="Y991" s="370"/>
      <c r="Z991" s="370"/>
      <c r="AA991" s="370"/>
      <c r="AB991" s="370"/>
      <c r="AC991" s="370"/>
    </row>
    <row r="992">
      <c r="B992" s="398"/>
      <c r="C992" s="372"/>
      <c r="D992" s="370"/>
      <c r="E992" s="370"/>
      <c r="F992" s="372"/>
      <c r="G992" s="372"/>
      <c r="H992" s="370"/>
      <c r="I992" s="372"/>
      <c r="J992" s="372"/>
      <c r="K992" s="372"/>
      <c r="L992" s="372"/>
      <c r="M992" s="372"/>
      <c r="N992" s="372"/>
      <c r="O992" s="372"/>
      <c r="P992" s="372"/>
      <c r="Q992" s="372"/>
      <c r="R992" s="372"/>
      <c r="S992" s="372"/>
      <c r="T992" s="372"/>
      <c r="U992" s="372"/>
      <c r="V992" s="372"/>
      <c r="W992" s="372"/>
      <c r="X992" s="370"/>
      <c r="Y992" s="370"/>
      <c r="Z992" s="370"/>
      <c r="AA992" s="370"/>
      <c r="AB992" s="370"/>
      <c r="AC992" s="370"/>
    </row>
    <row r="993">
      <c r="B993" s="398"/>
      <c r="C993" s="372"/>
      <c r="D993" s="370"/>
      <c r="E993" s="370"/>
      <c r="F993" s="372"/>
      <c r="G993" s="372"/>
      <c r="H993" s="370"/>
      <c r="I993" s="372"/>
      <c r="J993" s="372"/>
      <c r="K993" s="372"/>
      <c r="L993" s="372"/>
      <c r="M993" s="372"/>
      <c r="N993" s="372"/>
      <c r="O993" s="372"/>
      <c r="P993" s="372"/>
      <c r="Q993" s="372"/>
      <c r="R993" s="372"/>
      <c r="S993" s="372"/>
      <c r="T993" s="372"/>
      <c r="U993" s="372"/>
      <c r="V993" s="372"/>
      <c r="W993" s="372"/>
      <c r="X993" s="370"/>
      <c r="Y993" s="370"/>
      <c r="Z993" s="370"/>
      <c r="AA993" s="370"/>
      <c r="AB993" s="370"/>
      <c r="AC993" s="370"/>
    </row>
    <row r="994">
      <c r="B994" s="398"/>
      <c r="C994" s="372"/>
      <c r="D994" s="370"/>
      <c r="E994" s="370"/>
      <c r="F994" s="372"/>
      <c r="G994" s="372"/>
      <c r="H994" s="370"/>
      <c r="I994" s="372"/>
      <c r="J994" s="372"/>
      <c r="K994" s="372"/>
      <c r="L994" s="372"/>
      <c r="M994" s="372"/>
      <c r="N994" s="372"/>
      <c r="O994" s="372"/>
      <c r="P994" s="372"/>
      <c r="Q994" s="372"/>
      <c r="R994" s="372"/>
      <c r="S994" s="372"/>
      <c r="T994" s="372"/>
      <c r="U994" s="372"/>
      <c r="V994" s="372"/>
      <c r="W994" s="372"/>
      <c r="X994" s="370"/>
      <c r="Y994" s="370"/>
      <c r="Z994" s="370"/>
      <c r="AA994" s="370"/>
      <c r="AB994" s="370"/>
      <c r="AC994" s="370"/>
    </row>
    <row r="995">
      <c r="B995" s="398"/>
      <c r="C995" s="372"/>
      <c r="D995" s="370"/>
      <c r="E995" s="370"/>
      <c r="F995" s="372"/>
      <c r="G995" s="372"/>
      <c r="H995" s="370"/>
      <c r="I995" s="372"/>
      <c r="J995" s="372"/>
      <c r="K995" s="372"/>
      <c r="L995" s="372"/>
      <c r="M995" s="372"/>
      <c r="N995" s="372"/>
      <c r="O995" s="372"/>
      <c r="P995" s="372"/>
      <c r="Q995" s="372"/>
      <c r="R995" s="372"/>
      <c r="S995" s="372"/>
      <c r="T995" s="372"/>
      <c r="U995" s="372"/>
      <c r="V995" s="372"/>
      <c r="W995" s="372"/>
      <c r="X995" s="370"/>
      <c r="Y995" s="370"/>
      <c r="Z995" s="370"/>
      <c r="AA995" s="370"/>
      <c r="AB995" s="370"/>
      <c r="AC995" s="370"/>
    </row>
    <row r="996">
      <c r="B996" s="398"/>
      <c r="C996" s="372"/>
      <c r="D996" s="370"/>
      <c r="E996" s="370"/>
      <c r="F996" s="372"/>
      <c r="G996" s="372"/>
      <c r="H996" s="370"/>
      <c r="I996" s="372"/>
      <c r="J996" s="372"/>
      <c r="K996" s="372"/>
      <c r="L996" s="372"/>
      <c r="M996" s="372"/>
      <c r="N996" s="372"/>
      <c r="O996" s="372"/>
      <c r="P996" s="372"/>
      <c r="Q996" s="372"/>
      <c r="R996" s="372"/>
      <c r="S996" s="372"/>
      <c r="T996" s="372"/>
      <c r="U996" s="372"/>
      <c r="V996" s="372"/>
      <c r="W996" s="372"/>
      <c r="X996" s="370"/>
      <c r="Y996" s="370"/>
      <c r="Z996" s="370"/>
      <c r="AA996" s="370"/>
      <c r="AB996" s="370"/>
      <c r="AC996" s="370"/>
    </row>
    <row r="997">
      <c r="B997" s="398"/>
      <c r="C997" s="372"/>
      <c r="D997" s="370"/>
      <c r="E997" s="370"/>
      <c r="F997" s="372"/>
      <c r="G997" s="372"/>
      <c r="H997" s="370"/>
      <c r="I997" s="372"/>
      <c r="J997" s="372"/>
      <c r="K997" s="372"/>
      <c r="L997" s="372"/>
      <c r="M997" s="372"/>
      <c r="N997" s="372"/>
      <c r="O997" s="372"/>
      <c r="P997" s="372"/>
      <c r="Q997" s="372"/>
      <c r="R997" s="372"/>
      <c r="S997" s="372"/>
      <c r="T997" s="372"/>
      <c r="U997" s="372"/>
      <c r="V997" s="372"/>
      <c r="W997" s="372"/>
      <c r="X997" s="370"/>
      <c r="Y997" s="370"/>
      <c r="Z997" s="370"/>
      <c r="AA997" s="370"/>
      <c r="AB997" s="370"/>
      <c r="AC997" s="370"/>
    </row>
    <row r="998">
      <c r="B998" s="398"/>
      <c r="C998" s="372"/>
      <c r="D998" s="370"/>
      <c r="E998" s="370"/>
      <c r="F998" s="372"/>
      <c r="G998" s="372"/>
      <c r="H998" s="370"/>
      <c r="I998" s="372"/>
      <c r="J998" s="372"/>
      <c r="K998" s="372"/>
      <c r="L998" s="372"/>
      <c r="M998" s="372"/>
      <c r="N998" s="372"/>
      <c r="O998" s="372"/>
      <c r="P998" s="372"/>
      <c r="Q998" s="372"/>
      <c r="R998" s="372"/>
      <c r="S998" s="372"/>
      <c r="T998" s="372"/>
      <c r="U998" s="372"/>
      <c r="V998" s="372"/>
      <c r="W998" s="372"/>
      <c r="X998" s="370"/>
      <c r="Y998" s="370"/>
      <c r="Z998" s="370"/>
      <c r="AA998" s="370"/>
      <c r="AB998" s="370"/>
      <c r="AC998" s="370"/>
    </row>
    <row r="999">
      <c r="B999" s="398"/>
      <c r="C999" s="372"/>
      <c r="D999" s="370"/>
      <c r="E999" s="370"/>
      <c r="F999" s="372"/>
      <c r="G999" s="372"/>
      <c r="H999" s="370"/>
      <c r="I999" s="372"/>
      <c r="J999" s="372"/>
      <c r="K999" s="372"/>
      <c r="L999" s="372"/>
      <c r="M999" s="372"/>
      <c r="N999" s="372"/>
      <c r="O999" s="372"/>
      <c r="P999" s="372"/>
      <c r="Q999" s="372"/>
      <c r="R999" s="372"/>
      <c r="S999" s="372"/>
      <c r="T999" s="372"/>
      <c r="U999" s="372"/>
      <c r="V999" s="372"/>
      <c r="W999" s="372"/>
      <c r="X999" s="370"/>
      <c r="Y999" s="370"/>
      <c r="Z999" s="370"/>
      <c r="AA999" s="370"/>
      <c r="AB999" s="370"/>
      <c r="AC999" s="370"/>
    </row>
    <row r="1000">
      <c r="B1000" s="398"/>
      <c r="C1000" s="372"/>
      <c r="D1000" s="370"/>
      <c r="E1000" s="370"/>
      <c r="F1000" s="372"/>
      <c r="G1000" s="372"/>
      <c r="H1000" s="370"/>
      <c r="I1000" s="372"/>
      <c r="J1000" s="372"/>
      <c r="K1000" s="372"/>
      <c r="L1000" s="372"/>
      <c r="M1000" s="372"/>
      <c r="N1000" s="372"/>
      <c r="O1000" s="372"/>
      <c r="P1000" s="372"/>
      <c r="Q1000" s="372"/>
      <c r="R1000" s="372"/>
      <c r="S1000" s="372"/>
      <c r="T1000" s="372"/>
      <c r="U1000" s="372"/>
      <c r="V1000" s="372"/>
      <c r="W1000" s="372"/>
      <c r="X1000" s="370"/>
      <c r="Y1000" s="370"/>
      <c r="Z1000" s="370"/>
      <c r="AA1000" s="370"/>
      <c r="AB1000" s="370"/>
      <c r="AC1000" s="370"/>
    </row>
    <row r="1001">
      <c r="B1001" s="398"/>
      <c r="C1001" s="372"/>
      <c r="D1001" s="370"/>
      <c r="E1001" s="370"/>
      <c r="F1001" s="372"/>
      <c r="G1001" s="372"/>
      <c r="H1001" s="370"/>
      <c r="I1001" s="372"/>
      <c r="J1001" s="372"/>
      <c r="K1001" s="372"/>
      <c r="L1001" s="372"/>
      <c r="M1001" s="372"/>
      <c r="N1001" s="372"/>
      <c r="O1001" s="372"/>
      <c r="P1001" s="372"/>
      <c r="Q1001" s="372"/>
      <c r="R1001" s="372"/>
      <c r="S1001" s="372"/>
      <c r="T1001" s="372"/>
      <c r="U1001" s="372"/>
      <c r="V1001" s="372"/>
      <c r="W1001" s="372"/>
      <c r="X1001" s="370"/>
      <c r="Y1001" s="370"/>
      <c r="Z1001" s="370"/>
      <c r="AA1001" s="370"/>
      <c r="AB1001" s="370"/>
      <c r="AC1001" s="370"/>
    </row>
  </sheetData>
  <mergeCells count="2">
    <mergeCell ref="B2:C4"/>
    <mergeCell ref="H2:L4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29"/>
    <col customWidth="1" min="3" max="3" width="70.43"/>
    <col customWidth="1" min="4" max="4" width="48.71"/>
    <col customWidth="1" min="5" max="5" width="39.57"/>
    <col customWidth="1" min="8" max="8" width="99.29"/>
    <col customWidth="1" min="16" max="16" width="13.43"/>
    <col customWidth="1" min="22" max="22" width="16.14"/>
    <col customWidth="1" min="23" max="23" width="15.14"/>
    <col customWidth="1" min="24" max="27" width="14.43"/>
  </cols>
  <sheetData>
    <row r="1" ht="34.5" customHeight="1">
      <c r="D1" s="106" t="s">
        <v>0</v>
      </c>
      <c r="E1" s="194">
        <v>38.0</v>
      </c>
      <c r="G1" s="194" t="s">
        <v>1</v>
      </c>
      <c r="H1" s="106" t="s">
        <v>3406</v>
      </c>
      <c r="I1" s="194" t="s">
        <v>2</v>
      </c>
      <c r="J1" s="194">
        <v>57.0</v>
      </c>
      <c r="K1" s="194" t="s">
        <v>3</v>
      </c>
      <c r="L1" s="194">
        <v>59.0</v>
      </c>
      <c r="M1" s="194" t="s">
        <v>4</v>
      </c>
      <c r="N1" s="194">
        <v>63.0</v>
      </c>
      <c r="O1" s="106" t="s">
        <v>2057</v>
      </c>
      <c r="P1" s="106" t="e">
        <v>#VALUE!</v>
      </c>
      <c r="Q1" s="194" t="s">
        <v>6</v>
      </c>
      <c r="X1" s="384" t="s">
        <v>3407</v>
      </c>
      <c r="Y1" s="399"/>
      <c r="Z1" s="399"/>
      <c r="AA1" s="399"/>
    </row>
    <row r="2">
      <c r="A2" s="194" t="s">
        <v>7</v>
      </c>
      <c r="B2" s="106" t="s">
        <v>8</v>
      </c>
      <c r="C2" s="194" t="s">
        <v>9</v>
      </c>
      <c r="D2" s="194" t="s">
        <v>10</v>
      </c>
      <c r="E2" s="106"/>
      <c r="F2" s="194" t="s">
        <v>12</v>
      </c>
      <c r="G2" s="194" t="s">
        <v>13</v>
      </c>
      <c r="H2" s="194" t="s">
        <v>14</v>
      </c>
      <c r="I2" s="194" t="s">
        <v>15</v>
      </c>
      <c r="J2" s="194" t="s">
        <v>16</v>
      </c>
      <c r="K2" s="194" t="s">
        <v>17</v>
      </c>
      <c r="L2" s="194" t="s">
        <v>18</v>
      </c>
      <c r="M2" s="106" t="s">
        <v>19</v>
      </c>
      <c r="N2" s="106" t="s">
        <v>21</v>
      </c>
      <c r="O2" s="106" t="s">
        <v>20</v>
      </c>
      <c r="P2" s="194" t="s">
        <v>22</v>
      </c>
      <c r="Q2" s="194" t="s">
        <v>23</v>
      </c>
      <c r="R2" s="193" t="s">
        <v>24</v>
      </c>
      <c r="S2" s="194" t="s">
        <v>25</v>
      </c>
      <c r="T2" s="194" t="s">
        <v>26</v>
      </c>
      <c r="U2" s="194" t="s">
        <v>27</v>
      </c>
      <c r="V2" s="194" t="s">
        <v>28</v>
      </c>
      <c r="W2" s="106" t="s">
        <v>29</v>
      </c>
      <c r="X2" s="106" t="s">
        <v>30</v>
      </c>
      <c r="Y2" s="263" t="s">
        <v>3408</v>
      </c>
      <c r="Z2" s="263" t="s">
        <v>3409</v>
      </c>
      <c r="AA2" s="263" t="s">
        <v>3409</v>
      </c>
    </row>
    <row r="3">
      <c r="A3" s="106" t="s">
        <v>31</v>
      </c>
      <c r="B3" s="106" t="s">
        <v>32</v>
      </c>
      <c r="C3" s="106" t="s">
        <v>33</v>
      </c>
      <c r="D3" s="106" t="s">
        <v>34</v>
      </c>
      <c r="E3" s="106" t="s">
        <v>35</v>
      </c>
      <c r="F3" s="106">
        <v>1.0</v>
      </c>
      <c r="G3" s="400">
        <v>46006.0</v>
      </c>
      <c r="H3" s="106" t="s">
        <v>3410</v>
      </c>
      <c r="I3" s="106" t="s">
        <v>162</v>
      </c>
      <c r="Q3" s="223"/>
      <c r="R3" s="192">
        <v>0.0</v>
      </c>
      <c r="S3" s="106" t="s">
        <v>3411</v>
      </c>
      <c r="U3" s="106" t="s">
        <v>39</v>
      </c>
      <c r="V3" s="106" t="s">
        <v>163</v>
      </c>
      <c r="Y3" s="194">
        <f t="shared" ref="Y3:Y627" si="1">IF(AND(O3&lt;&gt;"",M3&lt;&gt;""), DIAS(O3, M3), 0)</f>
        <v>0</v>
      </c>
      <c r="Z3" s="194" t="str">
        <f t="shared" ref="Z3:Z627" si="2">IF(O3&lt;&gt;"", DIAS(O3, TODAY()), "")</f>
        <v/>
      </c>
      <c r="AA3" s="194" t="str">
        <f t="shared" ref="AA3:AA627" si="3">IF(Z3&lt;0, "ATRASADO", IF(Z3&lt;=7, "ATENÇÃO", "NO PRAZO"))</f>
        <v>NO PRAZO</v>
      </c>
    </row>
    <row r="4">
      <c r="A4" s="106" t="s">
        <v>31</v>
      </c>
      <c r="B4" s="106" t="s">
        <v>32</v>
      </c>
      <c r="C4" s="106" t="s">
        <v>42</v>
      </c>
      <c r="D4" s="106" t="s">
        <v>43</v>
      </c>
      <c r="E4" s="106" t="s">
        <v>44</v>
      </c>
      <c r="F4" s="106">
        <v>0.0</v>
      </c>
      <c r="G4" s="400">
        <v>46011.0</v>
      </c>
      <c r="H4" s="106" t="s">
        <v>51</v>
      </c>
      <c r="I4" s="106" t="s">
        <v>46</v>
      </c>
      <c r="L4" s="106" t="s">
        <v>47</v>
      </c>
      <c r="M4" s="401">
        <v>46108.0</v>
      </c>
      <c r="O4" s="401">
        <v>46080.0</v>
      </c>
      <c r="P4" s="402">
        <v>0.0</v>
      </c>
      <c r="Q4" s="223"/>
      <c r="R4" s="192">
        <v>0.0</v>
      </c>
      <c r="S4" s="106" t="s">
        <v>2716</v>
      </c>
      <c r="U4" s="106" t="s">
        <v>48</v>
      </c>
      <c r="V4" s="106" t="s">
        <v>40</v>
      </c>
      <c r="Y4" s="194" t="str">
        <f t="shared" si="1"/>
        <v>#NAME?</v>
      </c>
      <c r="Z4" s="194" t="str">
        <f t="shared" si="2"/>
        <v>#NAME?</v>
      </c>
      <c r="AA4" s="194" t="str">
        <f t="shared" si="3"/>
        <v>#NAME?</v>
      </c>
    </row>
    <row r="5">
      <c r="A5" s="106" t="s">
        <v>31</v>
      </c>
      <c r="B5" s="106" t="s">
        <v>32</v>
      </c>
      <c r="C5" s="106" t="s">
        <v>49</v>
      </c>
      <c r="D5" s="106" t="s">
        <v>43</v>
      </c>
      <c r="E5" s="106" t="s">
        <v>50</v>
      </c>
      <c r="F5" s="106">
        <v>0.0</v>
      </c>
      <c r="G5" s="400">
        <v>46011.0</v>
      </c>
      <c r="H5" s="106" t="s">
        <v>51</v>
      </c>
      <c r="I5" s="106" t="s">
        <v>52</v>
      </c>
      <c r="L5" s="106" t="s">
        <v>54</v>
      </c>
      <c r="M5" s="401">
        <v>46087.0</v>
      </c>
      <c r="N5" s="401">
        <v>46094.0</v>
      </c>
      <c r="O5" s="401">
        <v>46087.0</v>
      </c>
      <c r="P5" s="402">
        <v>0.0</v>
      </c>
      <c r="Q5" s="403">
        <v>109000.0</v>
      </c>
      <c r="R5" s="192">
        <v>1221.5622548470244</v>
      </c>
      <c r="S5" s="106" t="s">
        <v>2716</v>
      </c>
      <c r="U5" s="106" t="s">
        <v>48</v>
      </c>
      <c r="V5" s="106" t="s">
        <v>40</v>
      </c>
      <c r="W5" s="106" t="s">
        <v>55</v>
      </c>
      <c r="Y5" s="194" t="str">
        <f t="shared" si="1"/>
        <v>#NAME?</v>
      </c>
      <c r="Z5" s="194" t="str">
        <f t="shared" si="2"/>
        <v>#NAME?</v>
      </c>
      <c r="AA5" s="194" t="str">
        <f t="shared" si="3"/>
        <v>#NAME?</v>
      </c>
    </row>
    <row r="6">
      <c r="A6" s="106" t="s">
        <v>31</v>
      </c>
      <c r="B6" s="106" t="s">
        <v>32</v>
      </c>
      <c r="C6" s="106" t="s">
        <v>49</v>
      </c>
      <c r="D6" s="106" t="s">
        <v>56</v>
      </c>
      <c r="E6" s="106" t="s">
        <v>57</v>
      </c>
      <c r="F6" s="106">
        <v>0.0</v>
      </c>
      <c r="G6" s="400">
        <v>46014.0</v>
      </c>
      <c r="H6" s="106" t="s">
        <v>3412</v>
      </c>
      <c r="I6" s="106" t="s">
        <v>46</v>
      </c>
      <c r="J6" s="401">
        <v>46050.0</v>
      </c>
      <c r="L6" s="106" t="s">
        <v>59</v>
      </c>
      <c r="M6" s="401">
        <v>46110.0</v>
      </c>
      <c r="O6" s="401">
        <v>46110.0</v>
      </c>
      <c r="P6" s="402">
        <v>0.0</v>
      </c>
      <c r="Q6" s="403">
        <v>78365.0</v>
      </c>
      <c r="R6" s="192">
        <v>878.2360192760282</v>
      </c>
      <c r="S6" s="106" t="s">
        <v>2716</v>
      </c>
      <c r="U6" s="106" t="s">
        <v>48</v>
      </c>
      <c r="V6" s="106" t="s">
        <v>40</v>
      </c>
      <c r="W6" s="106" t="s">
        <v>55</v>
      </c>
      <c r="Y6" s="194" t="str">
        <f t="shared" si="1"/>
        <v>#NAME?</v>
      </c>
      <c r="Z6" s="194" t="str">
        <f t="shared" si="2"/>
        <v>#NAME?</v>
      </c>
      <c r="AA6" s="194" t="str">
        <f t="shared" si="3"/>
        <v>#NAME?</v>
      </c>
    </row>
    <row r="7">
      <c r="A7" s="106" t="s">
        <v>31</v>
      </c>
      <c r="B7" s="106" t="s">
        <v>32</v>
      </c>
      <c r="C7" s="106" t="s">
        <v>60</v>
      </c>
      <c r="D7" s="106" t="s">
        <v>61</v>
      </c>
      <c r="E7" s="106" t="s">
        <v>62</v>
      </c>
      <c r="F7" s="106">
        <v>0.0</v>
      </c>
      <c r="G7" s="400">
        <v>46014.0</v>
      </c>
      <c r="H7" s="106" t="s">
        <v>3413</v>
      </c>
      <c r="I7" s="106" t="s">
        <v>52</v>
      </c>
      <c r="L7" s="106" t="s">
        <v>64</v>
      </c>
      <c r="M7" s="401">
        <v>46088.0</v>
      </c>
      <c r="N7" s="401">
        <v>46096.0</v>
      </c>
      <c r="O7" s="401">
        <v>46088.0</v>
      </c>
      <c r="P7" s="402">
        <v>0.1</v>
      </c>
      <c r="Q7" s="403">
        <v>61482.0</v>
      </c>
      <c r="R7" s="192">
        <v>689.0283536927042</v>
      </c>
      <c r="S7" s="106" t="s">
        <v>3162</v>
      </c>
      <c r="U7" s="106" t="s">
        <v>48</v>
      </c>
      <c r="V7" s="106" t="s">
        <v>40</v>
      </c>
      <c r="W7" s="106" t="s">
        <v>41</v>
      </c>
      <c r="Y7" s="194" t="str">
        <f t="shared" si="1"/>
        <v>#NAME?</v>
      </c>
      <c r="Z7" s="194" t="str">
        <f t="shared" si="2"/>
        <v>#NAME?</v>
      </c>
      <c r="AA7" s="194" t="str">
        <f t="shared" si="3"/>
        <v>#NAME?</v>
      </c>
    </row>
    <row r="8">
      <c r="A8" s="106" t="s">
        <v>31</v>
      </c>
      <c r="B8" s="106" t="s">
        <v>32</v>
      </c>
      <c r="C8" s="106" t="s">
        <v>65</v>
      </c>
      <c r="D8" s="106" t="s">
        <v>66</v>
      </c>
      <c r="E8" s="106" t="s">
        <v>67</v>
      </c>
      <c r="F8" s="106">
        <v>1.0</v>
      </c>
      <c r="G8" s="400">
        <v>46014.0</v>
      </c>
      <c r="H8" s="106" t="s">
        <v>3414</v>
      </c>
      <c r="I8" s="106" t="s">
        <v>52</v>
      </c>
      <c r="L8" s="106" t="s">
        <v>64</v>
      </c>
      <c r="M8" s="401">
        <v>46088.0</v>
      </c>
      <c r="N8" s="401">
        <v>46096.0</v>
      </c>
      <c r="O8" s="401">
        <v>46088.0</v>
      </c>
      <c r="P8" s="402">
        <v>0.1</v>
      </c>
      <c r="Q8" s="403">
        <v>83040.0</v>
      </c>
      <c r="R8" s="192">
        <v>930.6287123164855</v>
      </c>
      <c r="S8" s="106" t="s">
        <v>3162</v>
      </c>
      <c r="U8" s="106" t="s">
        <v>48</v>
      </c>
      <c r="V8" s="106" t="s">
        <v>40</v>
      </c>
      <c r="W8" s="106" t="s">
        <v>41</v>
      </c>
      <c r="Y8" s="194" t="str">
        <f t="shared" si="1"/>
        <v>#NAME?</v>
      </c>
      <c r="Z8" s="194" t="str">
        <f t="shared" si="2"/>
        <v>#NAME?</v>
      </c>
      <c r="AA8" s="194" t="str">
        <f t="shared" si="3"/>
        <v>#NAME?</v>
      </c>
    </row>
    <row r="9">
      <c r="A9" s="106" t="s">
        <v>31</v>
      </c>
      <c r="B9" s="106" t="s">
        <v>32</v>
      </c>
      <c r="C9" s="106" t="s">
        <v>69</v>
      </c>
      <c r="D9" s="106" t="s">
        <v>70</v>
      </c>
      <c r="E9" s="106" t="s">
        <v>71</v>
      </c>
      <c r="F9" s="106">
        <v>1.0</v>
      </c>
      <c r="G9" s="400">
        <v>46014.0</v>
      </c>
      <c r="H9" s="106" t="s">
        <v>3415</v>
      </c>
      <c r="I9" s="106" t="s">
        <v>46</v>
      </c>
      <c r="J9" s="401">
        <v>46037.0</v>
      </c>
      <c r="K9" s="106"/>
      <c r="L9" s="106" t="s">
        <v>47</v>
      </c>
      <c r="M9" s="401">
        <v>46083.0</v>
      </c>
      <c r="O9" s="401">
        <v>46083.0</v>
      </c>
      <c r="P9" s="402">
        <v>0.0</v>
      </c>
      <c r="Q9" s="403">
        <v>31520.54</v>
      </c>
      <c r="R9" s="192">
        <v>353.25047629720945</v>
      </c>
      <c r="S9" s="106" t="s">
        <v>2716</v>
      </c>
      <c r="U9" s="106" t="s">
        <v>48</v>
      </c>
      <c r="V9" s="106" t="s">
        <v>40</v>
      </c>
      <c r="Y9" s="194" t="str">
        <f t="shared" si="1"/>
        <v>#NAME?</v>
      </c>
      <c r="Z9" s="194" t="str">
        <f t="shared" si="2"/>
        <v>#NAME?</v>
      </c>
      <c r="AA9" s="194" t="str">
        <f t="shared" si="3"/>
        <v>#NAME?</v>
      </c>
    </row>
    <row r="10">
      <c r="A10" s="106" t="s">
        <v>31</v>
      </c>
      <c r="B10" s="106" t="s">
        <v>32</v>
      </c>
      <c r="C10" s="106" t="s">
        <v>69</v>
      </c>
      <c r="D10" s="106" t="s">
        <v>70</v>
      </c>
      <c r="E10" s="106" t="s">
        <v>73</v>
      </c>
      <c r="F10" s="106">
        <v>1.0</v>
      </c>
      <c r="G10" s="400">
        <v>46014.0</v>
      </c>
      <c r="H10" s="106" t="s">
        <v>3416</v>
      </c>
      <c r="I10" s="106" t="s">
        <v>46</v>
      </c>
      <c r="J10" s="401">
        <v>46038.0</v>
      </c>
      <c r="K10" s="106"/>
      <c r="L10" s="106" t="s">
        <v>47</v>
      </c>
      <c r="M10" s="401">
        <v>46083.0</v>
      </c>
      <c r="O10" s="401">
        <v>46083.0</v>
      </c>
      <c r="P10" s="402">
        <v>0.0</v>
      </c>
      <c r="Q10" s="403">
        <v>47818.71</v>
      </c>
      <c r="R10" s="192">
        <v>535.9039560685868</v>
      </c>
      <c r="S10" s="106" t="s">
        <v>2716</v>
      </c>
      <c r="U10" s="106" t="s">
        <v>48</v>
      </c>
      <c r="V10" s="106" t="s">
        <v>40</v>
      </c>
      <c r="Y10" s="194" t="str">
        <f t="shared" si="1"/>
        <v>#NAME?</v>
      </c>
      <c r="Z10" s="194" t="str">
        <f t="shared" si="2"/>
        <v>#NAME?</v>
      </c>
      <c r="AA10" s="194" t="str">
        <f t="shared" si="3"/>
        <v>#NAME?</v>
      </c>
    </row>
    <row r="11">
      <c r="A11" s="106" t="s">
        <v>31</v>
      </c>
      <c r="B11" s="106" t="s">
        <v>32</v>
      </c>
      <c r="C11" s="106" t="s">
        <v>75</v>
      </c>
      <c r="D11" s="106" t="s">
        <v>76</v>
      </c>
      <c r="E11" s="106" t="s">
        <v>77</v>
      </c>
      <c r="F11" s="106">
        <v>0.0</v>
      </c>
      <c r="G11" s="400">
        <v>46015.0</v>
      </c>
      <c r="H11" s="106" t="s">
        <v>78</v>
      </c>
      <c r="I11" s="106" t="s">
        <v>46</v>
      </c>
      <c r="L11" s="106" t="s">
        <v>47</v>
      </c>
      <c r="M11" s="401">
        <v>46077.0</v>
      </c>
      <c r="O11" s="401">
        <v>46077.0</v>
      </c>
      <c r="P11" s="402">
        <v>0.0</v>
      </c>
      <c r="Q11" s="223"/>
      <c r="R11" s="192">
        <v>0.0</v>
      </c>
      <c r="S11" s="106" t="s">
        <v>2716</v>
      </c>
      <c r="U11" s="106" t="s">
        <v>48</v>
      </c>
      <c r="V11" s="106" t="s">
        <v>40</v>
      </c>
      <c r="Y11" s="194" t="str">
        <f t="shared" si="1"/>
        <v>#NAME?</v>
      </c>
      <c r="Z11" s="194" t="str">
        <f t="shared" si="2"/>
        <v>#NAME?</v>
      </c>
      <c r="AA11" s="194" t="str">
        <f t="shared" si="3"/>
        <v>#NAME?</v>
      </c>
    </row>
    <row r="12">
      <c r="A12" s="106" t="s">
        <v>31</v>
      </c>
      <c r="B12" s="106" t="s">
        <v>32</v>
      </c>
      <c r="C12" s="106" t="s">
        <v>79</v>
      </c>
      <c r="D12" s="106" t="s">
        <v>76</v>
      </c>
      <c r="E12" s="106" t="s">
        <v>80</v>
      </c>
      <c r="F12" s="106">
        <v>0.0</v>
      </c>
      <c r="G12" s="400">
        <v>46015.0</v>
      </c>
      <c r="H12" s="106" t="s">
        <v>81</v>
      </c>
      <c r="I12" s="106" t="s">
        <v>46</v>
      </c>
      <c r="J12" s="401">
        <v>46044.0</v>
      </c>
      <c r="K12" s="106"/>
      <c r="L12" s="106" t="s">
        <v>47</v>
      </c>
      <c r="M12" s="401">
        <v>46083.0</v>
      </c>
      <c r="O12" s="401">
        <v>46083.0</v>
      </c>
      <c r="P12" s="402">
        <v>0.0</v>
      </c>
      <c r="Q12" s="403">
        <v>31628.8</v>
      </c>
      <c r="R12" s="192">
        <v>354.4637453771153</v>
      </c>
      <c r="S12" s="106" t="s">
        <v>2716</v>
      </c>
      <c r="U12" s="106" t="s">
        <v>48</v>
      </c>
      <c r="V12" s="106" t="s">
        <v>40</v>
      </c>
      <c r="Y12" s="194" t="str">
        <f t="shared" si="1"/>
        <v>#NAME?</v>
      </c>
      <c r="Z12" s="194" t="str">
        <f t="shared" si="2"/>
        <v>#NAME?</v>
      </c>
      <c r="AA12" s="194" t="str">
        <f t="shared" si="3"/>
        <v>#NAME?</v>
      </c>
    </row>
    <row r="13">
      <c r="A13" s="106" t="s">
        <v>31</v>
      </c>
      <c r="B13" s="106" t="s">
        <v>32</v>
      </c>
      <c r="C13" s="106" t="s">
        <v>82</v>
      </c>
      <c r="D13" s="106" t="s">
        <v>83</v>
      </c>
      <c r="E13" s="106" t="s">
        <v>84</v>
      </c>
      <c r="F13" s="106">
        <v>0.0</v>
      </c>
      <c r="G13" s="400">
        <v>46015.0</v>
      </c>
      <c r="H13" s="106" t="s">
        <v>85</v>
      </c>
      <c r="I13" s="106" t="s">
        <v>52</v>
      </c>
      <c r="L13" s="106" t="s">
        <v>64</v>
      </c>
      <c r="M13" s="401">
        <v>46083.0</v>
      </c>
      <c r="N13" s="401">
        <v>46096.0</v>
      </c>
      <c r="O13" s="401">
        <v>46083.0</v>
      </c>
      <c r="P13" s="402">
        <v>0.1</v>
      </c>
      <c r="Q13" s="403">
        <v>55000.0</v>
      </c>
      <c r="R13" s="192">
        <v>616.3846240053794</v>
      </c>
      <c r="S13" s="106" t="s">
        <v>3162</v>
      </c>
      <c r="U13" s="106" t="s">
        <v>48</v>
      </c>
      <c r="V13" s="106" t="s">
        <v>40</v>
      </c>
      <c r="W13" s="106" t="s">
        <v>41</v>
      </c>
      <c r="Y13" s="194" t="str">
        <f t="shared" si="1"/>
        <v>#NAME?</v>
      </c>
      <c r="Z13" s="194" t="str">
        <f t="shared" si="2"/>
        <v>#NAME?</v>
      </c>
      <c r="AA13" s="194" t="str">
        <f t="shared" si="3"/>
        <v>#NAME?</v>
      </c>
    </row>
    <row r="14">
      <c r="A14" s="106" t="s">
        <v>31</v>
      </c>
      <c r="B14" s="106" t="s">
        <v>32</v>
      </c>
      <c r="C14" s="106" t="s">
        <v>86</v>
      </c>
      <c r="D14" s="106" t="s">
        <v>87</v>
      </c>
      <c r="E14" s="106" t="s">
        <v>88</v>
      </c>
      <c r="F14" s="106">
        <v>0.0</v>
      </c>
      <c r="G14" s="400">
        <v>46015.0</v>
      </c>
      <c r="H14" s="106" t="s">
        <v>3417</v>
      </c>
      <c r="I14" s="106" t="s">
        <v>37</v>
      </c>
      <c r="L14" s="106" t="s">
        <v>90</v>
      </c>
      <c r="P14" s="402">
        <v>0.0</v>
      </c>
      <c r="Q14" s="223"/>
      <c r="R14" s="192">
        <v>0.0</v>
      </c>
      <c r="S14" s="106" t="s">
        <v>3157</v>
      </c>
      <c r="U14" s="106" t="s">
        <v>48</v>
      </c>
      <c r="V14" s="106" t="s">
        <v>163</v>
      </c>
      <c r="Y14" s="194">
        <f t="shared" si="1"/>
        <v>0</v>
      </c>
      <c r="Z14" s="194" t="str">
        <f t="shared" si="2"/>
        <v/>
      </c>
      <c r="AA14" s="194" t="str">
        <f t="shared" si="3"/>
        <v>NO PRAZO</v>
      </c>
    </row>
    <row r="15">
      <c r="A15" s="106" t="s">
        <v>31</v>
      </c>
      <c r="B15" s="106" t="s">
        <v>32</v>
      </c>
      <c r="C15" s="106" t="s">
        <v>86</v>
      </c>
      <c r="D15" s="106" t="s">
        <v>92</v>
      </c>
      <c r="E15" s="106" t="s">
        <v>93</v>
      </c>
      <c r="F15" s="106">
        <v>0.0</v>
      </c>
      <c r="G15" s="400">
        <v>46015.0</v>
      </c>
      <c r="H15" s="106" t="s">
        <v>3418</v>
      </c>
      <c r="I15" s="106" t="s">
        <v>52</v>
      </c>
      <c r="J15" s="400">
        <v>46014.0</v>
      </c>
      <c r="K15" s="106" t="s">
        <v>53</v>
      </c>
      <c r="L15" s="106" t="s">
        <v>95</v>
      </c>
      <c r="M15" s="401">
        <v>46072.0</v>
      </c>
      <c r="N15" s="401">
        <v>46081.0</v>
      </c>
      <c r="O15" s="401">
        <v>46072.0</v>
      </c>
      <c r="P15" s="402">
        <v>0.0</v>
      </c>
      <c r="Q15" s="403">
        <v>25194.95</v>
      </c>
      <c r="R15" s="192">
        <v>282.3596324106242</v>
      </c>
      <c r="S15" s="106" t="s">
        <v>3157</v>
      </c>
      <c r="U15" s="106" t="s">
        <v>48</v>
      </c>
      <c r="V15" s="106" t="s">
        <v>40</v>
      </c>
      <c r="W15" s="106" t="s">
        <v>55</v>
      </c>
      <c r="Y15" s="194" t="str">
        <f t="shared" si="1"/>
        <v>#NAME?</v>
      </c>
      <c r="Z15" s="194" t="str">
        <f t="shared" si="2"/>
        <v>#NAME?</v>
      </c>
      <c r="AA15" s="194" t="str">
        <f t="shared" si="3"/>
        <v>#NAME?</v>
      </c>
    </row>
    <row r="16">
      <c r="A16" s="106" t="s">
        <v>31</v>
      </c>
      <c r="B16" s="106" t="s">
        <v>32</v>
      </c>
      <c r="C16" s="106" t="s">
        <v>86</v>
      </c>
      <c r="D16" s="106" t="s">
        <v>96</v>
      </c>
      <c r="E16" s="106" t="s">
        <v>97</v>
      </c>
      <c r="F16" s="106">
        <v>1.0</v>
      </c>
      <c r="G16" s="400">
        <v>46015.0</v>
      </c>
      <c r="H16" s="106" t="s">
        <v>3419</v>
      </c>
      <c r="I16" s="106" t="s">
        <v>99</v>
      </c>
      <c r="J16" s="401">
        <v>46037.0</v>
      </c>
      <c r="K16" s="106" t="s">
        <v>53</v>
      </c>
      <c r="L16" s="106" t="s">
        <v>95</v>
      </c>
      <c r="M16" s="401">
        <v>46084.0</v>
      </c>
      <c r="N16" s="401">
        <v>46091.0</v>
      </c>
      <c r="O16" s="401">
        <v>46084.0</v>
      </c>
      <c r="P16" s="402">
        <v>0.0</v>
      </c>
      <c r="Q16" s="403">
        <v>35777.0</v>
      </c>
      <c r="R16" s="192">
        <v>400.9525944189174</v>
      </c>
      <c r="S16" s="106" t="s">
        <v>3157</v>
      </c>
      <c r="U16" s="106" t="s">
        <v>48</v>
      </c>
      <c r="V16" s="106" t="s">
        <v>40</v>
      </c>
      <c r="W16" s="106" t="s">
        <v>55</v>
      </c>
      <c r="Y16" s="194" t="str">
        <f t="shared" si="1"/>
        <v>#NAME?</v>
      </c>
      <c r="Z16" s="194" t="str">
        <f t="shared" si="2"/>
        <v>#NAME?</v>
      </c>
      <c r="AA16" s="194" t="str">
        <f t="shared" si="3"/>
        <v>#NAME?</v>
      </c>
    </row>
    <row r="17">
      <c r="A17" s="106" t="s">
        <v>31</v>
      </c>
      <c r="B17" s="106" t="s">
        <v>32</v>
      </c>
      <c r="C17" s="106" t="s">
        <v>75</v>
      </c>
      <c r="D17" s="106" t="s">
        <v>100</v>
      </c>
      <c r="E17" s="106" t="s">
        <v>101</v>
      </c>
      <c r="F17" s="106">
        <v>0.0</v>
      </c>
      <c r="G17" s="400">
        <v>46015.0</v>
      </c>
      <c r="H17" s="106" t="s">
        <v>3420</v>
      </c>
      <c r="I17" s="106" t="s">
        <v>52</v>
      </c>
      <c r="J17" s="400">
        <v>46014.0</v>
      </c>
      <c r="K17" s="106" t="s">
        <v>53</v>
      </c>
      <c r="L17" s="106" t="s">
        <v>95</v>
      </c>
      <c r="M17" s="401">
        <v>46072.0</v>
      </c>
      <c r="N17" s="401">
        <v>46081.0</v>
      </c>
      <c r="O17" s="401">
        <v>46072.0</v>
      </c>
      <c r="P17" s="402">
        <v>0.0</v>
      </c>
      <c r="Q17" s="403">
        <v>27630.0</v>
      </c>
      <c r="R17" s="192">
        <v>309.6492211139751</v>
      </c>
      <c r="S17" s="106" t="s">
        <v>3157</v>
      </c>
      <c r="U17" s="106" t="s">
        <v>48</v>
      </c>
      <c r="V17" s="106" t="s">
        <v>40</v>
      </c>
      <c r="W17" s="106" t="s">
        <v>55</v>
      </c>
      <c r="Y17" s="194" t="str">
        <f t="shared" si="1"/>
        <v>#NAME?</v>
      </c>
      <c r="Z17" s="194" t="str">
        <f t="shared" si="2"/>
        <v>#NAME?</v>
      </c>
      <c r="AA17" s="194" t="str">
        <f t="shared" si="3"/>
        <v>#NAME?</v>
      </c>
    </row>
    <row r="18">
      <c r="A18" s="106" t="s">
        <v>31</v>
      </c>
      <c r="B18" s="106" t="s">
        <v>32</v>
      </c>
      <c r="C18" s="106" t="s">
        <v>103</v>
      </c>
      <c r="D18" s="106" t="s">
        <v>104</v>
      </c>
      <c r="E18" s="106" t="s">
        <v>105</v>
      </c>
      <c r="F18" s="106">
        <v>0.0</v>
      </c>
      <c r="G18" s="400">
        <v>46015.0</v>
      </c>
      <c r="H18" s="106" t="s">
        <v>3418</v>
      </c>
      <c r="I18" s="106" t="s">
        <v>52</v>
      </c>
      <c r="J18" s="400">
        <v>46014.0</v>
      </c>
      <c r="K18" s="106" t="s">
        <v>53</v>
      </c>
      <c r="L18" s="106" t="s">
        <v>95</v>
      </c>
      <c r="M18" s="401">
        <v>46072.0</v>
      </c>
      <c r="N18" s="401">
        <v>46081.0</v>
      </c>
      <c r="O18" s="401">
        <v>46072.0</v>
      </c>
      <c r="P18" s="402">
        <v>0.0</v>
      </c>
      <c r="Q18" s="403">
        <v>26637.05</v>
      </c>
      <c r="R18" s="192">
        <v>298.52123725204524</v>
      </c>
      <c r="S18" s="106" t="s">
        <v>3157</v>
      </c>
      <c r="U18" s="106" t="s">
        <v>48</v>
      </c>
      <c r="V18" s="106" t="s">
        <v>40</v>
      </c>
      <c r="W18" s="106" t="s">
        <v>55</v>
      </c>
      <c r="Y18" s="194" t="str">
        <f t="shared" si="1"/>
        <v>#NAME?</v>
      </c>
      <c r="Z18" s="194" t="str">
        <f t="shared" si="2"/>
        <v>#NAME?</v>
      </c>
      <c r="AA18" s="194" t="str">
        <f t="shared" si="3"/>
        <v>#NAME?</v>
      </c>
    </row>
    <row r="19">
      <c r="A19" s="106" t="s">
        <v>31</v>
      </c>
      <c r="B19" s="106" t="s">
        <v>32</v>
      </c>
      <c r="C19" s="106" t="s">
        <v>2795</v>
      </c>
      <c r="D19" s="106" t="s">
        <v>87</v>
      </c>
      <c r="E19" s="106" t="s">
        <v>2796</v>
      </c>
      <c r="F19" s="106">
        <v>0.0</v>
      </c>
      <c r="G19" s="400">
        <v>46018.0</v>
      </c>
      <c r="H19" s="106" t="s">
        <v>3421</v>
      </c>
      <c r="I19" s="106" t="s">
        <v>439</v>
      </c>
      <c r="L19" s="106"/>
      <c r="P19" s="402"/>
      <c r="Q19" s="223"/>
      <c r="R19" s="192">
        <v>0.0</v>
      </c>
      <c r="S19" s="106" t="s">
        <v>3411</v>
      </c>
      <c r="U19" s="106" t="s">
        <v>48</v>
      </c>
      <c r="V19" s="106" t="s">
        <v>439</v>
      </c>
      <c r="Y19" s="194">
        <f t="shared" si="1"/>
        <v>0</v>
      </c>
      <c r="Z19" s="194" t="str">
        <f t="shared" si="2"/>
        <v/>
      </c>
      <c r="AA19" s="194" t="str">
        <f t="shared" si="3"/>
        <v>NO PRAZO</v>
      </c>
    </row>
    <row r="20">
      <c r="A20" s="106" t="s">
        <v>31</v>
      </c>
      <c r="B20" s="106" t="s">
        <v>32</v>
      </c>
      <c r="C20" s="106" t="s">
        <v>103</v>
      </c>
      <c r="D20" s="106" t="s">
        <v>87</v>
      </c>
      <c r="E20" s="106" t="s">
        <v>107</v>
      </c>
      <c r="F20" s="106">
        <v>0.0</v>
      </c>
      <c r="G20" s="400">
        <v>46018.0</v>
      </c>
      <c r="H20" s="106" t="s">
        <v>3422</v>
      </c>
      <c r="I20" s="106" t="s">
        <v>37</v>
      </c>
      <c r="L20" s="106" t="s">
        <v>90</v>
      </c>
      <c r="P20" s="402">
        <v>0.0</v>
      </c>
      <c r="Q20" s="223"/>
      <c r="R20" s="192">
        <v>0.0</v>
      </c>
      <c r="S20" s="106" t="s">
        <v>3157</v>
      </c>
      <c r="U20" s="106" t="s">
        <v>48</v>
      </c>
      <c r="V20" s="106" t="s">
        <v>163</v>
      </c>
      <c r="Y20" s="194">
        <f t="shared" si="1"/>
        <v>0</v>
      </c>
      <c r="Z20" s="194" t="str">
        <f t="shared" si="2"/>
        <v/>
      </c>
      <c r="AA20" s="194" t="str">
        <f t="shared" si="3"/>
        <v>NO PRAZO</v>
      </c>
    </row>
    <row r="21">
      <c r="A21" s="106" t="s">
        <v>31</v>
      </c>
      <c r="B21" s="106" t="s">
        <v>32</v>
      </c>
      <c r="C21" s="106" t="s">
        <v>109</v>
      </c>
      <c r="D21" s="106" t="s">
        <v>110</v>
      </c>
      <c r="E21" s="106" t="s">
        <v>111</v>
      </c>
      <c r="F21" s="106">
        <v>0.0</v>
      </c>
      <c r="G21" s="400">
        <v>46018.0</v>
      </c>
      <c r="H21" s="106" t="s">
        <v>112</v>
      </c>
      <c r="I21" s="106" t="s">
        <v>37</v>
      </c>
      <c r="J21" s="401">
        <v>46051.0</v>
      </c>
      <c r="L21" s="106" t="s">
        <v>113</v>
      </c>
      <c r="O21" s="401"/>
      <c r="P21" s="402">
        <v>0.0</v>
      </c>
      <c r="Q21" s="403">
        <v>135500.0</v>
      </c>
      <c r="R21" s="192">
        <v>1518.54757368598</v>
      </c>
      <c r="S21" s="106" t="s">
        <v>2716</v>
      </c>
      <c r="U21" s="106" t="s">
        <v>48</v>
      </c>
      <c r="V21" s="106" t="s">
        <v>40</v>
      </c>
      <c r="Y21" s="194">
        <f t="shared" si="1"/>
        <v>0</v>
      </c>
      <c r="Z21" s="194" t="str">
        <f t="shared" si="2"/>
        <v/>
      </c>
      <c r="AA21" s="194" t="str">
        <f t="shared" si="3"/>
        <v>NO PRAZO</v>
      </c>
    </row>
    <row r="22">
      <c r="A22" s="106" t="s">
        <v>31</v>
      </c>
      <c r="B22" s="106" t="s">
        <v>32</v>
      </c>
      <c r="C22" s="106" t="s">
        <v>114</v>
      </c>
      <c r="D22" s="106" t="s">
        <v>110</v>
      </c>
      <c r="E22" s="106" t="s">
        <v>115</v>
      </c>
      <c r="F22" s="106">
        <v>0.0</v>
      </c>
      <c r="G22" s="400">
        <v>46019.0</v>
      </c>
      <c r="H22" s="106" t="s">
        <v>3423</v>
      </c>
      <c r="I22" s="106" t="s">
        <v>37</v>
      </c>
      <c r="J22" s="401">
        <v>46051.0</v>
      </c>
      <c r="K22" s="106">
        <v>1.0236466E7</v>
      </c>
      <c r="L22" s="106" t="s">
        <v>113</v>
      </c>
      <c r="M22" s="401">
        <v>46110.0</v>
      </c>
      <c r="O22" s="401">
        <v>46110.0</v>
      </c>
      <c r="P22" s="402">
        <v>0.0</v>
      </c>
      <c r="Q22" s="403">
        <v>61038.45</v>
      </c>
      <c r="R22" s="192">
        <v>684.0574918749298</v>
      </c>
      <c r="S22" s="106" t="s">
        <v>2716</v>
      </c>
      <c r="U22" s="106" t="s">
        <v>48</v>
      </c>
      <c r="V22" s="106" t="s">
        <v>40</v>
      </c>
      <c r="Y22" s="194" t="str">
        <f t="shared" si="1"/>
        <v>#NAME?</v>
      </c>
      <c r="Z22" s="194" t="str">
        <f t="shared" si="2"/>
        <v>#NAME?</v>
      </c>
      <c r="AA22" s="194" t="str">
        <f t="shared" si="3"/>
        <v>#NAME?</v>
      </c>
    </row>
    <row r="23">
      <c r="A23" s="106" t="s">
        <v>31</v>
      </c>
      <c r="B23" s="106" t="s">
        <v>32</v>
      </c>
      <c r="C23" s="106" t="s">
        <v>117</v>
      </c>
      <c r="D23" s="106" t="s">
        <v>110</v>
      </c>
      <c r="E23" s="106" t="s">
        <v>118</v>
      </c>
      <c r="F23" s="106">
        <v>0.0</v>
      </c>
      <c r="G23" s="400">
        <v>46019.0</v>
      </c>
      <c r="H23" s="106" t="s">
        <v>3424</v>
      </c>
      <c r="I23" s="106" t="s">
        <v>162</v>
      </c>
      <c r="J23" s="401">
        <v>46051.0</v>
      </c>
      <c r="K23" s="106">
        <v>1.0236466E7</v>
      </c>
      <c r="L23" s="106" t="s">
        <v>113</v>
      </c>
      <c r="M23" s="401">
        <v>46110.0</v>
      </c>
      <c r="O23" s="401">
        <v>46110.0</v>
      </c>
      <c r="P23" s="402">
        <v>0.0</v>
      </c>
      <c r="Q23" s="403">
        <v>44162.87</v>
      </c>
      <c r="R23" s="192">
        <v>494.93298218088086</v>
      </c>
      <c r="S23" s="106" t="s">
        <v>2716</v>
      </c>
      <c r="U23" s="106" t="s">
        <v>48</v>
      </c>
      <c r="V23" s="106" t="s">
        <v>40</v>
      </c>
      <c r="Y23" s="194" t="str">
        <f t="shared" si="1"/>
        <v>#NAME?</v>
      </c>
      <c r="Z23" s="194" t="str">
        <f t="shared" si="2"/>
        <v>#NAME?</v>
      </c>
      <c r="AA23" s="194" t="str">
        <f t="shared" si="3"/>
        <v>#NAME?</v>
      </c>
    </row>
    <row r="24">
      <c r="A24" s="106" t="s">
        <v>31</v>
      </c>
      <c r="B24" s="106" t="s">
        <v>32</v>
      </c>
      <c r="C24" s="106" t="s">
        <v>120</v>
      </c>
      <c r="D24" s="106" t="s">
        <v>110</v>
      </c>
      <c r="E24" s="106" t="s">
        <v>121</v>
      </c>
      <c r="F24" s="106">
        <v>0.0</v>
      </c>
      <c r="G24" s="400">
        <v>46019.0</v>
      </c>
      <c r="H24" s="106" t="s">
        <v>3425</v>
      </c>
      <c r="I24" s="106" t="s">
        <v>37</v>
      </c>
      <c r="J24" s="401">
        <v>46051.0</v>
      </c>
      <c r="K24" s="106">
        <v>1.0236484E7</v>
      </c>
      <c r="L24" s="106" t="s">
        <v>59</v>
      </c>
      <c r="M24" s="401">
        <v>46091.0</v>
      </c>
      <c r="O24" s="401">
        <v>46091.0</v>
      </c>
      <c r="P24" s="402">
        <v>0.0</v>
      </c>
      <c r="Q24" s="403">
        <v>89646.78</v>
      </c>
      <c r="R24" s="192">
        <v>1004.670850610781</v>
      </c>
      <c r="S24" s="106" t="s">
        <v>2716</v>
      </c>
      <c r="U24" s="106" t="s">
        <v>48</v>
      </c>
      <c r="V24" s="106" t="s">
        <v>40</v>
      </c>
      <c r="Y24" s="194" t="str">
        <f t="shared" si="1"/>
        <v>#NAME?</v>
      </c>
      <c r="Z24" s="194" t="str">
        <f t="shared" si="2"/>
        <v>#NAME?</v>
      </c>
      <c r="AA24" s="194" t="str">
        <f t="shared" si="3"/>
        <v>#NAME?</v>
      </c>
    </row>
    <row r="25">
      <c r="A25" s="106" t="s">
        <v>31</v>
      </c>
      <c r="B25" s="106" t="s">
        <v>32</v>
      </c>
      <c r="C25" s="106" t="s">
        <v>123</v>
      </c>
      <c r="D25" s="106" t="s">
        <v>110</v>
      </c>
      <c r="E25" s="106" t="s">
        <v>124</v>
      </c>
      <c r="F25" s="106">
        <v>0.0</v>
      </c>
      <c r="G25" s="400">
        <v>46019.0</v>
      </c>
      <c r="H25" s="106" t="s">
        <v>3426</v>
      </c>
      <c r="I25" s="106" t="s">
        <v>37</v>
      </c>
      <c r="J25" s="401">
        <v>46051.0</v>
      </c>
      <c r="K25" s="106">
        <v>1.0236466E7</v>
      </c>
      <c r="L25" s="106" t="s">
        <v>113</v>
      </c>
      <c r="M25" s="401">
        <v>46110.0</v>
      </c>
      <c r="O25" s="401">
        <v>46110.0</v>
      </c>
      <c r="P25" s="402">
        <v>0.0</v>
      </c>
      <c r="Q25" s="403">
        <v>88102.28</v>
      </c>
      <c r="R25" s="192">
        <v>987.3616496693936</v>
      </c>
      <c r="S25" s="106" t="s">
        <v>2716</v>
      </c>
      <c r="U25" s="106" t="s">
        <v>48</v>
      </c>
      <c r="V25" s="106" t="s">
        <v>40</v>
      </c>
      <c r="Y25" s="194" t="str">
        <f t="shared" si="1"/>
        <v>#NAME?</v>
      </c>
      <c r="Z25" s="194" t="str">
        <f t="shared" si="2"/>
        <v>#NAME?</v>
      </c>
      <c r="AA25" s="194" t="str">
        <f t="shared" si="3"/>
        <v>#NAME?</v>
      </c>
    </row>
    <row r="26">
      <c r="A26" s="106" t="s">
        <v>31</v>
      </c>
      <c r="B26" s="106" t="s">
        <v>32</v>
      </c>
      <c r="C26" s="106" t="s">
        <v>126</v>
      </c>
      <c r="D26" s="106" t="s">
        <v>110</v>
      </c>
      <c r="E26" s="106" t="s">
        <v>127</v>
      </c>
      <c r="F26" s="106">
        <v>0.0</v>
      </c>
      <c r="G26" s="400">
        <v>46019.0</v>
      </c>
      <c r="H26" s="106" t="s">
        <v>3427</v>
      </c>
      <c r="I26" s="106" t="s">
        <v>37</v>
      </c>
      <c r="J26" s="401">
        <v>46049.0</v>
      </c>
      <c r="L26" s="106" t="s">
        <v>59</v>
      </c>
      <c r="M26" s="401">
        <v>46095.0</v>
      </c>
      <c r="O26" s="401">
        <v>46095.0</v>
      </c>
      <c r="P26" s="402">
        <v>0.0</v>
      </c>
      <c r="Q26" s="403">
        <v>96924.74</v>
      </c>
      <c r="R26" s="192">
        <v>1086.2348985767119</v>
      </c>
      <c r="S26" s="106" t="s">
        <v>2716</v>
      </c>
      <c r="U26" s="106" t="s">
        <v>48</v>
      </c>
      <c r="V26" s="106" t="s">
        <v>40</v>
      </c>
      <c r="Y26" s="194" t="str">
        <f t="shared" si="1"/>
        <v>#NAME?</v>
      </c>
      <c r="Z26" s="194" t="str">
        <f t="shared" si="2"/>
        <v>#NAME?</v>
      </c>
      <c r="AA26" s="194" t="str">
        <f t="shared" si="3"/>
        <v>#NAME?</v>
      </c>
    </row>
    <row r="27">
      <c r="A27" s="106" t="s">
        <v>31</v>
      </c>
      <c r="B27" s="106" t="s">
        <v>32</v>
      </c>
      <c r="C27" s="106" t="s">
        <v>129</v>
      </c>
      <c r="D27" s="106" t="s">
        <v>130</v>
      </c>
      <c r="E27" s="106" t="s">
        <v>131</v>
      </c>
      <c r="F27" s="106">
        <v>0.0</v>
      </c>
      <c r="G27" s="400">
        <v>46019.0</v>
      </c>
      <c r="H27" s="106" t="s">
        <v>3428</v>
      </c>
      <c r="I27" s="106" t="s">
        <v>37</v>
      </c>
      <c r="J27" s="401">
        <v>46051.0</v>
      </c>
      <c r="K27" s="106">
        <v>1.0236466E7</v>
      </c>
      <c r="L27" s="106" t="s">
        <v>113</v>
      </c>
      <c r="M27" s="401">
        <v>46110.0</v>
      </c>
      <c r="O27" s="401">
        <v>46110.0</v>
      </c>
      <c r="P27" s="402">
        <v>0.0</v>
      </c>
      <c r="Q27" s="403">
        <v>40190.2</v>
      </c>
      <c r="R27" s="192">
        <v>450.411296649109</v>
      </c>
      <c r="S27" s="106" t="s">
        <v>2716</v>
      </c>
      <c r="U27" s="106" t="s">
        <v>48</v>
      </c>
      <c r="V27" s="106" t="s">
        <v>40</v>
      </c>
      <c r="Y27" s="194" t="str">
        <f t="shared" si="1"/>
        <v>#NAME?</v>
      </c>
      <c r="Z27" s="194" t="str">
        <f t="shared" si="2"/>
        <v>#NAME?</v>
      </c>
      <c r="AA27" s="194" t="str">
        <f t="shared" si="3"/>
        <v>#NAME?</v>
      </c>
    </row>
    <row r="28">
      <c r="A28" s="106" t="s">
        <v>31</v>
      </c>
      <c r="B28" s="106" t="s">
        <v>32</v>
      </c>
      <c r="C28" s="106" t="s">
        <v>133</v>
      </c>
      <c r="D28" s="106" t="s">
        <v>130</v>
      </c>
      <c r="E28" s="106" t="s">
        <v>134</v>
      </c>
      <c r="F28" s="106">
        <v>0.0</v>
      </c>
      <c r="G28" s="400">
        <v>46019.0</v>
      </c>
      <c r="H28" s="106" t="s">
        <v>3429</v>
      </c>
      <c r="I28" s="106" t="s">
        <v>37</v>
      </c>
      <c r="L28" s="106" t="s">
        <v>113</v>
      </c>
      <c r="M28" s="401">
        <v>46114.0</v>
      </c>
      <c r="O28" s="401">
        <v>46114.0</v>
      </c>
      <c r="P28" s="402">
        <v>0.0</v>
      </c>
      <c r="Q28" s="403">
        <v>62900.0</v>
      </c>
      <c r="R28" s="192">
        <v>704.9198699988792</v>
      </c>
      <c r="S28" s="106" t="s">
        <v>2716</v>
      </c>
      <c r="U28" s="106" t="s">
        <v>48</v>
      </c>
      <c r="V28" s="106" t="s">
        <v>40</v>
      </c>
      <c r="Y28" s="194" t="str">
        <f t="shared" si="1"/>
        <v>#NAME?</v>
      </c>
      <c r="Z28" s="194" t="str">
        <f t="shared" si="2"/>
        <v>#NAME?</v>
      </c>
      <c r="AA28" s="194" t="str">
        <f t="shared" si="3"/>
        <v>#NAME?</v>
      </c>
    </row>
    <row r="29">
      <c r="A29" s="106" t="s">
        <v>31</v>
      </c>
      <c r="B29" s="106" t="s">
        <v>32</v>
      </c>
      <c r="C29" s="106" t="s">
        <v>136</v>
      </c>
      <c r="D29" s="106" t="s">
        <v>130</v>
      </c>
      <c r="E29" s="106" t="s">
        <v>137</v>
      </c>
      <c r="F29" s="106">
        <v>0.0</v>
      </c>
      <c r="G29" s="400">
        <v>46019.0</v>
      </c>
      <c r="H29" s="106" t="s">
        <v>3430</v>
      </c>
      <c r="I29" s="106" t="s">
        <v>37</v>
      </c>
      <c r="L29" s="106" t="s">
        <v>113</v>
      </c>
      <c r="M29" s="401">
        <v>46114.0</v>
      </c>
      <c r="O29" s="401">
        <v>46114.0</v>
      </c>
      <c r="P29" s="402">
        <v>0.0</v>
      </c>
      <c r="Q29" s="403">
        <v>63500.0</v>
      </c>
      <c r="R29" s="192">
        <v>711.6440658971197</v>
      </c>
      <c r="S29" s="106" t="s">
        <v>2716</v>
      </c>
      <c r="U29" s="106" t="s">
        <v>48</v>
      </c>
      <c r="V29" s="106" t="s">
        <v>40</v>
      </c>
      <c r="Y29" s="194" t="str">
        <f t="shared" si="1"/>
        <v>#NAME?</v>
      </c>
      <c r="Z29" s="194" t="str">
        <f t="shared" si="2"/>
        <v>#NAME?</v>
      </c>
      <c r="AA29" s="194" t="str">
        <f t="shared" si="3"/>
        <v>#NAME?</v>
      </c>
    </row>
    <row r="30">
      <c r="A30" s="106" t="s">
        <v>31</v>
      </c>
      <c r="B30" s="106" t="s">
        <v>32</v>
      </c>
      <c r="C30" s="106" t="s">
        <v>139</v>
      </c>
      <c r="D30" s="106" t="s">
        <v>96</v>
      </c>
      <c r="E30" s="106" t="s">
        <v>140</v>
      </c>
      <c r="F30" s="106">
        <v>1.0</v>
      </c>
      <c r="G30" s="400">
        <v>46019.0</v>
      </c>
      <c r="H30" s="106" t="s">
        <v>3431</v>
      </c>
      <c r="I30" s="106" t="s">
        <v>52</v>
      </c>
      <c r="J30" s="400">
        <v>46017.0</v>
      </c>
      <c r="K30" s="106" t="s">
        <v>53</v>
      </c>
      <c r="L30" s="106" t="s">
        <v>95</v>
      </c>
      <c r="M30" s="401">
        <v>46082.0</v>
      </c>
      <c r="N30" s="401">
        <v>46089.0</v>
      </c>
      <c r="O30" s="401">
        <v>46082.0</v>
      </c>
      <c r="P30" s="402">
        <v>0.0</v>
      </c>
      <c r="Q30" s="403">
        <v>23030.0</v>
      </c>
      <c r="R30" s="192">
        <v>258.0970525607979</v>
      </c>
      <c r="S30" s="106" t="s">
        <v>3157</v>
      </c>
      <c r="U30" s="106" t="s">
        <v>48</v>
      </c>
      <c r="V30" s="106" t="s">
        <v>40</v>
      </c>
      <c r="W30" s="106" t="s">
        <v>55</v>
      </c>
      <c r="Y30" s="194" t="str">
        <f t="shared" si="1"/>
        <v>#NAME?</v>
      </c>
      <c r="Z30" s="194" t="str">
        <f t="shared" si="2"/>
        <v>#NAME?</v>
      </c>
      <c r="AA30" s="194" t="str">
        <f t="shared" si="3"/>
        <v>#NAME?</v>
      </c>
    </row>
    <row r="31">
      <c r="A31" s="106" t="s">
        <v>31</v>
      </c>
      <c r="B31" s="106" t="s">
        <v>32</v>
      </c>
      <c r="C31" s="106" t="s">
        <v>142</v>
      </c>
      <c r="D31" s="106" t="s">
        <v>96</v>
      </c>
      <c r="E31" s="106" t="s">
        <v>143</v>
      </c>
      <c r="F31" s="106">
        <v>1.0</v>
      </c>
      <c r="G31" s="400">
        <v>46019.0</v>
      </c>
      <c r="H31" s="106" t="s">
        <v>3432</v>
      </c>
      <c r="I31" s="106" t="s">
        <v>52</v>
      </c>
      <c r="J31" s="401">
        <v>46019.0</v>
      </c>
      <c r="K31" s="106" t="s">
        <v>53</v>
      </c>
      <c r="L31" s="106" t="s">
        <v>95</v>
      </c>
      <c r="M31" s="401">
        <v>46082.0</v>
      </c>
      <c r="N31" s="401">
        <v>46089.0</v>
      </c>
      <c r="O31" s="401">
        <v>46082.0</v>
      </c>
      <c r="P31" s="402">
        <v>0.0</v>
      </c>
      <c r="Q31" s="403">
        <v>15740.55</v>
      </c>
      <c r="R31" s="192">
        <v>176.40423624341588</v>
      </c>
      <c r="S31" s="106" t="s">
        <v>3157</v>
      </c>
      <c r="U31" s="106" t="s">
        <v>48</v>
      </c>
      <c r="V31" s="106" t="s">
        <v>40</v>
      </c>
      <c r="W31" s="106" t="s">
        <v>55</v>
      </c>
      <c r="Y31" s="194" t="str">
        <f t="shared" si="1"/>
        <v>#NAME?</v>
      </c>
      <c r="Z31" s="194" t="str">
        <f t="shared" si="2"/>
        <v>#NAME?</v>
      </c>
      <c r="AA31" s="194" t="str">
        <f t="shared" si="3"/>
        <v>#NAME?</v>
      </c>
    </row>
    <row r="32">
      <c r="A32" s="106" t="s">
        <v>31</v>
      </c>
      <c r="B32" s="106" t="s">
        <v>32</v>
      </c>
      <c r="C32" s="106" t="s">
        <v>145</v>
      </c>
      <c r="D32" s="106" t="s">
        <v>96</v>
      </c>
      <c r="E32" s="106" t="s">
        <v>146</v>
      </c>
      <c r="F32" s="106">
        <v>0.0</v>
      </c>
      <c r="G32" s="400">
        <v>46019.0</v>
      </c>
      <c r="H32" s="106" t="s">
        <v>3433</v>
      </c>
      <c r="I32" s="106" t="s">
        <v>52</v>
      </c>
      <c r="J32" s="400">
        <v>46371.0</v>
      </c>
      <c r="K32" s="106" t="s">
        <v>53</v>
      </c>
      <c r="L32" s="106" t="s">
        <v>95</v>
      </c>
      <c r="M32" s="401">
        <v>46089.0</v>
      </c>
      <c r="N32" s="401">
        <v>46096.0</v>
      </c>
      <c r="O32" s="401">
        <v>46089.0</v>
      </c>
      <c r="P32" s="402">
        <v>0.0</v>
      </c>
      <c r="Q32" s="403">
        <v>21345.55</v>
      </c>
      <c r="R32" s="192">
        <v>239.21943292614588</v>
      </c>
      <c r="S32" s="106" t="s">
        <v>3157</v>
      </c>
      <c r="U32" s="106" t="s">
        <v>48</v>
      </c>
      <c r="V32" s="106" t="s">
        <v>40</v>
      </c>
      <c r="W32" s="106" t="s">
        <v>55</v>
      </c>
      <c r="Y32" s="194" t="str">
        <f t="shared" si="1"/>
        <v>#NAME?</v>
      </c>
      <c r="Z32" s="194" t="str">
        <f t="shared" si="2"/>
        <v>#NAME?</v>
      </c>
      <c r="AA32" s="194" t="str">
        <f t="shared" si="3"/>
        <v>#NAME?</v>
      </c>
    </row>
    <row r="33">
      <c r="A33" s="106" t="s">
        <v>31</v>
      </c>
      <c r="B33" s="106" t="s">
        <v>32</v>
      </c>
      <c r="C33" s="106" t="s">
        <v>148</v>
      </c>
      <c r="D33" s="106" t="s">
        <v>96</v>
      </c>
      <c r="E33" s="106" t="s">
        <v>149</v>
      </c>
      <c r="F33" s="106">
        <v>0.0</v>
      </c>
      <c r="G33" s="400">
        <v>46019.0</v>
      </c>
      <c r="H33" s="106" t="s">
        <v>3434</v>
      </c>
      <c r="I33" s="106" t="s">
        <v>52</v>
      </c>
      <c r="J33" s="400">
        <v>46371.0</v>
      </c>
      <c r="K33" s="106" t="s">
        <v>53</v>
      </c>
      <c r="L33" s="106" t="s">
        <v>95</v>
      </c>
      <c r="P33" s="402">
        <v>0.0</v>
      </c>
      <c r="Q33" s="403">
        <v>22862.7</v>
      </c>
      <c r="R33" s="192">
        <v>256.2221226045052</v>
      </c>
      <c r="S33" s="106" t="s">
        <v>3157</v>
      </c>
      <c r="U33" s="106" t="s">
        <v>48</v>
      </c>
      <c r="V33" s="106" t="s">
        <v>40</v>
      </c>
      <c r="W33" s="106" t="s">
        <v>55</v>
      </c>
      <c r="Y33" s="194">
        <f t="shared" si="1"/>
        <v>0</v>
      </c>
      <c r="Z33" s="194" t="str">
        <f t="shared" si="2"/>
        <v/>
      </c>
      <c r="AA33" s="194" t="str">
        <f t="shared" si="3"/>
        <v>NO PRAZO</v>
      </c>
    </row>
    <row r="34">
      <c r="A34" s="106" t="s">
        <v>31</v>
      </c>
      <c r="B34" s="106" t="s">
        <v>32</v>
      </c>
      <c r="C34" s="106" t="s">
        <v>151</v>
      </c>
      <c r="D34" s="106" t="s">
        <v>96</v>
      </c>
      <c r="E34" s="106" t="s">
        <v>152</v>
      </c>
      <c r="F34" s="106">
        <v>1.0</v>
      </c>
      <c r="G34" s="400">
        <v>46019.0</v>
      </c>
      <c r="H34" s="106" t="s">
        <v>3435</v>
      </c>
      <c r="I34" s="106" t="s">
        <v>52</v>
      </c>
      <c r="J34" s="401">
        <v>46019.0</v>
      </c>
      <c r="K34" s="106" t="s">
        <v>53</v>
      </c>
      <c r="L34" s="106" t="s">
        <v>95</v>
      </c>
      <c r="M34" s="401">
        <v>46072.0</v>
      </c>
      <c r="N34" s="401">
        <v>46081.0</v>
      </c>
      <c r="O34" s="401">
        <v>46072.0</v>
      </c>
      <c r="P34" s="402">
        <v>0.0</v>
      </c>
      <c r="Q34" s="403">
        <v>27899.6</v>
      </c>
      <c r="R34" s="192">
        <v>312.6706264709178</v>
      </c>
      <c r="S34" s="106" t="s">
        <v>3157</v>
      </c>
      <c r="U34" s="106" t="s">
        <v>48</v>
      </c>
      <c r="V34" s="106" t="s">
        <v>40</v>
      </c>
      <c r="W34" s="106" t="s">
        <v>55</v>
      </c>
      <c r="Y34" s="194" t="str">
        <f t="shared" si="1"/>
        <v>#NAME?</v>
      </c>
      <c r="Z34" s="194" t="str">
        <f t="shared" si="2"/>
        <v>#NAME?</v>
      </c>
      <c r="AA34" s="194" t="str">
        <f t="shared" si="3"/>
        <v>#NAME?</v>
      </c>
    </row>
    <row r="35">
      <c r="A35" s="106" t="s">
        <v>31</v>
      </c>
      <c r="B35" s="106" t="s">
        <v>32</v>
      </c>
      <c r="C35" s="106" t="s">
        <v>154</v>
      </c>
      <c r="D35" s="106" t="s">
        <v>96</v>
      </c>
      <c r="E35" s="106" t="s">
        <v>155</v>
      </c>
      <c r="F35" s="106">
        <v>1.0</v>
      </c>
      <c r="G35" s="400">
        <v>46019.0</v>
      </c>
      <c r="H35" s="106" t="s">
        <v>3436</v>
      </c>
      <c r="I35" s="106" t="s">
        <v>52</v>
      </c>
      <c r="J35" s="400">
        <v>46017.0</v>
      </c>
      <c r="K35" s="106" t="s">
        <v>53</v>
      </c>
      <c r="L35" s="106" t="s">
        <v>95</v>
      </c>
      <c r="M35" s="401">
        <v>46082.0</v>
      </c>
      <c r="N35" s="401">
        <v>46089.0</v>
      </c>
      <c r="O35" s="401">
        <v>46082.0</v>
      </c>
      <c r="P35" s="402">
        <v>0.0</v>
      </c>
      <c r="Q35" s="403">
        <v>27471.15</v>
      </c>
      <c r="R35" s="192">
        <v>307.86899024991595</v>
      </c>
      <c r="S35" s="106" t="s">
        <v>3157</v>
      </c>
      <c r="U35" s="106" t="s">
        <v>48</v>
      </c>
      <c r="V35" s="106" t="s">
        <v>40</v>
      </c>
      <c r="W35" s="106" t="s">
        <v>55</v>
      </c>
      <c r="Y35" s="194" t="str">
        <f t="shared" si="1"/>
        <v>#NAME?</v>
      </c>
      <c r="Z35" s="194" t="str">
        <f t="shared" si="2"/>
        <v>#NAME?</v>
      </c>
      <c r="AA35" s="194" t="str">
        <f t="shared" si="3"/>
        <v>#NAME?</v>
      </c>
    </row>
    <row r="36">
      <c r="A36" s="106" t="s">
        <v>31</v>
      </c>
      <c r="B36" s="106" t="s">
        <v>32</v>
      </c>
      <c r="C36" s="106" t="s">
        <v>123</v>
      </c>
      <c r="D36" s="106" t="s">
        <v>96</v>
      </c>
      <c r="E36" s="106" t="s">
        <v>157</v>
      </c>
      <c r="F36" s="106">
        <v>0.0</v>
      </c>
      <c r="G36" s="400">
        <v>46019.0</v>
      </c>
      <c r="H36" s="106" t="s">
        <v>3437</v>
      </c>
      <c r="I36" s="106" t="s">
        <v>99</v>
      </c>
      <c r="J36" s="401">
        <v>46037.0</v>
      </c>
      <c r="K36" s="106" t="s">
        <v>53</v>
      </c>
      <c r="L36" s="106" t="s">
        <v>95</v>
      </c>
      <c r="M36" s="401">
        <v>46084.0</v>
      </c>
      <c r="N36" s="401">
        <v>46091.0</v>
      </c>
      <c r="O36" s="401">
        <v>46084.0</v>
      </c>
      <c r="P36" s="402">
        <v>0.0</v>
      </c>
      <c r="Q36" s="403">
        <v>44996.75</v>
      </c>
      <c r="R36" s="192">
        <v>504.2782696402555</v>
      </c>
      <c r="S36" s="106" t="s">
        <v>3157</v>
      </c>
      <c r="U36" s="106" t="s">
        <v>48</v>
      </c>
      <c r="V36" s="106" t="s">
        <v>40</v>
      </c>
      <c r="W36" s="106" t="s">
        <v>55</v>
      </c>
      <c r="Y36" s="194" t="str">
        <f t="shared" si="1"/>
        <v>#NAME?</v>
      </c>
      <c r="Z36" s="194" t="str">
        <f t="shared" si="2"/>
        <v>#NAME?</v>
      </c>
      <c r="AA36" s="194" t="str">
        <f t="shared" si="3"/>
        <v>#NAME?</v>
      </c>
    </row>
    <row r="37">
      <c r="A37" s="106" t="s">
        <v>31</v>
      </c>
      <c r="B37" s="106" t="s">
        <v>32</v>
      </c>
      <c r="C37" s="106" t="s">
        <v>159</v>
      </c>
      <c r="D37" s="106" t="s">
        <v>96</v>
      </c>
      <c r="E37" s="106" t="s">
        <v>160</v>
      </c>
      <c r="F37" s="106">
        <v>0.0</v>
      </c>
      <c r="G37" s="400">
        <v>46019.0</v>
      </c>
      <c r="H37" s="106" t="s">
        <v>161</v>
      </c>
      <c r="I37" s="106" t="s">
        <v>162</v>
      </c>
      <c r="Q37" s="223"/>
      <c r="R37" s="192">
        <v>0.0</v>
      </c>
      <c r="S37" s="106" t="s">
        <v>3411</v>
      </c>
      <c r="U37" s="106" t="s">
        <v>48</v>
      </c>
      <c r="V37" s="106" t="s">
        <v>163</v>
      </c>
      <c r="Y37" s="194">
        <f t="shared" si="1"/>
        <v>0</v>
      </c>
      <c r="Z37" s="194" t="str">
        <f t="shared" si="2"/>
        <v/>
      </c>
      <c r="AA37" s="194" t="str">
        <f t="shared" si="3"/>
        <v>NO PRAZO</v>
      </c>
    </row>
    <row r="38">
      <c r="A38" s="106" t="s">
        <v>31</v>
      </c>
      <c r="B38" s="106" t="s">
        <v>32</v>
      </c>
      <c r="C38" s="106" t="s">
        <v>164</v>
      </c>
      <c r="D38" s="106" t="s">
        <v>96</v>
      </c>
      <c r="E38" s="106" t="s">
        <v>165</v>
      </c>
      <c r="F38" s="106">
        <v>1.0</v>
      </c>
      <c r="G38" s="400">
        <v>46019.0</v>
      </c>
      <c r="H38" s="106" t="s">
        <v>3438</v>
      </c>
      <c r="I38" s="106" t="s">
        <v>99</v>
      </c>
      <c r="J38" s="401">
        <v>46030.0</v>
      </c>
      <c r="K38" s="106" t="s">
        <v>53</v>
      </c>
      <c r="L38" s="106" t="s">
        <v>95</v>
      </c>
      <c r="M38" s="401">
        <v>46072.0</v>
      </c>
      <c r="N38" s="401">
        <v>46081.0</v>
      </c>
      <c r="O38" s="401">
        <v>46072.0</v>
      </c>
      <c r="P38" s="402">
        <v>0.0</v>
      </c>
      <c r="Q38" s="403">
        <v>23468.0</v>
      </c>
      <c r="R38" s="192">
        <v>263.0057155665135</v>
      </c>
      <c r="S38" s="106" t="s">
        <v>3157</v>
      </c>
      <c r="U38" s="106" t="s">
        <v>48</v>
      </c>
      <c r="V38" s="106" t="s">
        <v>40</v>
      </c>
      <c r="W38" s="106" t="s">
        <v>55</v>
      </c>
      <c r="Y38" s="194" t="str">
        <f t="shared" si="1"/>
        <v>#NAME?</v>
      </c>
      <c r="Z38" s="194" t="str">
        <f t="shared" si="2"/>
        <v>#NAME?</v>
      </c>
      <c r="AA38" s="194" t="str">
        <f t="shared" si="3"/>
        <v>#NAME?</v>
      </c>
    </row>
    <row r="39">
      <c r="A39" s="106" t="s">
        <v>31</v>
      </c>
      <c r="B39" s="106" t="s">
        <v>32</v>
      </c>
      <c r="C39" s="106" t="s">
        <v>167</v>
      </c>
      <c r="D39" s="106" t="s">
        <v>96</v>
      </c>
      <c r="E39" s="106" t="s">
        <v>168</v>
      </c>
      <c r="F39" s="106">
        <v>0.0</v>
      </c>
      <c r="G39" s="400">
        <v>46019.0</v>
      </c>
      <c r="H39" s="106" t="s">
        <v>169</v>
      </c>
      <c r="I39" s="106" t="s">
        <v>52</v>
      </c>
      <c r="J39" s="401">
        <v>46030.0</v>
      </c>
      <c r="K39" s="106" t="s">
        <v>53</v>
      </c>
      <c r="L39" s="106" t="s">
        <v>95</v>
      </c>
      <c r="M39" s="401">
        <v>46072.0</v>
      </c>
      <c r="N39" s="401">
        <v>46081.0</v>
      </c>
      <c r="O39" s="401">
        <v>46072.0</v>
      </c>
      <c r="P39" s="402">
        <v>0.0</v>
      </c>
      <c r="Q39" s="403">
        <v>33020.1</v>
      </c>
      <c r="R39" s="192">
        <v>370.05603496581864</v>
      </c>
      <c r="S39" s="106" t="s">
        <v>3157</v>
      </c>
      <c r="U39" s="106" t="s">
        <v>48</v>
      </c>
      <c r="V39" s="106" t="s">
        <v>40</v>
      </c>
      <c r="W39" s="106" t="s">
        <v>55</v>
      </c>
      <c r="Y39" s="194" t="str">
        <f t="shared" si="1"/>
        <v>#NAME?</v>
      </c>
      <c r="Z39" s="194" t="str">
        <f t="shared" si="2"/>
        <v>#NAME?</v>
      </c>
      <c r="AA39" s="194" t="str">
        <f t="shared" si="3"/>
        <v>#NAME?</v>
      </c>
    </row>
    <row r="40">
      <c r="A40" s="106" t="s">
        <v>31</v>
      </c>
      <c r="B40" s="106" t="s">
        <v>32</v>
      </c>
      <c r="C40" s="106" t="s">
        <v>117</v>
      </c>
      <c r="D40" s="106" t="s">
        <v>96</v>
      </c>
      <c r="E40" s="106" t="s">
        <v>170</v>
      </c>
      <c r="F40" s="106">
        <v>0.0</v>
      </c>
      <c r="G40" s="400">
        <v>46019.0</v>
      </c>
      <c r="H40" s="106" t="s">
        <v>3439</v>
      </c>
      <c r="I40" s="106" t="s">
        <v>52</v>
      </c>
      <c r="J40" s="401">
        <v>46030.0</v>
      </c>
      <c r="K40" s="106" t="s">
        <v>53</v>
      </c>
      <c r="L40" s="106" t="s">
        <v>95</v>
      </c>
      <c r="M40" s="401">
        <v>46072.0</v>
      </c>
      <c r="N40" s="401">
        <v>46081.0</v>
      </c>
      <c r="O40" s="401">
        <v>46072.0</v>
      </c>
      <c r="P40" s="402">
        <v>0.0</v>
      </c>
      <c r="Q40" s="403">
        <v>33824.75</v>
      </c>
      <c r="R40" s="192">
        <v>379.07374201501733</v>
      </c>
      <c r="S40" s="106" t="s">
        <v>3157</v>
      </c>
      <c r="U40" s="106" t="s">
        <v>48</v>
      </c>
      <c r="V40" s="106" t="s">
        <v>40</v>
      </c>
      <c r="W40" s="106" t="s">
        <v>55</v>
      </c>
      <c r="Y40" s="194" t="str">
        <f t="shared" si="1"/>
        <v>#NAME?</v>
      </c>
      <c r="Z40" s="194" t="str">
        <f t="shared" si="2"/>
        <v>#NAME?</v>
      </c>
      <c r="AA40" s="194" t="str">
        <f t="shared" si="3"/>
        <v>#NAME?</v>
      </c>
    </row>
    <row r="41">
      <c r="A41" s="106" t="s">
        <v>31</v>
      </c>
      <c r="B41" s="106" t="s">
        <v>32</v>
      </c>
      <c r="C41" s="106" t="s">
        <v>172</v>
      </c>
      <c r="D41" s="106" t="s">
        <v>96</v>
      </c>
      <c r="E41" s="106" t="s">
        <v>173</v>
      </c>
      <c r="F41" s="106">
        <v>0.0</v>
      </c>
      <c r="G41" s="400">
        <v>46019.0</v>
      </c>
      <c r="H41" s="106" t="s">
        <v>3440</v>
      </c>
      <c r="I41" s="106" t="s">
        <v>52</v>
      </c>
      <c r="J41" s="401">
        <v>46032.0</v>
      </c>
      <c r="K41" s="106" t="s">
        <v>53</v>
      </c>
      <c r="L41" s="106" t="s">
        <v>95</v>
      </c>
      <c r="M41" s="401">
        <v>46072.0</v>
      </c>
      <c r="N41" s="401">
        <v>46081.0</v>
      </c>
      <c r="O41" s="401">
        <v>46072.0</v>
      </c>
      <c r="P41" s="402">
        <v>0.0</v>
      </c>
      <c r="Q41" s="403">
        <v>21992.5</v>
      </c>
      <c r="R41" s="192">
        <v>246.4697971534237</v>
      </c>
      <c r="S41" s="106" t="s">
        <v>3157</v>
      </c>
      <c r="U41" s="106" t="s">
        <v>48</v>
      </c>
      <c r="V41" s="106" t="s">
        <v>40</v>
      </c>
      <c r="W41" s="106" t="s">
        <v>55</v>
      </c>
      <c r="Y41" s="194" t="str">
        <f t="shared" si="1"/>
        <v>#NAME?</v>
      </c>
      <c r="Z41" s="194" t="str">
        <f t="shared" si="2"/>
        <v>#NAME?</v>
      </c>
      <c r="AA41" s="194" t="str">
        <f t="shared" si="3"/>
        <v>#NAME?</v>
      </c>
    </row>
    <row r="42">
      <c r="A42" s="106" t="s">
        <v>31</v>
      </c>
      <c r="B42" s="106" t="s">
        <v>32</v>
      </c>
      <c r="C42" s="106" t="s">
        <v>175</v>
      </c>
      <c r="D42" s="106" t="s">
        <v>96</v>
      </c>
      <c r="E42" s="106" t="s">
        <v>176</v>
      </c>
      <c r="F42" s="106">
        <v>2.0</v>
      </c>
      <c r="G42" s="400">
        <v>46019.0</v>
      </c>
      <c r="H42" s="106" t="s">
        <v>3441</v>
      </c>
      <c r="I42" s="106" t="s">
        <v>52</v>
      </c>
      <c r="J42" s="401">
        <v>46029.0</v>
      </c>
      <c r="K42" s="106" t="s">
        <v>53</v>
      </c>
      <c r="L42" s="106" t="s">
        <v>95</v>
      </c>
      <c r="M42" s="401">
        <v>46072.0</v>
      </c>
      <c r="N42" s="401">
        <v>46081.0</v>
      </c>
      <c r="O42" s="401">
        <v>46072.0</v>
      </c>
      <c r="P42" s="402">
        <v>0.0</v>
      </c>
      <c r="Q42" s="403">
        <v>8203.56</v>
      </c>
      <c r="R42" s="192">
        <v>91.93724083828307</v>
      </c>
      <c r="S42" s="106" t="s">
        <v>3157</v>
      </c>
      <c r="U42" s="106" t="s">
        <v>48</v>
      </c>
      <c r="V42" s="106" t="s">
        <v>40</v>
      </c>
      <c r="W42" s="106" t="s">
        <v>55</v>
      </c>
      <c r="Y42" s="194" t="str">
        <f t="shared" si="1"/>
        <v>#NAME?</v>
      </c>
      <c r="Z42" s="194" t="str">
        <f t="shared" si="2"/>
        <v>#NAME?</v>
      </c>
      <c r="AA42" s="194" t="str">
        <f t="shared" si="3"/>
        <v>#NAME?</v>
      </c>
    </row>
    <row r="43">
      <c r="A43" s="106" t="s">
        <v>31</v>
      </c>
      <c r="B43" s="106" t="s">
        <v>32</v>
      </c>
      <c r="C43" s="106" t="s">
        <v>178</v>
      </c>
      <c r="D43" s="106" t="s">
        <v>96</v>
      </c>
      <c r="E43" s="106" t="s">
        <v>179</v>
      </c>
      <c r="F43" s="106">
        <v>0.0</v>
      </c>
      <c r="G43" s="400">
        <v>46019.0</v>
      </c>
      <c r="H43" s="106" t="s">
        <v>3442</v>
      </c>
      <c r="I43" s="106" t="s">
        <v>99</v>
      </c>
      <c r="J43" s="401">
        <v>46037.0</v>
      </c>
      <c r="K43" s="106" t="s">
        <v>53</v>
      </c>
      <c r="L43" s="106" t="s">
        <v>95</v>
      </c>
      <c r="M43" s="401">
        <v>46084.0</v>
      </c>
      <c r="N43" s="401">
        <v>46091.0</v>
      </c>
      <c r="O43" s="401">
        <v>46084.0</v>
      </c>
      <c r="P43" s="402">
        <v>0.0</v>
      </c>
      <c r="Q43" s="403">
        <v>23381.4</v>
      </c>
      <c r="R43" s="192">
        <v>262.03518995853415</v>
      </c>
      <c r="S43" s="106" t="s">
        <v>3157</v>
      </c>
      <c r="U43" s="106" t="s">
        <v>48</v>
      </c>
      <c r="V43" s="106" t="s">
        <v>40</v>
      </c>
      <c r="W43" s="106" t="s">
        <v>55</v>
      </c>
      <c r="Y43" s="194" t="str">
        <f t="shared" si="1"/>
        <v>#NAME?</v>
      </c>
      <c r="Z43" s="194" t="str">
        <f t="shared" si="2"/>
        <v>#NAME?</v>
      </c>
      <c r="AA43" s="194" t="str">
        <f t="shared" si="3"/>
        <v>#NAME?</v>
      </c>
    </row>
    <row r="44">
      <c r="A44" s="106" t="s">
        <v>31</v>
      </c>
      <c r="B44" s="106" t="s">
        <v>32</v>
      </c>
      <c r="C44" s="106" t="s">
        <v>181</v>
      </c>
      <c r="D44" s="106" t="s">
        <v>96</v>
      </c>
      <c r="E44" s="106" t="s">
        <v>182</v>
      </c>
      <c r="F44" s="106">
        <v>0.0</v>
      </c>
      <c r="G44" s="400">
        <v>46019.0</v>
      </c>
      <c r="H44" s="106" t="s">
        <v>183</v>
      </c>
      <c r="I44" s="106" t="s">
        <v>52</v>
      </c>
      <c r="J44" s="401">
        <v>46037.0</v>
      </c>
      <c r="K44" s="106" t="s">
        <v>53</v>
      </c>
      <c r="L44" s="106" t="s">
        <v>95</v>
      </c>
      <c r="M44" s="401">
        <v>46072.0</v>
      </c>
      <c r="N44" s="401">
        <v>46081.0</v>
      </c>
      <c r="O44" s="401">
        <v>46072.0</v>
      </c>
      <c r="P44" s="402">
        <v>0.0</v>
      </c>
      <c r="Q44" s="403">
        <v>19311.6</v>
      </c>
      <c r="R44" s="192">
        <v>216.42496918076878</v>
      </c>
      <c r="S44" s="106" t="s">
        <v>3157</v>
      </c>
      <c r="U44" s="106" t="s">
        <v>48</v>
      </c>
      <c r="V44" s="106" t="s">
        <v>40</v>
      </c>
      <c r="W44" s="106" t="s">
        <v>55</v>
      </c>
      <c r="Y44" s="194" t="str">
        <f t="shared" si="1"/>
        <v>#NAME?</v>
      </c>
      <c r="Z44" s="194" t="str">
        <f t="shared" si="2"/>
        <v>#NAME?</v>
      </c>
      <c r="AA44" s="194" t="str">
        <f t="shared" si="3"/>
        <v>#NAME?</v>
      </c>
    </row>
    <row r="45">
      <c r="A45" s="106" t="s">
        <v>31</v>
      </c>
      <c r="B45" s="106" t="s">
        <v>32</v>
      </c>
      <c r="C45" s="106" t="s">
        <v>184</v>
      </c>
      <c r="D45" s="106" t="s">
        <v>96</v>
      </c>
      <c r="E45" s="106" t="s">
        <v>185</v>
      </c>
      <c r="F45" s="106">
        <v>1.0</v>
      </c>
      <c r="G45" s="400">
        <v>46019.0</v>
      </c>
      <c r="H45" s="106" t="s">
        <v>3443</v>
      </c>
      <c r="I45" s="106" t="s">
        <v>99</v>
      </c>
      <c r="J45" s="401">
        <v>46037.0</v>
      </c>
      <c r="K45" s="106" t="s">
        <v>53</v>
      </c>
      <c r="L45" s="106" t="s">
        <v>95</v>
      </c>
      <c r="M45" s="401">
        <v>46072.0</v>
      </c>
      <c r="N45" s="401">
        <v>46081.0</v>
      </c>
      <c r="O45" s="401">
        <v>46072.0</v>
      </c>
      <c r="P45" s="402">
        <v>0.0</v>
      </c>
      <c r="Q45" s="403">
        <v>18729.25</v>
      </c>
      <c r="R45" s="192">
        <v>209.8985767118682</v>
      </c>
      <c r="S45" s="106" t="s">
        <v>3157</v>
      </c>
      <c r="U45" s="106" t="s">
        <v>48</v>
      </c>
      <c r="V45" s="106" t="s">
        <v>40</v>
      </c>
      <c r="W45" s="106" t="s">
        <v>55</v>
      </c>
      <c r="Y45" s="194" t="str">
        <f t="shared" si="1"/>
        <v>#NAME?</v>
      </c>
      <c r="Z45" s="194" t="str">
        <f t="shared" si="2"/>
        <v>#NAME?</v>
      </c>
      <c r="AA45" s="194" t="str">
        <f t="shared" si="3"/>
        <v>#NAME?</v>
      </c>
    </row>
    <row r="46">
      <c r="A46" s="106" t="s">
        <v>187</v>
      </c>
      <c r="B46" s="106" t="s">
        <v>188</v>
      </c>
      <c r="C46" s="106" t="s">
        <v>189</v>
      </c>
      <c r="D46" s="106" t="s">
        <v>190</v>
      </c>
      <c r="E46" s="106" t="s">
        <v>191</v>
      </c>
      <c r="F46" s="106">
        <v>0.0</v>
      </c>
      <c r="G46" s="400">
        <v>46003.0</v>
      </c>
      <c r="I46" s="106" t="s">
        <v>37</v>
      </c>
      <c r="J46" s="401">
        <v>46031.0</v>
      </c>
      <c r="K46" s="106">
        <v>1.0235271E7</v>
      </c>
      <c r="L46" s="106" t="s">
        <v>192</v>
      </c>
      <c r="M46" s="401">
        <v>46042.0</v>
      </c>
      <c r="O46" s="401">
        <v>46065.0</v>
      </c>
      <c r="P46" s="402">
        <v>0.2</v>
      </c>
      <c r="Q46" s="403">
        <v>22388.17</v>
      </c>
      <c r="R46" s="192">
        <v>250.9040681385184</v>
      </c>
      <c r="S46" s="106" t="s">
        <v>3230</v>
      </c>
      <c r="U46" s="106" t="s">
        <v>39</v>
      </c>
      <c r="V46" s="106" t="s">
        <v>40</v>
      </c>
      <c r="Y46" s="194" t="str">
        <f t="shared" si="1"/>
        <v>#NAME?</v>
      </c>
      <c r="Z46" s="194" t="str">
        <f t="shared" si="2"/>
        <v>#NAME?</v>
      </c>
      <c r="AA46" s="194" t="str">
        <f t="shared" si="3"/>
        <v>#NAME?</v>
      </c>
    </row>
    <row r="47">
      <c r="A47" s="106" t="s">
        <v>187</v>
      </c>
      <c r="B47" s="106" t="s">
        <v>188</v>
      </c>
      <c r="C47" s="106" t="s">
        <v>189</v>
      </c>
      <c r="D47" s="106" t="s">
        <v>190</v>
      </c>
      <c r="E47" s="106" t="s">
        <v>191</v>
      </c>
      <c r="F47" s="106">
        <v>0.0</v>
      </c>
      <c r="G47" s="400">
        <v>46003.0</v>
      </c>
      <c r="H47" s="106" t="s">
        <v>193</v>
      </c>
      <c r="I47" s="106" t="s">
        <v>37</v>
      </c>
      <c r="J47" s="401">
        <v>46031.0</v>
      </c>
      <c r="K47" s="106">
        <v>1.0235316E7</v>
      </c>
      <c r="L47" s="106" t="s">
        <v>194</v>
      </c>
      <c r="M47" s="401">
        <v>46042.0</v>
      </c>
      <c r="O47" s="401">
        <v>46051.0</v>
      </c>
      <c r="P47" s="402">
        <v>0.8</v>
      </c>
      <c r="Q47" s="403">
        <v>24904.52</v>
      </c>
      <c r="R47" s="192">
        <v>279.1047853860809</v>
      </c>
      <c r="S47" s="106" t="s">
        <v>3157</v>
      </c>
      <c r="U47" s="106" t="s">
        <v>39</v>
      </c>
      <c r="V47" s="106" t="s">
        <v>40</v>
      </c>
      <c r="Y47" s="194" t="str">
        <f t="shared" si="1"/>
        <v>#NAME?</v>
      </c>
      <c r="Z47" s="194" t="str">
        <f t="shared" si="2"/>
        <v>#NAME?</v>
      </c>
      <c r="AA47" s="194" t="str">
        <f t="shared" si="3"/>
        <v>#NAME?</v>
      </c>
    </row>
    <row r="48">
      <c r="A48" s="106" t="s">
        <v>195</v>
      </c>
      <c r="B48" s="106" t="s">
        <v>196</v>
      </c>
      <c r="C48" s="106" t="s">
        <v>197</v>
      </c>
      <c r="D48" s="106" t="s">
        <v>198</v>
      </c>
      <c r="E48" s="106" t="s">
        <v>199</v>
      </c>
      <c r="F48" s="106">
        <v>0.0</v>
      </c>
      <c r="G48" s="400">
        <v>45943.0</v>
      </c>
      <c r="H48" s="106" t="s">
        <v>200</v>
      </c>
      <c r="I48" s="106" t="s">
        <v>37</v>
      </c>
      <c r="J48" s="400">
        <v>45943.0</v>
      </c>
      <c r="K48" s="106">
        <v>1.0230894E7</v>
      </c>
      <c r="L48" s="106" t="s">
        <v>201</v>
      </c>
      <c r="M48" s="400">
        <v>46006.0</v>
      </c>
      <c r="N48" s="400"/>
      <c r="O48" s="400">
        <v>46015.0</v>
      </c>
      <c r="P48" s="402">
        <v>1.0</v>
      </c>
      <c r="Q48" s="223">
        <v>110913.0</v>
      </c>
      <c r="R48" s="192">
        <v>1243.001232769248</v>
      </c>
      <c r="S48" s="106" t="s">
        <v>3157</v>
      </c>
      <c r="T48" s="106">
        <v>1296.0</v>
      </c>
      <c r="U48" s="106" t="s">
        <v>48</v>
      </c>
      <c r="V48" s="106" t="s">
        <v>40</v>
      </c>
      <c r="W48" s="106"/>
      <c r="Y48" s="194" t="str">
        <f t="shared" si="1"/>
        <v>#NAME?</v>
      </c>
      <c r="Z48" s="194" t="str">
        <f t="shared" si="2"/>
        <v>#NAME?</v>
      </c>
      <c r="AA48" s="194" t="str">
        <f t="shared" si="3"/>
        <v>#NAME?</v>
      </c>
    </row>
    <row r="49">
      <c r="A49" s="106" t="s">
        <v>31</v>
      </c>
      <c r="B49" s="194" t="s">
        <v>202</v>
      </c>
      <c r="C49" s="106" t="s">
        <v>197</v>
      </c>
      <c r="D49" s="106" t="s">
        <v>203</v>
      </c>
      <c r="E49" s="106" t="s">
        <v>204</v>
      </c>
      <c r="F49" s="106">
        <v>0.0</v>
      </c>
      <c r="G49" s="401">
        <v>46000.0</v>
      </c>
      <c r="I49" s="106" t="s">
        <v>99</v>
      </c>
      <c r="J49" s="400">
        <v>46006.0</v>
      </c>
      <c r="K49" s="106" t="s">
        <v>53</v>
      </c>
      <c r="L49" s="106" t="s">
        <v>205</v>
      </c>
      <c r="M49" s="401">
        <v>46027.0</v>
      </c>
      <c r="N49" s="401">
        <v>46063.0</v>
      </c>
      <c r="O49" s="401">
        <v>46063.0</v>
      </c>
      <c r="P49" s="402">
        <v>0.1</v>
      </c>
      <c r="Q49" s="403">
        <v>13974.88</v>
      </c>
      <c r="R49" s="192">
        <v>156.61638462400538</v>
      </c>
      <c r="S49" s="106" t="s">
        <v>3157</v>
      </c>
      <c r="U49" s="106" t="s">
        <v>39</v>
      </c>
      <c r="V49" s="106" t="s">
        <v>40</v>
      </c>
      <c r="W49" s="106" t="s">
        <v>55</v>
      </c>
      <c r="Y49" s="194" t="str">
        <f t="shared" si="1"/>
        <v>#NAME?</v>
      </c>
      <c r="Z49" s="194" t="str">
        <f t="shared" si="2"/>
        <v>#NAME?</v>
      </c>
      <c r="AA49" s="194" t="str">
        <f t="shared" si="3"/>
        <v>#NAME?</v>
      </c>
    </row>
    <row r="50">
      <c r="A50" s="106" t="s">
        <v>31</v>
      </c>
      <c r="B50" s="194" t="s">
        <v>202</v>
      </c>
      <c r="C50" s="106" t="s">
        <v>206</v>
      </c>
      <c r="D50" s="106" t="s">
        <v>198</v>
      </c>
      <c r="E50" s="106" t="s">
        <v>207</v>
      </c>
      <c r="F50" s="106">
        <v>0.0</v>
      </c>
      <c r="G50" s="400">
        <v>46002.0</v>
      </c>
      <c r="I50" s="106" t="s">
        <v>52</v>
      </c>
      <c r="J50" s="400">
        <v>46003.0</v>
      </c>
      <c r="K50" s="106" t="s">
        <v>53</v>
      </c>
      <c r="L50" s="106" t="s">
        <v>95</v>
      </c>
      <c r="M50" s="401">
        <v>46031.0</v>
      </c>
      <c r="N50" s="401">
        <v>46051.0</v>
      </c>
      <c r="O50" s="401">
        <v>46046.0</v>
      </c>
      <c r="P50" s="402">
        <v>1.0</v>
      </c>
      <c r="Q50" s="403">
        <v>16040.0</v>
      </c>
      <c r="R50" s="192">
        <v>179.7601703462961</v>
      </c>
      <c r="S50" s="106" t="s">
        <v>3157</v>
      </c>
      <c r="U50" s="106" t="s">
        <v>48</v>
      </c>
      <c r="V50" s="106" t="s">
        <v>40</v>
      </c>
      <c r="W50" s="106" t="s">
        <v>41</v>
      </c>
      <c r="Y50" s="194" t="str">
        <f t="shared" si="1"/>
        <v>#NAME?</v>
      </c>
      <c r="Z50" s="194" t="str">
        <f t="shared" si="2"/>
        <v>#NAME?</v>
      </c>
      <c r="AA50" s="194" t="str">
        <f t="shared" si="3"/>
        <v>#NAME?</v>
      </c>
    </row>
    <row r="51">
      <c r="A51" s="106" t="s">
        <v>31</v>
      </c>
      <c r="B51" s="194" t="s">
        <v>202</v>
      </c>
      <c r="C51" s="106" t="s">
        <v>197</v>
      </c>
      <c r="D51" s="106" t="s">
        <v>2798</v>
      </c>
      <c r="E51" s="106" t="s">
        <v>2799</v>
      </c>
      <c r="F51" s="106">
        <v>0.0</v>
      </c>
      <c r="G51" s="400">
        <v>46013.0</v>
      </c>
      <c r="H51" s="106" t="s">
        <v>3444</v>
      </c>
      <c r="I51" s="106" t="s">
        <v>52</v>
      </c>
      <c r="J51" s="400">
        <v>46013.0</v>
      </c>
      <c r="K51" s="106" t="s">
        <v>53</v>
      </c>
      <c r="L51" s="106" t="s">
        <v>64</v>
      </c>
      <c r="M51" s="401">
        <v>46028.0</v>
      </c>
      <c r="N51" s="401">
        <v>46012.0</v>
      </c>
      <c r="O51" s="401">
        <v>46038.0</v>
      </c>
      <c r="P51" s="402">
        <v>1.0</v>
      </c>
      <c r="Q51" s="403">
        <v>14505.72</v>
      </c>
      <c r="R51" s="192">
        <v>162.56550487504202</v>
      </c>
      <c r="S51" s="106" t="s">
        <v>3162</v>
      </c>
      <c r="U51" s="106" t="s">
        <v>39</v>
      </c>
      <c r="V51" s="106" t="s">
        <v>208</v>
      </c>
      <c r="W51" s="106" t="s">
        <v>41</v>
      </c>
      <c r="Y51" s="194" t="str">
        <f t="shared" si="1"/>
        <v>#NAME?</v>
      </c>
      <c r="Z51" s="194" t="str">
        <f t="shared" si="2"/>
        <v>#NAME?</v>
      </c>
      <c r="AA51" s="194" t="str">
        <f t="shared" si="3"/>
        <v>#NAME?</v>
      </c>
    </row>
    <row r="52">
      <c r="A52" s="106" t="s">
        <v>31</v>
      </c>
      <c r="B52" s="194" t="s">
        <v>202</v>
      </c>
      <c r="C52" s="106" t="s">
        <v>197</v>
      </c>
      <c r="D52" s="106" t="s">
        <v>2801</v>
      </c>
      <c r="E52" s="106" t="s">
        <v>2802</v>
      </c>
      <c r="F52" s="106">
        <v>0.0</v>
      </c>
      <c r="G52" s="401">
        <v>46026.0</v>
      </c>
      <c r="I52" s="106" t="s">
        <v>52</v>
      </c>
      <c r="J52" s="401">
        <v>46028.0</v>
      </c>
      <c r="K52" s="106" t="s">
        <v>53</v>
      </c>
      <c r="L52" s="106" t="s">
        <v>227</v>
      </c>
      <c r="M52" s="401">
        <v>46031.0</v>
      </c>
      <c r="N52" s="401">
        <v>46043.0</v>
      </c>
      <c r="O52" s="401">
        <v>46031.0</v>
      </c>
      <c r="P52" s="402">
        <v>1.0</v>
      </c>
      <c r="Q52" s="403">
        <v>4850.0</v>
      </c>
      <c r="R52" s="192">
        <v>54.35391684411072</v>
      </c>
      <c r="S52" s="106" t="s">
        <v>3157</v>
      </c>
      <c r="U52" s="106" t="s">
        <v>39</v>
      </c>
      <c r="V52" s="106" t="s">
        <v>208</v>
      </c>
      <c r="W52" s="106" t="s">
        <v>41</v>
      </c>
      <c r="Y52" s="194" t="str">
        <f t="shared" si="1"/>
        <v>#NAME?</v>
      </c>
      <c r="Z52" s="194" t="str">
        <f t="shared" si="2"/>
        <v>#NAME?</v>
      </c>
      <c r="AA52" s="194" t="str">
        <f t="shared" si="3"/>
        <v>#NAME?</v>
      </c>
    </row>
    <row r="53">
      <c r="A53" s="106" t="s">
        <v>209</v>
      </c>
      <c r="B53" s="106" t="s">
        <v>210</v>
      </c>
      <c r="C53" s="106" t="s">
        <v>211</v>
      </c>
      <c r="D53" s="106" t="s">
        <v>212</v>
      </c>
      <c r="E53" s="106" t="s">
        <v>213</v>
      </c>
      <c r="F53" s="106">
        <v>0.0</v>
      </c>
      <c r="G53" s="400">
        <v>45972.0</v>
      </c>
      <c r="H53" s="404"/>
      <c r="I53" s="106" t="s">
        <v>52</v>
      </c>
      <c r="J53" s="400">
        <v>45973.0</v>
      </c>
      <c r="K53" s="106" t="s">
        <v>53</v>
      </c>
      <c r="L53" s="106" t="s">
        <v>95</v>
      </c>
      <c r="M53" s="400">
        <v>45975.0</v>
      </c>
      <c r="N53" s="400">
        <v>45975.0</v>
      </c>
      <c r="O53" s="400">
        <v>45975.0</v>
      </c>
      <c r="P53" s="402">
        <v>1.0</v>
      </c>
      <c r="Q53" s="403">
        <v>4540.0</v>
      </c>
      <c r="R53" s="192">
        <v>50.87974896335313</v>
      </c>
      <c r="S53" s="106" t="s">
        <v>3157</v>
      </c>
      <c r="U53" s="106" t="s">
        <v>39</v>
      </c>
      <c r="V53" s="106" t="s">
        <v>40</v>
      </c>
      <c r="W53" s="106" t="s">
        <v>214</v>
      </c>
      <c r="Y53" s="194" t="str">
        <f t="shared" si="1"/>
        <v>#NAME?</v>
      </c>
      <c r="Z53" s="194" t="str">
        <f t="shared" si="2"/>
        <v>#NAME?</v>
      </c>
      <c r="AA53" s="194" t="str">
        <f t="shared" si="3"/>
        <v>#NAME?</v>
      </c>
    </row>
    <row r="54">
      <c r="A54" s="106" t="s">
        <v>209</v>
      </c>
      <c r="B54" s="106" t="s">
        <v>210</v>
      </c>
      <c r="C54" s="106" t="s">
        <v>197</v>
      </c>
      <c r="D54" s="106" t="s">
        <v>215</v>
      </c>
      <c r="E54" s="106" t="s">
        <v>216</v>
      </c>
      <c r="F54" s="106">
        <v>0.0</v>
      </c>
      <c r="G54" s="400">
        <v>45973.0</v>
      </c>
      <c r="H54" s="404"/>
      <c r="I54" s="106" t="s">
        <v>52</v>
      </c>
      <c r="J54" s="400">
        <v>45973.0</v>
      </c>
      <c r="K54" s="106" t="s">
        <v>53</v>
      </c>
      <c r="L54" s="106" t="s">
        <v>95</v>
      </c>
      <c r="M54" s="400">
        <v>45975.0</v>
      </c>
      <c r="N54" s="400">
        <v>45975.0</v>
      </c>
      <c r="O54" s="400">
        <v>45975.0</v>
      </c>
      <c r="P54" s="402">
        <v>1.0</v>
      </c>
      <c r="Q54" s="403">
        <v>2980.0</v>
      </c>
      <c r="R54" s="192">
        <v>33.396839627927825</v>
      </c>
      <c r="S54" s="106" t="s">
        <v>3157</v>
      </c>
      <c r="U54" s="106" t="s">
        <v>39</v>
      </c>
      <c r="V54" s="106" t="s">
        <v>40</v>
      </c>
      <c r="W54" s="106" t="s">
        <v>214</v>
      </c>
      <c r="Y54" s="194" t="str">
        <f t="shared" si="1"/>
        <v>#NAME?</v>
      </c>
      <c r="Z54" s="194" t="str">
        <f t="shared" si="2"/>
        <v>#NAME?</v>
      </c>
      <c r="AA54" s="194" t="str">
        <f t="shared" si="3"/>
        <v>#NAME?</v>
      </c>
    </row>
    <row r="55">
      <c r="A55" s="106" t="s">
        <v>209</v>
      </c>
      <c r="B55" s="106" t="s">
        <v>210</v>
      </c>
      <c r="C55" s="106" t="s">
        <v>217</v>
      </c>
      <c r="D55" s="106" t="s">
        <v>212</v>
      </c>
      <c r="E55" s="106" t="s">
        <v>218</v>
      </c>
      <c r="F55" s="106">
        <v>0.0</v>
      </c>
      <c r="G55" s="400">
        <v>45973.0</v>
      </c>
      <c r="H55" s="404"/>
      <c r="I55" s="106" t="s">
        <v>52</v>
      </c>
      <c r="J55" s="400">
        <v>45973.0</v>
      </c>
      <c r="K55" s="106" t="s">
        <v>53</v>
      </c>
      <c r="L55" s="106" t="s">
        <v>95</v>
      </c>
      <c r="M55" s="400">
        <v>45975.0</v>
      </c>
      <c r="N55" s="400">
        <v>45975.0</v>
      </c>
      <c r="O55" s="400">
        <v>45975.0</v>
      </c>
      <c r="P55" s="402">
        <v>1.0</v>
      </c>
      <c r="Q55" s="403">
        <v>8650.0</v>
      </c>
      <c r="R55" s="192">
        <v>96.94049086630056</v>
      </c>
      <c r="S55" s="106" t="s">
        <v>3157</v>
      </c>
      <c r="U55" s="106" t="s">
        <v>39</v>
      </c>
      <c r="V55" s="106" t="s">
        <v>40</v>
      </c>
      <c r="W55" s="106" t="s">
        <v>214</v>
      </c>
      <c r="Y55" s="194" t="str">
        <f t="shared" si="1"/>
        <v>#NAME?</v>
      </c>
      <c r="Z55" s="194" t="str">
        <f t="shared" si="2"/>
        <v>#NAME?</v>
      </c>
      <c r="AA55" s="194" t="str">
        <f t="shared" si="3"/>
        <v>#NAME?</v>
      </c>
    </row>
    <row r="56">
      <c r="A56" s="106" t="s">
        <v>219</v>
      </c>
      <c r="B56" s="106" t="s">
        <v>220</v>
      </c>
      <c r="C56" s="106" t="s">
        <v>221</v>
      </c>
      <c r="D56" s="106" t="s">
        <v>222</v>
      </c>
      <c r="E56" s="106" t="s">
        <v>223</v>
      </c>
      <c r="F56" s="106">
        <v>0.0</v>
      </c>
      <c r="G56" s="401">
        <v>45971.0</v>
      </c>
      <c r="H56" s="404"/>
      <c r="I56" s="106" t="s">
        <v>46</v>
      </c>
      <c r="J56" s="400">
        <v>45979.0</v>
      </c>
      <c r="K56" s="106" t="s">
        <v>53</v>
      </c>
      <c r="L56" s="106" t="s">
        <v>224</v>
      </c>
      <c r="M56" s="400">
        <v>45979.0</v>
      </c>
      <c r="N56" s="400">
        <v>45980.0</v>
      </c>
      <c r="O56" s="400">
        <v>45979.0</v>
      </c>
      <c r="P56" s="402">
        <v>1.0</v>
      </c>
      <c r="Q56" s="403">
        <v>1026.0</v>
      </c>
      <c r="R56" s="192">
        <v>11.498374985991259</v>
      </c>
      <c r="S56" s="106" t="s">
        <v>3157</v>
      </c>
      <c r="U56" s="106" t="s">
        <v>39</v>
      </c>
      <c r="V56" s="106" t="s">
        <v>40</v>
      </c>
      <c r="W56" s="106"/>
      <c r="Y56" s="194" t="str">
        <f t="shared" si="1"/>
        <v>#NAME?</v>
      </c>
      <c r="Z56" s="194" t="str">
        <f t="shared" si="2"/>
        <v>#NAME?</v>
      </c>
      <c r="AA56" s="194" t="str">
        <f t="shared" si="3"/>
        <v>#NAME?</v>
      </c>
    </row>
    <row r="57">
      <c r="A57" s="106" t="s">
        <v>219</v>
      </c>
      <c r="B57" s="194" t="s">
        <v>225</v>
      </c>
      <c r="C57" s="106" t="s">
        <v>221</v>
      </c>
      <c r="D57" s="106" t="s">
        <v>222</v>
      </c>
      <c r="E57" s="106" t="s">
        <v>226</v>
      </c>
      <c r="F57" s="106">
        <v>0.0</v>
      </c>
      <c r="G57" s="401">
        <v>45971.0</v>
      </c>
      <c r="H57" s="404"/>
      <c r="I57" s="106" t="s">
        <v>46</v>
      </c>
      <c r="J57" s="400">
        <v>45979.0</v>
      </c>
      <c r="K57" s="106" t="s">
        <v>53</v>
      </c>
      <c r="L57" s="106" t="s">
        <v>227</v>
      </c>
      <c r="M57" s="400">
        <v>45979.0</v>
      </c>
      <c r="N57" s="400">
        <v>45980.0</v>
      </c>
      <c r="O57" s="400">
        <v>45979.0</v>
      </c>
      <c r="P57" s="402">
        <v>1.0</v>
      </c>
      <c r="Q57" s="403">
        <v>4537.0</v>
      </c>
      <c r="R57" s="192">
        <v>50.846127983861926</v>
      </c>
      <c r="S57" s="106" t="s">
        <v>3157</v>
      </c>
      <c r="U57" s="106" t="s">
        <v>39</v>
      </c>
      <c r="V57" s="106" t="s">
        <v>40</v>
      </c>
      <c r="W57" s="106"/>
      <c r="Y57" s="194" t="str">
        <f t="shared" si="1"/>
        <v>#NAME?</v>
      </c>
      <c r="Z57" s="194" t="str">
        <f t="shared" si="2"/>
        <v>#NAME?</v>
      </c>
      <c r="AA57" s="194" t="str">
        <f t="shared" si="3"/>
        <v>#NAME?</v>
      </c>
    </row>
    <row r="58">
      <c r="A58" s="106" t="s">
        <v>209</v>
      </c>
      <c r="B58" s="106" t="s">
        <v>210</v>
      </c>
      <c r="C58" s="106" t="s">
        <v>228</v>
      </c>
      <c r="D58" s="106" t="s">
        <v>229</v>
      </c>
      <c r="E58" s="106" t="s">
        <v>230</v>
      </c>
      <c r="F58" s="106">
        <v>0.0</v>
      </c>
      <c r="G58" s="400">
        <v>45978.0</v>
      </c>
      <c r="H58" s="404"/>
      <c r="I58" s="106" t="s">
        <v>52</v>
      </c>
      <c r="J58" s="400">
        <v>45979.0</v>
      </c>
      <c r="K58" s="106" t="s">
        <v>53</v>
      </c>
      <c r="L58" s="106" t="s">
        <v>95</v>
      </c>
      <c r="M58" s="400">
        <v>45983.0</v>
      </c>
      <c r="N58" s="400">
        <v>45983.0</v>
      </c>
      <c r="O58" s="400">
        <v>45983.0</v>
      </c>
      <c r="P58" s="402">
        <v>1.0</v>
      </c>
      <c r="Q58" s="403">
        <v>12284.0</v>
      </c>
      <c r="R58" s="192">
        <v>137.66670402331053</v>
      </c>
      <c r="S58" s="106" t="s">
        <v>3157</v>
      </c>
      <c r="U58" s="106" t="s">
        <v>39</v>
      </c>
      <c r="V58" s="106" t="s">
        <v>40</v>
      </c>
      <c r="W58" s="106" t="s">
        <v>214</v>
      </c>
      <c r="Y58" s="194" t="str">
        <f t="shared" si="1"/>
        <v>#NAME?</v>
      </c>
      <c r="Z58" s="194" t="str">
        <f t="shared" si="2"/>
        <v>#NAME?</v>
      </c>
      <c r="AA58" s="194" t="str">
        <f t="shared" si="3"/>
        <v>#NAME?</v>
      </c>
    </row>
    <row r="59">
      <c r="A59" s="106" t="s">
        <v>209</v>
      </c>
      <c r="B59" s="106" t="s">
        <v>210</v>
      </c>
      <c r="C59" s="106" t="s">
        <v>231</v>
      </c>
      <c r="D59" s="106" t="s">
        <v>232</v>
      </c>
      <c r="E59" s="106" t="s">
        <v>233</v>
      </c>
      <c r="F59" s="106">
        <v>0.0</v>
      </c>
      <c r="G59" s="400">
        <v>45979.0</v>
      </c>
      <c r="H59" s="404"/>
      <c r="I59" s="106" t="s">
        <v>52</v>
      </c>
      <c r="J59" s="400">
        <v>45979.0</v>
      </c>
      <c r="K59" s="106" t="s">
        <v>53</v>
      </c>
      <c r="L59" s="106" t="s">
        <v>95</v>
      </c>
      <c r="M59" s="400">
        <v>45983.0</v>
      </c>
      <c r="N59" s="400">
        <v>45983.0</v>
      </c>
      <c r="O59" s="400">
        <v>45983.0</v>
      </c>
      <c r="P59" s="402">
        <v>1.0</v>
      </c>
      <c r="Q59" s="403">
        <v>420.0</v>
      </c>
      <c r="R59" s="192">
        <v>4.7069371287683515</v>
      </c>
      <c r="S59" s="106" t="s">
        <v>3157</v>
      </c>
      <c r="U59" s="106" t="s">
        <v>39</v>
      </c>
      <c r="V59" s="106" t="s">
        <v>40</v>
      </c>
      <c r="W59" s="106" t="s">
        <v>214</v>
      </c>
      <c r="Y59" s="194" t="str">
        <f t="shared" si="1"/>
        <v>#NAME?</v>
      </c>
      <c r="Z59" s="194" t="str">
        <f t="shared" si="2"/>
        <v>#NAME?</v>
      </c>
      <c r="AA59" s="194" t="str">
        <f t="shared" si="3"/>
        <v>#NAME?</v>
      </c>
    </row>
    <row r="60">
      <c r="A60" s="106" t="s">
        <v>31</v>
      </c>
      <c r="B60" s="194" t="s">
        <v>202</v>
      </c>
      <c r="C60" s="106" t="s">
        <v>197</v>
      </c>
      <c r="D60" s="106" t="s">
        <v>2803</v>
      </c>
      <c r="E60" s="106" t="s">
        <v>2804</v>
      </c>
      <c r="F60" s="106">
        <v>0.0</v>
      </c>
      <c r="G60" s="401">
        <v>46034.0</v>
      </c>
      <c r="I60" s="106" t="s">
        <v>52</v>
      </c>
      <c r="J60" s="401">
        <v>46034.0</v>
      </c>
      <c r="K60" s="106" t="s">
        <v>53</v>
      </c>
      <c r="L60" s="106" t="s">
        <v>227</v>
      </c>
      <c r="M60" s="401">
        <v>46036.0</v>
      </c>
      <c r="N60" s="401">
        <v>46043.0</v>
      </c>
      <c r="O60" s="401">
        <v>46039.0</v>
      </c>
      <c r="P60" s="402">
        <v>1.0</v>
      </c>
      <c r="Q60" s="403">
        <v>6668.0</v>
      </c>
      <c r="R60" s="192">
        <v>74.72823041577945</v>
      </c>
      <c r="S60" s="106" t="s">
        <v>3157</v>
      </c>
      <c r="U60" s="106" t="s">
        <v>39</v>
      </c>
      <c r="V60" s="106" t="s">
        <v>208</v>
      </c>
      <c r="W60" s="106" t="s">
        <v>41</v>
      </c>
      <c r="Y60" s="194" t="str">
        <f t="shared" si="1"/>
        <v>#NAME?</v>
      </c>
      <c r="Z60" s="194" t="str">
        <f t="shared" si="2"/>
        <v>#NAME?</v>
      </c>
      <c r="AA60" s="194" t="str">
        <f t="shared" si="3"/>
        <v>#NAME?</v>
      </c>
    </row>
    <row r="61">
      <c r="A61" s="106" t="s">
        <v>187</v>
      </c>
      <c r="B61" s="106" t="s">
        <v>234</v>
      </c>
      <c r="C61" s="106" t="s">
        <v>197</v>
      </c>
      <c r="D61" s="106" t="s">
        <v>235</v>
      </c>
      <c r="E61" s="106" t="s">
        <v>236</v>
      </c>
      <c r="F61" s="106">
        <v>0.0</v>
      </c>
      <c r="G61" s="401">
        <v>45896.0</v>
      </c>
      <c r="H61" s="405"/>
      <c r="I61" s="106" t="s">
        <v>99</v>
      </c>
      <c r="J61" s="401">
        <v>45904.0</v>
      </c>
      <c r="K61" s="106" t="s">
        <v>53</v>
      </c>
      <c r="L61" s="106" t="s">
        <v>205</v>
      </c>
      <c r="M61" s="401">
        <v>45964.0</v>
      </c>
      <c r="N61" s="401">
        <v>46053.0</v>
      </c>
      <c r="O61" s="401">
        <v>46053.0</v>
      </c>
      <c r="P61" s="402">
        <v>0.5</v>
      </c>
      <c r="Q61" s="223">
        <v>30204.69</v>
      </c>
      <c r="R61" s="192">
        <v>338.50375434270984</v>
      </c>
      <c r="S61" s="106" t="s">
        <v>3157</v>
      </c>
      <c r="U61" s="106" t="s">
        <v>39</v>
      </c>
      <c r="V61" s="106" t="s">
        <v>40</v>
      </c>
      <c r="W61" s="106"/>
      <c r="Y61" s="194" t="str">
        <f t="shared" si="1"/>
        <v>#NAME?</v>
      </c>
      <c r="Z61" s="194" t="str">
        <f t="shared" si="2"/>
        <v>#NAME?</v>
      </c>
      <c r="AA61" s="194" t="str">
        <f t="shared" si="3"/>
        <v>#NAME?</v>
      </c>
    </row>
    <row r="62">
      <c r="A62" s="106" t="s">
        <v>195</v>
      </c>
      <c r="B62" s="106" t="s">
        <v>196</v>
      </c>
      <c r="C62" s="106" t="s">
        <v>197</v>
      </c>
      <c r="D62" s="106" t="s">
        <v>238</v>
      </c>
      <c r="E62" s="106" t="s">
        <v>239</v>
      </c>
      <c r="F62" s="106">
        <v>0.0</v>
      </c>
      <c r="G62" s="400">
        <v>45986.0</v>
      </c>
      <c r="I62" s="106" t="s">
        <v>52</v>
      </c>
      <c r="J62" s="400">
        <v>45987.0</v>
      </c>
      <c r="K62" s="106" t="s">
        <v>53</v>
      </c>
      <c r="L62" s="106" t="s">
        <v>227</v>
      </c>
      <c r="M62" s="401">
        <v>45998.0</v>
      </c>
      <c r="N62" s="401">
        <v>45998.0</v>
      </c>
      <c r="O62" s="401">
        <v>45999.0</v>
      </c>
      <c r="P62" s="402">
        <v>1.0</v>
      </c>
      <c r="Q62" s="403">
        <v>11200.0</v>
      </c>
      <c r="R62" s="192">
        <v>125.5183234338227</v>
      </c>
      <c r="S62" s="106" t="s">
        <v>3157</v>
      </c>
      <c r="U62" s="106" t="s">
        <v>39</v>
      </c>
      <c r="V62" s="106" t="s">
        <v>40</v>
      </c>
      <c r="W62" s="106" t="s">
        <v>41</v>
      </c>
      <c r="Y62" s="194" t="str">
        <f t="shared" si="1"/>
        <v>#NAME?</v>
      </c>
      <c r="Z62" s="194" t="str">
        <f t="shared" si="2"/>
        <v>#NAME?</v>
      </c>
      <c r="AA62" s="194" t="str">
        <f t="shared" si="3"/>
        <v>#NAME?</v>
      </c>
    </row>
    <row r="63">
      <c r="A63" s="106" t="s">
        <v>209</v>
      </c>
      <c r="B63" s="106" t="s">
        <v>240</v>
      </c>
      <c r="C63" s="106" t="s">
        <v>241</v>
      </c>
      <c r="D63" s="106" t="s">
        <v>242</v>
      </c>
      <c r="E63" s="106" t="s">
        <v>243</v>
      </c>
      <c r="F63" s="106">
        <v>0.0</v>
      </c>
      <c r="G63" s="400">
        <v>46017.0</v>
      </c>
      <c r="I63" s="106" t="s">
        <v>52</v>
      </c>
      <c r="J63" s="400">
        <v>46017.0</v>
      </c>
      <c r="K63" s="106" t="s">
        <v>53</v>
      </c>
      <c r="L63" s="106" t="s">
        <v>95</v>
      </c>
      <c r="M63" s="401">
        <v>45995.0</v>
      </c>
      <c r="N63" s="401">
        <v>45995.0</v>
      </c>
      <c r="O63" s="401">
        <v>45995.0</v>
      </c>
      <c r="P63" s="402">
        <v>1.0</v>
      </c>
      <c r="Q63" s="403">
        <v>380.0</v>
      </c>
      <c r="R63" s="192">
        <v>4.258657402218985</v>
      </c>
      <c r="S63" s="106" t="s">
        <v>3157</v>
      </c>
      <c r="U63" s="106" t="s">
        <v>39</v>
      </c>
      <c r="V63" s="106" t="s">
        <v>40</v>
      </c>
      <c r="W63" s="106" t="s">
        <v>214</v>
      </c>
      <c r="Y63" s="194" t="str">
        <f t="shared" si="1"/>
        <v>#NAME?</v>
      </c>
      <c r="Z63" s="194" t="str">
        <f t="shared" si="2"/>
        <v>#NAME?</v>
      </c>
      <c r="AA63" s="194" t="str">
        <f t="shared" si="3"/>
        <v>#NAME?</v>
      </c>
    </row>
    <row r="64">
      <c r="A64" s="106" t="s">
        <v>209</v>
      </c>
      <c r="B64" s="106" t="s">
        <v>240</v>
      </c>
      <c r="C64" s="106" t="s">
        <v>244</v>
      </c>
      <c r="D64" s="106" t="s">
        <v>245</v>
      </c>
      <c r="E64" s="106" t="s">
        <v>246</v>
      </c>
      <c r="F64" s="106">
        <v>0.0</v>
      </c>
      <c r="G64" s="400">
        <v>45980.0</v>
      </c>
      <c r="I64" s="106" t="s">
        <v>52</v>
      </c>
      <c r="J64" s="400">
        <v>45981.0</v>
      </c>
      <c r="K64" s="106" t="s">
        <v>53</v>
      </c>
      <c r="L64" s="106" t="s">
        <v>95</v>
      </c>
      <c r="M64" s="401">
        <v>45997.0</v>
      </c>
      <c r="N64" s="401">
        <v>45997.0</v>
      </c>
      <c r="O64" s="401">
        <v>45997.0</v>
      </c>
      <c r="P64" s="402">
        <v>1.0</v>
      </c>
      <c r="Q64" s="403">
        <v>1150.0</v>
      </c>
      <c r="R64" s="192">
        <v>12.888042138294296</v>
      </c>
      <c r="S64" s="106" t="s">
        <v>3157</v>
      </c>
      <c r="U64" s="106" t="s">
        <v>39</v>
      </c>
      <c r="V64" s="106" t="s">
        <v>40</v>
      </c>
      <c r="W64" s="106" t="s">
        <v>214</v>
      </c>
      <c r="Y64" s="194" t="str">
        <f t="shared" si="1"/>
        <v>#NAME?</v>
      </c>
      <c r="Z64" s="194" t="str">
        <f t="shared" si="2"/>
        <v>#NAME?</v>
      </c>
      <c r="AA64" s="194" t="str">
        <f t="shared" si="3"/>
        <v>#NAME?</v>
      </c>
    </row>
    <row r="65">
      <c r="A65" s="106" t="s">
        <v>219</v>
      </c>
      <c r="B65" s="106" t="s">
        <v>220</v>
      </c>
      <c r="C65" s="106" t="s">
        <v>197</v>
      </c>
      <c r="D65" s="106" t="s">
        <v>198</v>
      </c>
      <c r="E65" s="106" t="s">
        <v>247</v>
      </c>
      <c r="F65" s="106">
        <v>0.0</v>
      </c>
      <c r="G65" s="401">
        <v>45875.0</v>
      </c>
      <c r="H65" s="106" t="s">
        <v>248</v>
      </c>
      <c r="I65" s="106" t="s">
        <v>37</v>
      </c>
      <c r="J65" s="401">
        <v>45880.0</v>
      </c>
      <c r="K65" s="106">
        <v>1.0228039E7</v>
      </c>
      <c r="L65" s="106" t="s">
        <v>249</v>
      </c>
      <c r="M65" s="400">
        <v>45989.0</v>
      </c>
      <c r="N65" s="400"/>
      <c r="O65" s="400">
        <v>46022.0</v>
      </c>
      <c r="P65" s="402">
        <v>1.0</v>
      </c>
      <c r="Q65" s="223">
        <v>1687960.0</v>
      </c>
      <c r="R65" s="192">
        <v>18916.95618065673</v>
      </c>
      <c r="S65" s="106" t="s">
        <v>3157</v>
      </c>
      <c r="U65" s="106" t="s">
        <v>48</v>
      </c>
      <c r="V65" s="106" t="s">
        <v>250</v>
      </c>
      <c r="W65" s="106"/>
      <c r="Y65" s="194" t="str">
        <f t="shared" si="1"/>
        <v>#NAME?</v>
      </c>
      <c r="Z65" s="194" t="str">
        <f t="shared" si="2"/>
        <v>#NAME?</v>
      </c>
      <c r="AA65" s="194" t="str">
        <f t="shared" si="3"/>
        <v>#NAME?</v>
      </c>
    </row>
    <row r="66">
      <c r="A66" s="106" t="s">
        <v>219</v>
      </c>
      <c r="B66" s="106" t="s">
        <v>234</v>
      </c>
      <c r="C66" s="106" t="s">
        <v>251</v>
      </c>
      <c r="D66" s="106" t="s">
        <v>252</v>
      </c>
      <c r="E66" s="106" t="s">
        <v>253</v>
      </c>
      <c r="F66" s="106">
        <v>0.0</v>
      </c>
      <c r="G66" s="401">
        <v>45632.0</v>
      </c>
      <c r="H66" s="106" t="s">
        <v>254</v>
      </c>
      <c r="I66" s="106" t="s">
        <v>37</v>
      </c>
      <c r="J66" s="401">
        <v>45673.0</v>
      </c>
      <c r="K66" s="106">
        <v>1.0220298E7</v>
      </c>
      <c r="L66" s="106" t="s">
        <v>194</v>
      </c>
      <c r="M66" s="401">
        <v>45695.0</v>
      </c>
      <c r="N66" s="401"/>
      <c r="O66" s="401">
        <v>46022.0</v>
      </c>
      <c r="P66" s="402">
        <v>1.0</v>
      </c>
      <c r="Q66" s="223">
        <v>54332.02</v>
      </c>
      <c r="R66" s="192">
        <v>608.8985767118681</v>
      </c>
      <c r="S66" s="106" t="s">
        <v>3157</v>
      </c>
      <c r="U66" s="106" t="s">
        <v>48</v>
      </c>
      <c r="V66" s="106" t="s">
        <v>40</v>
      </c>
      <c r="W66" s="106"/>
      <c r="Y66" s="194" t="str">
        <f t="shared" si="1"/>
        <v>#NAME?</v>
      </c>
      <c r="Z66" s="194" t="str">
        <f t="shared" si="2"/>
        <v>#NAME?</v>
      </c>
      <c r="AA66" s="194" t="str">
        <f t="shared" si="3"/>
        <v>#NAME?</v>
      </c>
    </row>
    <row r="67">
      <c r="A67" s="106" t="s">
        <v>219</v>
      </c>
      <c r="B67" s="106" t="s">
        <v>234</v>
      </c>
      <c r="C67" s="106" t="s">
        <v>251</v>
      </c>
      <c r="D67" s="106" t="s">
        <v>837</v>
      </c>
      <c r="E67" s="106" t="s">
        <v>2805</v>
      </c>
      <c r="F67" s="106">
        <v>1.0</v>
      </c>
      <c r="G67" s="400">
        <v>45644.0</v>
      </c>
      <c r="H67" s="405"/>
      <c r="I67" s="106" t="s">
        <v>37</v>
      </c>
      <c r="J67" s="401">
        <v>45713.0</v>
      </c>
      <c r="K67" s="106">
        <v>1.0221914E7</v>
      </c>
      <c r="L67" s="106" t="s">
        <v>194</v>
      </c>
      <c r="M67" s="401">
        <v>45744.0</v>
      </c>
      <c r="N67" s="401"/>
      <c r="O67" s="400">
        <v>46387.0</v>
      </c>
      <c r="P67" s="402">
        <v>1.0</v>
      </c>
      <c r="Q67" s="223">
        <v>33252.62</v>
      </c>
      <c r="R67" s="192">
        <v>372.66188501625015</v>
      </c>
      <c r="S67" s="106" t="s">
        <v>3157</v>
      </c>
      <c r="U67" s="106" t="s">
        <v>48</v>
      </c>
      <c r="V67" s="106" t="s">
        <v>208</v>
      </c>
      <c r="W67" s="106"/>
      <c r="Y67" s="194" t="str">
        <f t="shared" si="1"/>
        <v>#NAME?</v>
      </c>
      <c r="Z67" s="194" t="str">
        <f t="shared" si="2"/>
        <v>#NAME?</v>
      </c>
      <c r="AA67" s="194" t="str">
        <f t="shared" si="3"/>
        <v>#NAME?</v>
      </c>
    </row>
    <row r="68">
      <c r="A68" s="106" t="s">
        <v>187</v>
      </c>
      <c r="B68" s="106" t="s">
        <v>234</v>
      </c>
      <c r="C68" s="106" t="s">
        <v>255</v>
      </c>
      <c r="D68" s="106" t="s">
        <v>256</v>
      </c>
      <c r="E68" s="106" t="s">
        <v>257</v>
      </c>
      <c r="F68" s="106">
        <v>0.0</v>
      </c>
      <c r="G68" s="401">
        <v>45839.0</v>
      </c>
      <c r="H68" s="194" t="s">
        <v>258</v>
      </c>
      <c r="I68" s="106" t="s">
        <v>37</v>
      </c>
      <c r="J68" s="401">
        <v>45887.0</v>
      </c>
      <c r="K68" s="106">
        <v>1.022828E7</v>
      </c>
      <c r="L68" s="106" t="s">
        <v>194</v>
      </c>
      <c r="M68" s="401">
        <v>45915.0</v>
      </c>
      <c r="N68" s="401"/>
      <c r="O68" s="400">
        <v>46387.0</v>
      </c>
      <c r="P68" s="402">
        <v>0.0</v>
      </c>
      <c r="Q68" s="223">
        <v>28814.94</v>
      </c>
      <c r="R68" s="192">
        <v>322.92883559341027</v>
      </c>
      <c r="S68" s="106" t="s">
        <v>3157</v>
      </c>
      <c r="T68" s="106">
        <v>2600.0</v>
      </c>
      <c r="U68" s="106" t="s">
        <v>39</v>
      </c>
      <c r="V68" s="106" t="s">
        <v>40</v>
      </c>
      <c r="W68" s="106"/>
      <c r="Y68" s="194" t="str">
        <f t="shared" si="1"/>
        <v>#NAME?</v>
      </c>
      <c r="Z68" s="194" t="str">
        <f t="shared" si="2"/>
        <v>#NAME?</v>
      </c>
      <c r="AA68" s="194" t="str">
        <f t="shared" si="3"/>
        <v>#NAME?</v>
      </c>
    </row>
    <row r="69">
      <c r="A69" s="106" t="s">
        <v>187</v>
      </c>
      <c r="B69" s="106" t="s">
        <v>234</v>
      </c>
      <c r="C69" s="106" t="s">
        <v>259</v>
      </c>
      <c r="D69" s="106" t="s">
        <v>256</v>
      </c>
      <c r="E69" s="106" t="s">
        <v>260</v>
      </c>
      <c r="F69" s="106">
        <v>0.0</v>
      </c>
      <c r="G69" s="401">
        <v>45839.0</v>
      </c>
      <c r="H69" s="106" t="s">
        <v>3445</v>
      </c>
      <c r="I69" s="106" t="s">
        <v>37</v>
      </c>
      <c r="J69" s="401">
        <v>45887.0</v>
      </c>
      <c r="K69" s="106">
        <v>1.022828E7</v>
      </c>
      <c r="L69" s="106" t="s">
        <v>194</v>
      </c>
      <c r="M69" s="401">
        <v>45915.0</v>
      </c>
      <c r="N69" s="401"/>
      <c r="O69" s="400">
        <v>46387.0</v>
      </c>
      <c r="P69" s="402">
        <v>0.0</v>
      </c>
      <c r="Q69" s="223">
        <v>11912.82</v>
      </c>
      <c r="R69" s="192">
        <v>133.5068923007957</v>
      </c>
      <c r="S69" s="106" t="s">
        <v>3157</v>
      </c>
      <c r="T69" s="106">
        <v>2600.0</v>
      </c>
      <c r="U69" s="106" t="s">
        <v>39</v>
      </c>
      <c r="V69" s="106" t="s">
        <v>40</v>
      </c>
      <c r="W69" s="106"/>
      <c r="Y69" s="194" t="str">
        <f t="shared" si="1"/>
        <v>#NAME?</v>
      </c>
      <c r="Z69" s="194" t="str">
        <f t="shared" si="2"/>
        <v>#NAME?</v>
      </c>
      <c r="AA69" s="194" t="str">
        <f t="shared" si="3"/>
        <v>#NAME?</v>
      </c>
    </row>
    <row r="70">
      <c r="A70" s="106" t="s">
        <v>31</v>
      </c>
      <c r="B70" s="194" t="s">
        <v>202</v>
      </c>
      <c r="C70" s="106" t="s">
        <v>197</v>
      </c>
      <c r="D70" s="106" t="s">
        <v>262</v>
      </c>
      <c r="E70" s="106" t="s">
        <v>263</v>
      </c>
      <c r="F70" s="106">
        <v>0.0</v>
      </c>
      <c r="G70" s="400">
        <v>46380.0</v>
      </c>
      <c r="H70" s="106" t="s">
        <v>3446</v>
      </c>
      <c r="I70" s="106" t="s">
        <v>52</v>
      </c>
      <c r="J70" s="401">
        <v>46034.0</v>
      </c>
      <c r="K70" s="106" t="s">
        <v>53</v>
      </c>
      <c r="L70" s="106" t="s">
        <v>227</v>
      </c>
      <c r="M70" s="401">
        <v>46050.0</v>
      </c>
      <c r="N70" s="401">
        <v>46051.0</v>
      </c>
      <c r="O70" s="401">
        <v>46050.0</v>
      </c>
      <c r="P70" s="402">
        <v>1.0</v>
      </c>
      <c r="Q70" s="403">
        <v>16320.0</v>
      </c>
      <c r="R70" s="192">
        <v>182.89812843214165</v>
      </c>
      <c r="S70" s="106" t="s">
        <v>3157</v>
      </c>
      <c r="U70" s="106" t="s">
        <v>39</v>
      </c>
      <c r="V70" s="106" t="s">
        <v>250</v>
      </c>
      <c r="W70" s="106" t="s">
        <v>41</v>
      </c>
      <c r="Y70" s="194" t="str">
        <f t="shared" si="1"/>
        <v>#NAME?</v>
      </c>
      <c r="Z70" s="194" t="str">
        <f t="shared" si="2"/>
        <v>#NAME?</v>
      </c>
      <c r="AA70" s="194" t="str">
        <f t="shared" si="3"/>
        <v>#NAME?</v>
      </c>
    </row>
    <row r="71">
      <c r="A71" s="106" t="s">
        <v>219</v>
      </c>
      <c r="B71" s="106" t="s">
        <v>240</v>
      </c>
      <c r="C71" s="106" t="s">
        <v>265</v>
      </c>
      <c r="D71" s="106" t="s">
        <v>266</v>
      </c>
      <c r="E71" s="106" t="s">
        <v>267</v>
      </c>
      <c r="F71" s="106">
        <v>0.0</v>
      </c>
      <c r="G71" s="401">
        <v>45996.0</v>
      </c>
      <c r="I71" s="106" t="s">
        <v>52</v>
      </c>
      <c r="J71" s="400">
        <v>46006.0</v>
      </c>
      <c r="K71" s="106" t="s">
        <v>53</v>
      </c>
      <c r="L71" s="106" t="s">
        <v>95</v>
      </c>
      <c r="M71" s="400">
        <v>46011.0</v>
      </c>
      <c r="N71" s="400">
        <v>46011.0</v>
      </c>
      <c r="O71" s="400">
        <v>46011.0</v>
      </c>
      <c r="P71" s="402">
        <v>1.0</v>
      </c>
      <c r="Q71" s="403">
        <v>4460.0</v>
      </c>
      <c r="R71" s="192">
        <v>49.9831895102544</v>
      </c>
      <c r="S71" s="106" t="s">
        <v>3157</v>
      </c>
      <c r="U71" s="106" t="s">
        <v>39</v>
      </c>
      <c r="V71" s="106" t="s">
        <v>40</v>
      </c>
      <c r="W71" s="106" t="s">
        <v>214</v>
      </c>
      <c r="Y71" s="194" t="str">
        <f t="shared" si="1"/>
        <v>#NAME?</v>
      </c>
      <c r="Z71" s="194" t="str">
        <f t="shared" si="2"/>
        <v>#NAME?</v>
      </c>
      <c r="AA71" s="194" t="str">
        <f t="shared" si="3"/>
        <v>#NAME?</v>
      </c>
    </row>
    <row r="72">
      <c r="A72" s="106" t="s">
        <v>31</v>
      </c>
      <c r="B72" s="194" t="s">
        <v>202</v>
      </c>
      <c r="C72" s="106" t="s">
        <v>268</v>
      </c>
      <c r="D72" s="106" t="s">
        <v>269</v>
      </c>
      <c r="E72" s="106" t="s">
        <v>270</v>
      </c>
      <c r="F72" s="106">
        <v>0.0</v>
      </c>
      <c r="G72" s="401">
        <v>45999.0</v>
      </c>
      <c r="I72" s="106" t="s">
        <v>37</v>
      </c>
      <c r="J72" s="400">
        <v>46010.0</v>
      </c>
      <c r="K72" s="106">
        <v>1.0232409E7</v>
      </c>
      <c r="M72" s="400">
        <v>46013.0</v>
      </c>
      <c r="O72" s="400">
        <v>46013.0</v>
      </c>
      <c r="P72" s="402">
        <v>1.0</v>
      </c>
      <c r="Q72" s="403">
        <v>291251.4</v>
      </c>
      <c r="R72" s="192">
        <v>3264.0524487280063</v>
      </c>
      <c r="S72" s="106" t="s">
        <v>3411</v>
      </c>
      <c r="T72" s="106">
        <v>438.0</v>
      </c>
      <c r="U72" s="106" t="s">
        <v>48</v>
      </c>
      <c r="V72" s="106" t="s">
        <v>40</v>
      </c>
      <c r="Y72" s="194" t="str">
        <f t="shared" si="1"/>
        <v>#NAME?</v>
      </c>
      <c r="Z72" s="194" t="str">
        <f t="shared" si="2"/>
        <v>#NAME?</v>
      </c>
      <c r="AA72" s="194" t="str">
        <f t="shared" si="3"/>
        <v>#NAME?</v>
      </c>
    </row>
    <row r="73">
      <c r="A73" s="106" t="s">
        <v>271</v>
      </c>
      <c r="B73" s="106" t="s">
        <v>272</v>
      </c>
      <c r="C73" s="106" t="s">
        <v>197</v>
      </c>
      <c r="D73" s="106" t="s">
        <v>273</v>
      </c>
      <c r="E73" s="106" t="s">
        <v>274</v>
      </c>
      <c r="F73" s="106">
        <v>0.0</v>
      </c>
      <c r="G73" s="401">
        <v>45980.0</v>
      </c>
      <c r="H73" s="106" t="s">
        <v>275</v>
      </c>
      <c r="I73" s="106" t="s">
        <v>46</v>
      </c>
      <c r="K73" s="106">
        <v>1.0234294E7</v>
      </c>
      <c r="L73" s="106" t="s">
        <v>276</v>
      </c>
      <c r="M73" s="401">
        <v>46030.0</v>
      </c>
      <c r="N73" s="401">
        <v>46051.0</v>
      </c>
      <c r="O73" s="406">
        <v>46041.0</v>
      </c>
      <c r="P73" s="402">
        <v>1.0</v>
      </c>
      <c r="Q73" s="403">
        <v>100000.0</v>
      </c>
      <c r="R73" s="192">
        <v>1120.6993163734169</v>
      </c>
      <c r="S73" s="106" t="s">
        <v>3163</v>
      </c>
      <c r="T73" s="106">
        <v>23275.0</v>
      </c>
      <c r="U73" s="106" t="s">
        <v>48</v>
      </c>
      <c r="V73" s="106" t="s">
        <v>40</v>
      </c>
      <c r="W73" s="106" t="s">
        <v>41</v>
      </c>
      <c r="Y73" s="194" t="str">
        <f t="shared" si="1"/>
        <v>#NAME?</v>
      </c>
      <c r="Z73" s="194" t="str">
        <f t="shared" si="2"/>
        <v>#NAME?</v>
      </c>
      <c r="AA73" s="194" t="str">
        <f t="shared" si="3"/>
        <v>#NAME?</v>
      </c>
    </row>
    <row r="74">
      <c r="A74" s="106" t="s">
        <v>195</v>
      </c>
      <c r="B74" s="106" t="s">
        <v>196</v>
      </c>
      <c r="C74" s="106" t="s">
        <v>277</v>
      </c>
      <c r="D74" s="106" t="s">
        <v>278</v>
      </c>
      <c r="E74" s="106" t="s">
        <v>279</v>
      </c>
      <c r="F74" s="106">
        <v>2.0</v>
      </c>
      <c r="G74" s="401">
        <v>45852.0</v>
      </c>
      <c r="H74" s="106" t="s">
        <v>3447</v>
      </c>
      <c r="I74" s="106" t="s">
        <v>46</v>
      </c>
      <c r="J74" s="401">
        <v>45929.0</v>
      </c>
      <c r="K74" s="106">
        <v>1.0230352E7</v>
      </c>
      <c r="L74" s="106" t="s">
        <v>281</v>
      </c>
      <c r="M74" s="400">
        <v>45987.0</v>
      </c>
      <c r="N74" s="406">
        <v>46051.0</v>
      </c>
      <c r="O74" s="406">
        <v>46024.0</v>
      </c>
      <c r="P74" s="402">
        <v>1.0</v>
      </c>
      <c r="Q74" s="223">
        <v>297923.18</v>
      </c>
      <c r="R74" s="192">
        <v>3338.8230415779444</v>
      </c>
      <c r="S74" s="106" t="s">
        <v>3157</v>
      </c>
      <c r="U74" s="106" t="s">
        <v>48</v>
      </c>
      <c r="V74" s="106" t="s">
        <v>40</v>
      </c>
      <c r="W74" s="106" t="s">
        <v>41</v>
      </c>
      <c r="Y74" s="194" t="str">
        <f t="shared" si="1"/>
        <v>#NAME?</v>
      </c>
      <c r="Z74" s="194" t="str">
        <f t="shared" si="2"/>
        <v>#NAME?</v>
      </c>
      <c r="AA74" s="194" t="str">
        <f t="shared" si="3"/>
        <v>#NAME?</v>
      </c>
    </row>
    <row r="75">
      <c r="A75" s="106" t="s">
        <v>31</v>
      </c>
      <c r="B75" s="106" t="s">
        <v>282</v>
      </c>
      <c r="C75" s="106" t="s">
        <v>197</v>
      </c>
      <c r="D75" s="106" t="s">
        <v>283</v>
      </c>
      <c r="E75" s="106" t="s">
        <v>284</v>
      </c>
      <c r="F75" s="106">
        <v>0.0</v>
      </c>
      <c r="G75" s="400">
        <v>46007.0</v>
      </c>
      <c r="H75" s="106" t="s">
        <v>285</v>
      </c>
      <c r="I75" s="106" t="s">
        <v>52</v>
      </c>
      <c r="J75" s="400">
        <v>46010.0</v>
      </c>
      <c r="K75" s="106" t="s">
        <v>53</v>
      </c>
      <c r="L75" s="106" t="s">
        <v>227</v>
      </c>
      <c r="M75" s="400">
        <v>46014.0</v>
      </c>
      <c r="O75" s="400">
        <v>46014.0</v>
      </c>
      <c r="P75" s="402">
        <v>1.0</v>
      </c>
      <c r="Q75" s="403">
        <v>2150.0</v>
      </c>
      <c r="R75" s="192">
        <v>24.095035302028464</v>
      </c>
      <c r="S75" s="106" t="s">
        <v>3157</v>
      </c>
      <c r="U75" s="106" t="s">
        <v>39</v>
      </c>
      <c r="V75" s="106" t="s">
        <v>40</v>
      </c>
      <c r="W75" s="106" t="s">
        <v>41</v>
      </c>
      <c r="Y75" s="194" t="str">
        <f t="shared" si="1"/>
        <v>#NAME?</v>
      </c>
      <c r="Z75" s="194" t="str">
        <f t="shared" si="2"/>
        <v>#NAME?</v>
      </c>
      <c r="AA75" s="194" t="str">
        <f t="shared" si="3"/>
        <v>#NAME?</v>
      </c>
    </row>
    <row r="76">
      <c r="A76" s="106" t="s">
        <v>31</v>
      </c>
      <c r="B76" s="194" t="s">
        <v>202</v>
      </c>
      <c r="C76" s="106" t="s">
        <v>286</v>
      </c>
      <c r="D76" s="106" t="s">
        <v>287</v>
      </c>
      <c r="E76" s="106" t="s">
        <v>288</v>
      </c>
      <c r="F76" s="106">
        <v>0.0</v>
      </c>
      <c r="G76" s="401">
        <v>45996.0</v>
      </c>
      <c r="H76" s="106" t="s">
        <v>289</v>
      </c>
      <c r="I76" s="106" t="s">
        <v>162</v>
      </c>
      <c r="Q76" s="223"/>
      <c r="R76" s="192">
        <v>0.0</v>
      </c>
      <c r="S76" s="106" t="s">
        <v>3411</v>
      </c>
      <c r="U76" s="106" t="s">
        <v>39</v>
      </c>
      <c r="V76" s="106" t="s">
        <v>163</v>
      </c>
      <c r="Y76" s="194">
        <f t="shared" si="1"/>
        <v>0</v>
      </c>
      <c r="Z76" s="194" t="str">
        <f t="shared" si="2"/>
        <v/>
      </c>
      <c r="AA76" s="194" t="str">
        <f t="shared" si="3"/>
        <v>NO PRAZO</v>
      </c>
    </row>
    <row r="77">
      <c r="A77" s="106" t="s">
        <v>187</v>
      </c>
      <c r="B77" s="106" t="s">
        <v>747</v>
      </c>
      <c r="C77" s="106" t="s">
        <v>2806</v>
      </c>
      <c r="D77" s="106" t="s">
        <v>2807</v>
      </c>
      <c r="E77" s="106" t="s">
        <v>2808</v>
      </c>
      <c r="F77" s="106">
        <v>0.0</v>
      </c>
      <c r="G77" s="400">
        <v>46007.0</v>
      </c>
      <c r="H77" s="106" t="s">
        <v>2809</v>
      </c>
      <c r="I77" s="106" t="s">
        <v>52</v>
      </c>
      <c r="J77" s="400">
        <v>46013.0</v>
      </c>
      <c r="K77" s="106" t="s">
        <v>53</v>
      </c>
      <c r="L77" s="106" t="s">
        <v>227</v>
      </c>
      <c r="M77" s="401">
        <v>46025.0</v>
      </c>
      <c r="N77" s="401">
        <v>46031.0</v>
      </c>
      <c r="O77" s="401">
        <v>46027.0</v>
      </c>
      <c r="P77" s="402">
        <v>1.0</v>
      </c>
      <c r="Q77" s="403">
        <v>11500.0</v>
      </c>
      <c r="R77" s="192">
        <v>128.88042138294296</v>
      </c>
      <c r="S77" s="106" t="s">
        <v>3157</v>
      </c>
      <c r="U77" s="106" t="s">
        <v>39</v>
      </c>
      <c r="V77" s="106" t="s">
        <v>208</v>
      </c>
      <c r="W77" s="106" t="s">
        <v>41</v>
      </c>
      <c r="Y77" s="194" t="str">
        <f t="shared" si="1"/>
        <v>#NAME?</v>
      </c>
      <c r="Z77" s="194" t="str">
        <f t="shared" si="2"/>
        <v>#NAME?</v>
      </c>
      <c r="AA77" s="194" t="str">
        <f t="shared" si="3"/>
        <v>#NAME?</v>
      </c>
    </row>
    <row r="78">
      <c r="A78" s="106" t="s">
        <v>219</v>
      </c>
      <c r="B78" s="106" t="s">
        <v>220</v>
      </c>
      <c r="C78" s="106" t="s">
        <v>197</v>
      </c>
      <c r="D78" s="106" t="s">
        <v>198</v>
      </c>
      <c r="E78" s="106" t="s">
        <v>247</v>
      </c>
      <c r="F78" s="106">
        <v>0.0</v>
      </c>
      <c r="G78" s="401">
        <v>45939.0</v>
      </c>
      <c r="H78" s="106" t="s">
        <v>290</v>
      </c>
      <c r="I78" s="106" t="s">
        <v>37</v>
      </c>
      <c r="J78" s="400">
        <v>45943.0</v>
      </c>
      <c r="K78" s="106">
        <v>1.0230889E7</v>
      </c>
      <c r="L78" s="106" t="s">
        <v>249</v>
      </c>
      <c r="M78" s="400">
        <v>46017.0</v>
      </c>
      <c r="N78" s="400"/>
      <c r="O78" s="406">
        <v>46059.0</v>
      </c>
      <c r="P78" s="402">
        <v>1.0</v>
      </c>
      <c r="Q78" s="223">
        <v>89655.45</v>
      </c>
      <c r="R78" s="192">
        <v>1004.7680152415106</v>
      </c>
      <c r="S78" s="106" t="s">
        <v>3157</v>
      </c>
      <c r="U78" s="106" t="s">
        <v>48</v>
      </c>
      <c r="V78" s="106" t="s">
        <v>40</v>
      </c>
      <c r="W78" s="106"/>
      <c r="Y78" s="194" t="str">
        <f t="shared" si="1"/>
        <v>#NAME?</v>
      </c>
      <c r="Z78" s="194" t="str">
        <f t="shared" si="2"/>
        <v>#NAME?</v>
      </c>
      <c r="AA78" s="194" t="str">
        <f t="shared" si="3"/>
        <v>#NAME?</v>
      </c>
    </row>
    <row r="79">
      <c r="A79" s="106" t="s">
        <v>219</v>
      </c>
      <c r="B79" s="106" t="s">
        <v>220</v>
      </c>
      <c r="C79" s="106" t="s">
        <v>291</v>
      </c>
      <c r="D79" s="106" t="s">
        <v>43</v>
      </c>
      <c r="E79" s="106" t="s">
        <v>292</v>
      </c>
      <c r="F79" s="106">
        <v>0.0</v>
      </c>
      <c r="G79" s="400">
        <v>45971.0</v>
      </c>
      <c r="H79" s="404"/>
      <c r="I79" s="106" t="s">
        <v>52</v>
      </c>
      <c r="J79" s="401">
        <v>45992.0</v>
      </c>
      <c r="K79" s="106" t="s">
        <v>53</v>
      </c>
      <c r="L79" s="106" t="s">
        <v>95</v>
      </c>
      <c r="M79" s="401">
        <v>46027.0</v>
      </c>
      <c r="N79" s="401">
        <v>46074.0</v>
      </c>
      <c r="O79" s="401">
        <v>46056.0</v>
      </c>
      <c r="P79" s="402">
        <v>0.9</v>
      </c>
      <c r="Q79" s="403">
        <v>54339.24</v>
      </c>
      <c r="R79" s="192">
        <v>608.9794912025103</v>
      </c>
      <c r="S79" s="106" t="s">
        <v>3157</v>
      </c>
      <c r="U79" s="106" t="s">
        <v>48</v>
      </c>
      <c r="V79" s="106" t="s">
        <v>40</v>
      </c>
      <c r="W79" s="106" t="s">
        <v>41</v>
      </c>
      <c r="Y79" s="194" t="str">
        <f t="shared" si="1"/>
        <v>#NAME?</v>
      </c>
      <c r="Z79" s="194" t="str">
        <f t="shared" si="2"/>
        <v>#NAME?</v>
      </c>
      <c r="AA79" s="194" t="str">
        <f t="shared" si="3"/>
        <v>#NAME?</v>
      </c>
    </row>
    <row r="80">
      <c r="A80" s="106" t="s">
        <v>31</v>
      </c>
      <c r="B80" s="106" t="s">
        <v>202</v>
      </c>
      <c r="C80" s="106" t="s">
        <v>293</v>
      </c>
      <c r="D80" s="106" t="s">
        <v>294</v>
      </c>
      <c r="E80" s="106" t="s">
        <v>295</v>
      </c>
      <c r="F80" s="106">
        <v>0.0</v>
      </c>
      <c r="G80" s="400">
        <v>45957.0</v>
      </c>
      <c r="H80" s="106" t="s">
        <v>296</v>
      </c>
      <c r="I80" s="106" t="s">
        <v>52</v>
      </c>
      <c r="J80" s="401">
        <v>45962.0</v>
      </c>
      <c r="K80" s="106" t="s">
        <v>53</v>
      </c>
      <c r="L80" s="106" t="s">
        <v>95</v>
      </c>
      <c r="M80" s="401">
        <v>46030.0</v>
      </c>
      <c r="N80" s="401">
        <v>46066.0</v>
      </c>
      <c r="O80" s="401">
        <v>46057.0</v>
      </c>
      <c r="P80" s="402">
        <v>1.0</v>
      </c>
      <c r="Q80" s="403">
        <v>14437.0</v>
      </c>
      <c r="R80" s="192">
        <v>161.7953603048302</v>
      </c>
      <c r="S80" s="106" t="s">
        <v>3157</v>
      </c>
      <c r="U80" s="106" t="s">
        <v>48</v>
      </c>
      <c r="V80" s="106" t="s">
        <v>40</v>
      </c>
      <c r="W80" s="106" t="s">
        <v>55</v>
      </c>
      <c r="X80" s="106">
        <v>2.0</v>
      </c>
      <c r="Y80" s="194" t="str">
        <f t="shared" si="1"/>
        <v>#NAME?</v>
      </c>
      <c r="Z80" s="194" t="str">
        <f t="shared" si="2"/>
        <v>#NAME?</v>
      </c>
      <c r="AA80" s="194" t="str">
        <f t="shared" si="3"/>
        <v>#NAME?</v>
      </c>
    </row>
    <row r="81">
      <c r="A81" s="106" t="s">
        <v>297</v>
      </c>
      <c r="B81" s="106" t="s">
        <v>1621</v>
      </c>
      <c r="C81" s="106" t="s">
        <v>197</v>
      </c>
      <c r="D81" s="106" t="s">
        <v>973</v>
      </c>
      <c r="E81" s="106" t="s">
        <v>2924</v>
      </c>
      <c r="F81" s="106">
        <v>0.0</v>
      </c>
      <c r="G81" s="401">
        <v>45749.0</v>
      </c>
      <c r="I81" s="106" t="s">
        <v>162</v>
      </c>
      <c r="Q81" s="223"/>
      <c r="R81" s="192">
        <v>0.0</v>
      </c>
      <c r="S81" s="106" t="s">
        <v>3411</v>
      </c>
      <c r="U81" s="106" t="s">
        <v>39</v>
      </c>
      <c r="V81" s="106" t="s">
        <v>163</v>
      </c>
      <c r="W81" s="106"/>
      <c r="Y81" s="194">
        <f t="shared" si="1"/>
        <v>0</v>
      </c>
      <c r="Z81" s="194" t="str">
        <f t="shared" si="2"/>
        <v/>
      </c>
      <c r="AA81" s="194" t="str">
        <f t="shared" si="3"/>
        <v>NO PRAZO</v>
      </c>
    </row>
    <row r="82">
      <c r="A82" s="106" t="s">
        <v>297</v>
      </c>
      <c r="B82" s="106" t="s">
        <v>1621</v>
      </c>
      <c r="C82" s="106" t="s">
        <v>197</v>
      </c>
      <c r="D82" s="106" t="s">
        <v>2925</v>
      </c>
      <c r="E82" s="106" t="s">
        <v>2926</v>
      </c>
      <c r="F82" s="106">
        <v>0.0</v>
      </c>
      <c r="G82" s="401">
        <v>45818.0</v>
      </c>
      <c r="I82" s="106" t="s">
        <v>162</v>
      </c>
      <c r="Q82" s="223"/>
      <c r="R82" s="192">
        <v>0.0</v>
      </c>
      <c r="S82" s="106" t="s">
        <v>3411</v>
      </c>
      <c r="U82" s="106" t="s">
        <v>39</v>
      </c>
      <c r="V82" s="106" t="s">
        <v>163</v>
      </c>
      <c r="W82" s="106"/>
      <c r="Y82" s="194">
        <f t="shared" si="1"/>
        <v>0</v>
      </c>
      <c r="Z82" s="194" t="str">
        <f t="shared" si="2"/>
        <v/>
      </c>
      <c r="AA82" s="194" t="str">
        <f t="shared" si="3"/>
        <v>NO PRAZO</v>
      </c>
    </row>
    <row r="83">
      <c r="A83" s="106" t="s">
        <v>297</v>
      </c>
      <c r="B83" s="106" t="s">
        <v>2927</v>
      </c>
      <c r="C83" s="106" t="s">
        <v>197</v>
      </c>
      <c r="D83" s="106" t="s">
        <v>2928</v>
      </c>
      <c r="E83" s="106" t="s">
        <v>2929</v>
      </c>
      <c r="F83" s="106">
        <v>0.0</v>
      </c>
      <c r="G83" s="401">
        <v>45493.0</v>
      </c>
      <c r="I83" s="106" t="s">
        <v>162</v>
      </c>
      <c r="Q83" s="223"/>
      <c r="R83" s="192">
        <v>0.0</v>
      </c>
      <c r="S83" s="106" t="s">
        <v>3411</v>
      </c>
      <c r="U83" s="106" t="s">
        <v>4</v>
      </c>
      <c r="V83" s="106" t="s">
        <v>163</v>
      </c>
      <c r="W83" s="106"/>
      <c r="Y83" s="194">
        <f t="shared" si="1"/>
        <v>0</v>
      </c>
      <c r="Z83" s="194" t="str">
        <f t="shared" si="2"/>
        <v/>
      </c>
      <c r="AA83" s="194" t="str">
        <f t="shared" si="3"/>
        <v>NO PRAZO</v>
      </c>
    </row>
    <row r="84">
      <c r="A84" s="106" t="s">
        <v>297</v>
      </c>
      <c r="B84" s="106" t="s">
        <v>2927</v>
      </c>
      <c r="C84" s="106" t="s">
        <v>197</v>
      </c>
      <c r="D84" s="106" t="s">
        <v>2930</v>
      </c>
      <c r="E84" s="106" t="s">
        <v>2931</v>
      </c>
      <c r="F84" s="106">
        <v>0.0</v>
      </c>
      <c r="G84" s="401">
        <v>45574.0</v>
      </c>
      <c r="I84" s="106" t="s">
        <v>162</v>
      </c>
      <c r="Q84" s="223"/>
      <c r="R84" s="192">
        <v>0.0</v>
      </c>
      <c r="S84" s="106" t="s">
        <v>3411</v>
      </c>
      <c r="U84" s="106" t="s">
        <v>4</v>
      </c>
      <c r="V84" s="106" t="s">
        <v>163</v>
      </c>
      <c r="W84" s="106"/>
      <c r="Y84" s="194">
        <f t="shared" si="1"/>
        <v>0</v>
      </c>
      <c r="Z84" s="194" t="str">
        <f t="shared" si="2"/>
        <v/>
      </c>
      <c r="AA84" s="194" t="str">
        <f t="shared" si="3"/>
        <v>NO PRAZO</v>
      </c>
    </row>
    <row r="85">
      <c r="A85" s="106" t="s">
        <v>297</v>
      </c>
      <c r="B85" s="106" t="s">
        <v>2927</v>
      </c>
      <c r="C85" s="106" t="s">
        <v>197</v>
      </c>
      <c r="D85" s="106" t="s">
        <v>2932</v>
      </c>
      <c r="E85" s="106" t="s">
        <v>2933</v>
      </c>
      <c r="F85" s="106">
        <v>0.0</v>
      </c>
      <c r="G85" s="401">
        <v>45664.0</v>
      </c>
      <c r="I85" s="106" t="s">
        <v>162</v>
      </c>
      <c r="Q85" s="223"/>
      <c r="R85" s="192">
        <v>0.0</v>
      </c>
      <c r="S85" s="106" t="s">
        <v>3411</v>
      </c>
      <c r="U85" s="106" t="s">
        <v>4</v>
      </c>
      <c r="V85" s="106" t="s">
        <v>163</v>
      </c>
      <c r="W85" s="106"/>
      <c r="Y85" s="194">
        <f t="shared" si="1"/>
        <v>0</v>
      </c>
      <c r="Z85" s="194" t="str">
        <f t="shared" si="2"/>
        <v/>
      </c>
      <c r="AA85" s="194" t="str">
        <f t="shared" si="3"/>
        <v>NO PRAZO</v>
      </c>
    </row>
    <row r="86">
      <c r="A86" s="106" t="s">
        <v>297</v>
      </c>
      <c r="B86" s="106" t="s">
        <v>2927</v>
      </c>
      <c r="C86" s="106" t="s">
        <v>2934</v>
      </c>
      <c r="D86" s="106" t="s">
        <v>2935</v>
      </c>
      <c r="E86" s="106" t="s">
        <v>2936</v>
      </c>
      <c r="F86" s="106">
        <v>0.0</v>
      </c>
      <c r="G86" s="401">
        <v>45688.0</v>
      </c>
      <c r="H86" s="106" t="s">
        <v>2937</v>
      </c>
      <c r="I86" s="106" t="s">
        <v>162</v>
      </c>
      <c r="Q86" s="223"/>
      <c r="R86" s="192">
        <v>0.0</v>
      </c>
      <c r="S86" s="106" t="s">
        <v>3411</v>
      </c>
      <c r="U86" s="106" t="s">
        <v>4</v>
      </c>
      <c r="V86" s="106" t="s">
        <v>163</v>
      </c>
      <c r="W86" s="106"/>
      <c r="Y86" s="194">
        <f t="shared" si="1"/>
        <v>0</v>
      </c>
      <c r="Z86" s="194" t="str">
        <f t="shared" si="2"/>
        <v/>
      </c>
      <c r="AA86" s="194" t="str">
        <f t="shared" si="3"/>
        <v>NO PRAZO</v>
      </c>
    </row>
    <row r="87">
      <c r="A87" s="106" t="s">
        <v>297</v>
      </c>
      <c r="B87" s="106" t="s">
        <v>2927</v>
      </c>
      <c r="C87" s="106" t="s">
        <v>2938</v>
      </c>
      <c r="D87" s="106" t="s">
        <v>2939</v>
      </c>
      <c r="E87" s="106" t="s">
        <v>2940</v>
      </c>
      <c r="F87" s="106">
        <v>0.0</v>
      </c>
      <c r="G87" s="401">
        <v>45688.0</v>
      </c>
      <c r="H87" s="106" t="s">
        <v>2937</v>
      </c>
      <c r="I87" s="106" t="s">
        <v>162</v>
      </c>
      <c r="Q87" s="223"/>
      <c r="R87" s="192">
        <v>0.0</v>
      </c>
      <c r="S87" s="106" t="s">
        <v>3411</v>
      </c>
      <c r="U87" s="106" t="s">
        <v>4</v>
      </c>
      <c r="V87" s="106" t="s">
        <v>163</v>
      </c>
      <c r="W87" s="106"/>
      <c r="Y87" s="194">
        <f t="shared" si="1"/>
        <v>0</v>
      </c>
      <c r="Z87" s="194" t="str">
        <f t="shared" si="2"/>
        <v/>
      </c>
      <c r="AA87" s="194" t="str">
        <f t="shared" si="3"/>
        <v>NO PRAZO</v>
      </c>
    </row>
    <row r="88">
      <c r="A88" s="106" t="s">
        <v>297</v>
      </c>
      <c r="B88" s="106" t="s">
        <v>2927</v>
      </c>
      <c r="C88" s="106" t="s">
        <v>197</v>
      </c>
      <c r="D88" s="106" t="s">
        <v>973</v>
      </c>
      <c r="E88" s="106" t="s">
        <v>2941</v>
      </c>
      <c r="F88" s="106">
        <v>0.0</v>
      </c>
      <c r="G88" s="401">
        <v>45736.0</v>
      </c>
      <c r="I88" s="106" t="s">
        <v>162</v>
      </c>
      <c r="Q88" s="223"/>
      <c r="R88" s="192">
        <v>0.0</v>
      </c>
      <c r="S88" s="106" t="s">
        <v>3411</v>
      </c>
      <c r="U88" s="106" t="s">
        <v>4</v>
      </c>
      <c r="V88" s="106" t="s">
        <v>163</v>
      </c>
      <c r="W88" s="106"/>
      <c r="Y88" s="194">
        <f t="shared" si="1"/>
        <v>0</v>
      </c>
      <c r="Z88" s="194" t="str">
        <f t="shared" si="2"/>
        <v/>
      </c>
      <c r="AA88" s="194" t="str">
        <f t="shared" si="3"/>
        <v>NO PRAZO</v>
      </c>
    </row>
    <row r="89">
      <c r="A89" s="106" t="s">
        <v>297</v>
      </c>
      <c r="B89" s="106" t="s">
        <v>2942</v>
      </c>
      <c r="C89" s="106" t="s">
        <v>2943</v>
      </c>
      <c r="D89" s="106" t="s">
        <v>2944</v>
      </c>
      <c r="E89" s="106" t="s">
        <v>2945</v>
      </c>
      <c r="F89" s="106">
        <v>1.0</v>
      </c>
      <c r="G89" s="401">
        <v>45488.0</v>
      </c>
      <c r="I89" s="106" t="s">
        <v>162</v>
      </c>
      <c r="Q89" s="223"/>
      <c r="R89" s="192">
        <v>0.0</v>
      </c>
      <c r="S89" s="106" t="s">
        <v>3411</v>
      </c>
      <c r="U89" s="106" t="s">
        <v>4</v>
      </c>
      <c r="V89" s="106" t="s">
        <v>163</v>
      </c>
      <c r="W89" s="106"/>
      <c r="Y89" s="194">
        <f t="shared" si="1"/>
        <v>0</v>
      </c>
      <c r="Z89" s="194" t="str">
        <f t="shared" si="2"/>
        <v/>
      </c>
      <c r="AA89" s="194" t="str">
        <f t="shared" si="3"/>
        <v>NO PRAZO</v>
      </c>
    </row>
    <row r="90">
      <c r="A90" s="106" t="s">
        <v>297</v>
      </c>
      <c r="B90" s="106" t="s">
        <v>2942</v>
      </c>
      <c r="C90" s="106" t="s">
        <v>197</v>
      </c>
      <c r="D90" s="106" t="s">
        <v>608</v>
      </c>
      <c r="E90" s="106" t="s">
        <v>2946</v>
      </c>
      <c r="F90" s="106">
        <v>0.0</v>
      </c>
      <c r="G90" s="400">
        <v>45650.0</v>
      </c>
      <c r="I90" s="106" t="s">
        <v>162</v>
      </c>
      <c r="Q90" s="223"/>
      <c r="R90" s="192">
        <v>0.0</v>
      </c>
      <c r="S90" s="106" t="s">
        <v>3411</v>
      </c>
      <c r="U90" s="106" t="s">
        <v>4</v>
      </c>
      <c r="V90" s="106" t="s">
        <v>163</v>
      </c>
      <c r="W90" s="106"/>
      <c r="Y90" s="194">
        <f t="shared" si="1"/>
        <v>0</v>
      </c>
      <c r="Z90" s="194" t="str">
        <f t="shared" si="2"/>
        <v/>
      </c>
      <c r="AA90" s="194" t="str">
        <f t="shared" si="3"/>
        <v>NO PRAZO</v>
      </c>
    </row>
    <row r="91">
      <c r="A91" s="106" t="s">
        <v>297</v>
      </c>
      <c r="B91" s="106" t="s">
        <v>298</v>
      </c>
      <c r="C91" s="106" t="s">
        <v>197</v>
      </c>
      <c r="D91" s="106" t="s">
        <v>299</v>
      </c>
      <c r="E91" s="106" t="s">
        <v>300</v>
      </c>
      <c r="F91" s="106">
        <v>0.0</v>
      </c>
      <c r="G91" s="400">
        <v>45974.0</v>
      </c>
      <c r="H91" s="106" t="s">
        <v>301</v>
      </c>
      <c r="I91" s="106" t="s">
        <v>52</v>
      </c>
      <c r="J91" s="400">
        <v>45978.0</v>
      </c>
      <c r="K91" s="106" t="s">
        <v>53</v>
      </c>
      <c r="L91" s="106" t="s">
        <v>95</v>
      </c>
      <c r="M91" s="400">
        <v>46009.0</v>
      </c>
      <c r="N91" s="400">
        <v>46009.0</v>
      </c>
      <c r="O91" s="400">
        <v>46009.0</v>
      </c>
      <c r="P91" s="402">
        <v>1.0</v>
      </c>
      <c r="Q91" s="403">
        <v>14122.0</v>
      </c>
      <c r="R91" s="192">
        <v>158.26515745825395</v>
      </c>
      <c r="S91" s="106" t="s">
        <v>3157</v>
      </c>
      <c r="U91" s="106" t="s">
        <v>39</v>
      </c>
      <c r="V91" s="106" t="s">
        <v>40</v>
      </c>
      <c r="W91" s="106"/>
      <c r="Y91" s="194" t="str">
        <f t="shared" si="1"/>
        <v>#NAME?</v>
      </c>
      <c r="Z91" s="194" t="str">
        <f t="shared" si="2"/>
        <v>#NAME?</v>
      </c>
      <c r="AA91" s="194" t="str">
        <f t="shared" si="3"/>
        <v>#NAME?</v>
      </c>
    </row>
    <row r="92">
      <c r="A92" s="106" t="s">
        <v>31</v>
      </c>
      <c r="B92" s="106" t="s">
        <v>202</v>
      </c>
      <c r="C92" s="106" t="s">
        <v>302</v>
      </c>
      <c r="D92" s="106" t="s">
        <v>303</v>
      </c>
      <c r="E92" s="106" t="s">
        <v>304</v>
      </c>
      <c r="F92" s="106">
        <v>0.0</v>
      </c>
      <c r="G92" s="400">
        <v>45957.0</v>
      </c>
      <c r="H92" s="106" t="s">
        <v>305</v>
      </c>
      <c r="I92" s="106" t="s">
        <v>52</v>
      </c>
      <c r="J92" s="401">
        <v>45962.0</v>
      </c>
      <c r="K92" s="106" t="s">
        <v>53</v>
      </c>
      <c r="L92" s="106" t="s">
        <v>95</v>
      </c>
      <c r="M92" s="400">
        <v>46018.0</v>
      </c>
      <c r="N92" s="406">
        <v>46062.0</v>
      </c>
      <c r="O92" s="406">
        <v>46052.0</v>
      </c>
      <c r="P92" s="402">
        <v>1.0</v>
      </c>
      <c r="Q92" s="403">
        <v>18631.0</v>
      </c>
      <c r="R92" s="192">
        <v>208.7974896335313</v>
      </c>
      <c r="S92" s="106" t="s">
        <v>3157</v>
      </c>
      <c r="U92" s="106" t="s">
        <v>39</v>
      </c>
      <c r="V92" s="106" t="s">
        <v>40</v>
      </c>
      <c r="W92" s="106" t="s">
        <v>55</v>
      </c>
      <c r="X92" s="106">
        <v>2.0</v>
      </c>
      <c r="Y92" s="194" t="str">
        <f t="shared" si="1"/>
        <v>#NAME?</v>
      </c>
      <c r="Z92" s="194" t="str">
        <f t="shared" si="2"/>
        <v>#NAME?</v>
      </c>
      <c r="AA92" s="194" t="str">
        <f t="shared" si="3"/>
        <v>#NAME?</v>
      </c>
    </row>
    <row r="93">
      <c r="A93" s="106" t="s">
        <v>31</v>
      </c>
      <c r="B93" s="106" t="s">
        <v>202</v>
      </c>
      <c r="C93" s="106" t="s">
        <v>293</v>
      </c>
      <c r="D93" s="106" t="s">
        <v>510</v>
      </c>
      <c r="E93" s="106" t="s">
        <v>2810</v>
      </c>
      <c r="F93" s="106">
        <v>0.0</v>
      </c>
      <c r="G93" s="400">
        <v>45957.0</v>
      </c>
      <c r="H93" s="106" t="s">
        <v>2811</v>
      </c>
      <c r="I93" s="106" t="s">
        <v>46</v>
      </c>
      <c r="J93" s="400">
        <v>45979.0</v>
      </c>
      <c r="K93" s="106">
        <v>1.0232961E7</v>
      </c>
      <c r="L93" s="106" t="s">
        <v>354</v>
      </c>
      <c r="M93" s="400">
        <v>46011.0</v>
      </c>
      <c r="N93" s="406">
        <v>46029.0</v>
      </c>
      <c r="O93" s="400">
        <v>46021.0</v>
      </c>
      <c r="P93" s="402">
        <v>1.0</v>
      </c>
      <c r="Q93" s="403">
        <v>104362.5</v>
      </c>
      <c r="R93" s="192">
        <v>1169.5898240502072</v>
      </c>
      <c r="S93" s="106" t="s">
        <v>3163</v>
      </c>
      <c r="U93" s="106" t="s">
        <v>48</v>
      </c>
      <c r="V93" s="106" t="s">
        <v>208</v>
      </c>
      <c r="W93" s="106"/>
      <c r="Y93" s="194" t="str">
        <f t="shared" si="1"/>
        <v>#NAME?</v>
      </c>
      <c r="Z93" s="194" t="str">
        <f t="shared" si="2"/>
        <v>#NAME?</v>
      </c>
      <c r="AA93" s="194" t="str">
        <f t="shared" si="3"/>
        <v>#NAME?</v>
      </c>
    </row>
    <row r="94">
      <c r="A94" s="106" t="s">
        <v>187</v>
      </c>
      <c r="B94" s="106" t="s">
        <v>234</v>
      </c>
      <c r="C94" s="106" t="s">
        <v>2812</v>
      </c>
      <c r="D94" s="106" t="s">
        <v>2813</v>
      </c>
      <c r="E94" s="106" t="s">
        <v>2814</v>
      </c>
      <c r="F94" s="106">
        <v>0.0</v>
      </c>
      <c r="G94" s="401">
        <v>46000.0</v>
      </c>
      <c r="I94" s="106" t="s">
        <v>52</v>
      </c>
      <c r="J94" s="400">
        <v>46003.0</v>
      </c>
      <c r="K94" s="106" t="s">
        <v>53</v>
      </c>
      <c r="L94" s="106" t="s">
        <v>95</v>
      </c>
      <c r="M94" s="401">
        <v>46028.0</v>
      </c>
      <c r="N94" s="401">
        <v>46043.0</v>
      </c>
      <c r="O94" s="401">
        <v>46035.0</v>
      </c>
      <c r="P94" s="402">
        <v>1.0</v>
      </c>
      <c r="Q94" s="403">
        <v>10798.0</v>
      </c>
      <c r="R94" s="192">
        <v>121.01311218200156</v>
      </c>
      <c r="S94" s="106" t="s">
        <v>3157</v>
      </c>
      <c r="U94" s="106" t="s">
        <v>39</v>
      </c>
      <c r="V94" s="106" t="s">
        <v>208</v>
      </c>
      <c r="W94" s="106" t="s">
        <v>41</v>
      </c>
      <c r="Y94" s="194" t="str">
        <f t="shared" si="1"/>
        <v>#NAME?</v>
      </c>
      <c r="Z94" s="194" t="str">
        <f t="shared" si="2"/>
        <v>#NAME?</v>
      </c>
      <c r="AA94" s="194" t="str">
        <f t="shared" si="3"/>
        <v>#NAME?</v>
      </c>
    </row>
    <row r="95">
      <c r="A95" s="106" t="s">
        <v>187</v>
      </c>
      <c r="B95" s="106" t="s">
        <v>188</v>
      </c>
      <c r="C95" s="106" t="s">
        <v>306</v>
      </c>
      <c r="D95" s="106" t="s">
        <v>198</v>
      </c>
      <c r="E95" s="106" t="s">
        <v>307</v>
      </c>
      <c r="F95" s="106">
        <v>0.0</v>
      </c>
      <c r="G95" s="400">
        <v>45961.0</v>
      </c>
      <c r="I95" s="106" t="s">
        <v>52</v>
      </c>
      <c r="J95" s="400">
        <v>46002.0</v>
      </c>
      <c r="K95" s="106" t="s">
        <v>53</v>
      </c>
      <c r="L95" s="106" t="s">
        <v>95</v>
      </c>
      <c r="M95" s="401">
        <v>46026.0</v>
      </c>
      <c r="N95" s="401">
        <v>46051.0</v>
      </c>
      <c r="O95" s="401">
        <v>46046.0</v>
      </c>
      <c r="P95" s="402">
        <v>1.0</v>
      </c>
      <c r="Q95" s="403">
        <v>13300.0</v>
      </c>
      <c r="R95" s="192">
        <v>149.05300907766446</v>
      </c>
      <c r="S95" s="106" t="s">
        <v>3157</v>
      </c>
      <c r="U95" s="106" t="s">
        <v>39</v>
      </c>
      <c r="V95" s="106" t="s">
        <v>40</v>
      </c>
      <c r="W95" s="106" t="s">
        <v>41</v>
      </c>
      <c r="Y95" s="194" t="str">
        <f t="shared" si="1"/>
        <v>#NAME?</v>
      </c>
      <c r="Z95" s="194" t="str">
        <f t="shared" si="2"/>
        <v>#NAME?</v>
      </c>
      <c r="AA95" s="194" t="str">
        <f t="shared" si="3"/>
        <v>#NAME?</v>
      </c>
    </row>
    <row r="96">
      <c r="A96" s="106" t="s">
        <v>195</v>
      </c>
      <c r="B96" s="106" t="s">
        <v>196</v>
      </c>
      <c r="C96" s="106" t="s">
        <v>308</v>
      </c>
      <c r="D96" s="106" t="s">
        <v>309</v>
      </c>
      <c r="E96" s="106" t="s">
        <v>310</v>
      </c>
      <c r="F96" s="106">
        <v>0.0</v>
      </c>
      <c r="G96" s="400">
        <v>45971.0</v>
      </c>
      <c r="H96" s="106" t="s">
        <v>3448</v>
      </c>
      <c r="I96" s="106" t="s">
        <v>162</v>
      </c>
      <c r="Q96" s="223"/>
      <c r="R96" s="192">
        <v>0.0</v>
      </c>
      <c r="S96" s="106" t="s">
        <v>3411</v>
      </c>
      <c r="U96" s="106" t="s">
        <v>48</v>
      </c>
      <c r="V96" s="106" t="s">
        <v>163</v>
      </c>
      <c r="W96" s="106"/>
      <c r="Y96" s="194">
        <f t="shared" si="1"/>
        <v>0</v>
      </c>
      <c r="Z96" s="194" t="str">
        <f t="shared" si="2"/>
        <v/>
      </c>
      <c r="AA96" s="194" t="str">
        <f t="shared" si="3"/>
        <v>NO PRAZO</v>
      </c>
    </row>
    <row r="97">
      <c r="A97" s="106" t="s">
        <v>195</v>
      </c>
      <c r="B97" s="106" t="s">
        <v>196</v>
      </c>
      <c r="C97" s="106" t="s">
        <v>312</v>
      </c>
      <c r="D97" s="106" t="s">
        <v>313</v>
      </c>
      <c r="E97" s="106" t="s">
        <v>314</v>
      </c>
      <c r="F97" s="106">
        <v>0.0</v>
      </c>
      <c r="G97" s="400">
        <v>45971.0</v>
      </c>
      <c r="H97" s="404"/>
      <c r="I97" s="106" t="s">
        <v>162</v>
      </c>
      <c r="Q97" s="223"/>
      <c r="R97" s="192">
        <v>0.0</v>
      </c>
      <c r="S97" s="106" t="s">
        <v>3411</v>
      </c>
      <c r="U97" s="106" t="s">
        <v>48</v>
      </c>
      <c r="V97" s="106" t="s">
        <v>163</v>
      </c>
      <c r="W97" s="106"/>
      <c r="Y97" s="194">
        <f t="shared" si="1"/>
        <v>0</v>
      </c>
      <c r="Z97" s="194" t="str">
        <f t="shared" si="2"/>
        <v/>
      </c>
      <c r="AA97" s="194" t="str">
        <f t="shared" si="3"/>
        <v>NO PRAZO</v>
      </c>
    </row>
    <row r="98">
      <c r="A98" s="106" t="s">
        <v>195</v>
      </c>
      <c r="B98" s="106" t="s">
        <v>196</v>
      </c>
      <c r="C98" s="106" t="s">
        <v>316</v>
      </c>
      <c r="D98" s="106" t="s">
        <v>317</v>
      </c>
      <c r="E98" s="106" t="s">
        <v>318</v>
      </c>
      <c r="F98" s="106">
        <v>0.0</v>
      </c>
      <c r="G98" s="400">
        <v>45975.0</v>
      </c>
      <c r="H98" s="106" t="s">
        <v>3449</v>
      </c>
      <c r="I98" s="106" t="s">
        <v>162</v>
      </c>
      <c r="Q98" s="223"/>
      <c r="R98" s="192">
        <v>0.0</v>
      </c>
      <c r="S98" s="106" t="s">
        <v>3411</v>
      </c>
      <c r="U98" s="106" t="s">
        <v>48</v>
      </c>
      <c r="V98" s="106" t="s">
        <v>163</v>
      </c>
      <c r="W98" s="106"/>
      <c r="Y98" s="194">
        <f t="shared" si="1"/>
        <v>0</v>
      </c>
      <c r="Z98" s="194" t="str">
        <f t="shared" si="2"/>
        <v/>
      </c>
      <c r="AA98" s="194" t="str">
        <f t="shared" si="3"/>
        <v>NO PRAZO</v>
      </c>
    </row>
    <row r="99">
      <c r="A99" s="106" t="s">
        <v>195</v>
      </c>
      <c r="B99" s="106" t="s">
        <v>196</v>
      </c>
      <c r="C99" s="106" t="s">
        <v>320</v>
      </c>
      <c r="D99" s="106" t="s">
        <v>321</v>
      </c>
      <c r="E99" s="106" t="s">
        <v>322</v>
      </c>
      <c r="F99" s="106">
        <v>0.0</v>
      </c>
      <c r="G99" s="400">
        <v>45975.0</v>
      </c>
      <c r="H99" s="106"/>
      <c r="I99" s="106" t="s">
        <v>162</v>
      </c>
      <c r="Q99" s="223"/>
      <c r="R99" s="192">
        <v>0.0</v>
      </c>
      <c r="S99" s="106" t="s">
        <v>3411</v>
      </c>
      <c r="U99" s="106" t="s">
        <v>48</v>
      </c>
      <c r="V99" s="106" t="s">
        <v>163</v>
      </c>
      <c r="W99" s="106"/>
      <c r="Y99" s="194">
        <f t="shared" si="1"/>
        <v>0</v>
      </c>
      <c r="Z99" s="194" t="str">
        <f t="shared" si="2"/>
        <v/>
      </c>
      <c r="AA99" s="194" t="str">
        <f t="shared" si="3"/>
        <v>NO PRAZO</v>
      </c>
    </row>
    <row r="100">
      <c r="A100" s="106" t="s">
        <v>195</v>
      </c>
      <c r="B100" s="106" t="s">
        <v>196</v>
      </c>
      <c r="C100" s="106" t="s">
        <v>324</v>
      </c>
      <c r="D100" s="106" t="s">
        <v>321</v>
      </c>
      <c r="E100" s="106" t="s">
        <v>325</v>
      </c>
      <c r="F100" s="106">
        <v>0.0</v>
      </c>
      <c r="G100" s="400">
        <v>45975.0</v>
      </c>
      <c r="H100" s="106" t="s">
        <v>3449</v>
      </c>
      <c r="I100" s="106" t="s">
        <v>162</v>
      </c>
      <c r="Q100" s="223"/>
      <c r="R100" s="192">
        <v>0.0</v>
      </c>
      <c r="S100" s="106" t="s">
        <v>3411</v>
      </c>
      <c r="U100" s="106" t="s">
        <v>48</v>
      </c>
      <c r="V100" s="106" t="s">
        <v>163</v>
      </c>
      <c r="W100" s="106"/>
      <c r="Y100" s="194">
        <f t="shared" si="1"/>
        <v>0</v>
      </c>
      <c r="Z100" s="194" t="str">
        <f t="shared" si="2"/>
        <v/>
      </c>
      <c r="AA100" s="194" t="str">
        <f t="shared" si="3"/>
        <v>NO PRAZO</v>
      </c>
    </row>
    <row r="101">
      <c r="A101" s="106" t="s">
        <v>195</v>
      </c>
      <c r="B101" s="106" t="s">
        <v>196</v>
      </c>
      <c r="C101" s="106" t="s">
        <v>327</v>
      </c>
      <c r="D101" s="106" t="s">
        <v>309</v>
      </c>
      <c r="E101" s="106" t="s">
        <v>328</v>
      </c>
      <c r="F101" s="106">
        <v>0.0</v>
      </c>
      <c r="G101" s="400">
        <v>45986.0</v>
      </c>
      <c r="H101" s="106" t="s">
        <v>3450</v>
      </c>
      <c r="I101" s="106" t="s">
        <v>162</v>
      </c>
      <c r="Q101" s="223"/>
      <c r="R101" s="192">
        <v>0.0</v>
      </c>
      <c r="S101" s="106" t="s">
        <v>3411</v>
      </c>
      <c r="U101" s="106" t="s">
        <v>48</v>
      </c>
      <c r="V101" s="106" t="s">
        <v>163</v>
      </c>
      <c r="W101" s="106"/>
      <c r="Y101" s="194">
        <f t="shared" si="1"/>
        <v>0</v>
      </c>
      <c r="Z101" s="194" t="str">
        <f t="shared" si="2"/>
        <v/>
      </c>
      <c r="AA101" s="194" t="str">
        <f t="shared" si="3"/>
        <v>NO PRAZO</v>
      </c>
    </row>
    <row r="102">
      <c r="A102" s="106" t="s">
        <v>195</v>
      </c>
      <c r="B102" s="106" t="s">
        <v>196</v>
      </c>
      <c r="C102" s="106" t="s">
        <v>330</v>
      </c>
      <c r="D102" s="106" t="s">
        <v>309</v>
      </c>
      <c r="E102" s="106" t="s">
        <v>331</v>
      </c>
      <c r="F102" s="106">
        <v>0.0</v>
      </c>
      <c r="G102" s="400">
        <v>45986.0</v>
      </c>
      <c r="H102" s="106" t="s">
        <v>332</v>
      </c>
      <c r="I102" s="106" t="s">
        <v>162</v>
      </c>
      <c r="Q102" s="223"/>
      <c r="R102" s="192">
        <v>0.0</v>
      </c>
      <c r="S102" s="106" t="s">
        <v>3411</v>
      </c>
      <c r="U102" s="106" t="s">
        <v>48</v>
      </c>
      <c r="V102" s="106" t="s">
        <v>163</v>
      </c>
      <c r="W102" s="106"/>
      <c r="Y102" s="194">
        <f t="shared" si="1"/>
        <v>0</v>
      </c>
      <c r="Z102" s="194" t="str">
        <f t="shared" si="2"/>
        <v/>
      </c>
      <c r="AA102" s="194" t="str">
        <f t="shared" si="3"/>
        <v>NO PRAZO</v>
      </c>
    </row>
    <row r="103">
      <c r="A103" s="106" t="s">
        <v>195</v>
      </c>
      <c r="B103" s="106" t="s">
        <v>196</v>
      </c>
      <c r="C103" s="106" t="s">
        <v>333</v>
      </c>
      <c r="D103" s="106" t="s">
        <v>309</v>
      </c>
      <c r="E103" s="106" t="s">
        <v>334</v>
      </c>
      <c r="F103" s="106">
        <v>0.0</v>
      </c>
      <c r="G103" s="400">
        <v>45986.0</v>
      </c>
      <c r="H103" s="106" t="s">
        <v>3451</v>
      </c>
      <c r="I103" s="106" t="s">
        <v>162</v>
      </c>
      <c r="Q103" s="223"/>
      <c r="R103" s="192">
        <v>0.0</v>
      </c>
      <c r="S103" s="106" t="s">
        <v>3411</v>
      </c>
      <c r="U103" s="106" t="s">
        <v>48</v>
      </c>
      <c r="V103" s="106" t="s">
        <v>163</v>
      </c>
      <c r="W103" s="106"/>
      <c r="Y103" s="194">
        <f t="shared" si="1"/>
        <v>0</v>
      </c>
      <c r="Z103" s="194" t="str">
        <f t="shared" si="2"/>
        <v/>
      </c>
      <c r="AA103" s="194" t="str">
        <f t="shared" si="3"/>
        <v>NO PRAZO</v>
      </c>
    </row>
    <row r="104">
      <c r="A104" s="106" t="s">
        <v>195</v>
      </c>
      <c r="B104" s="106" t="s">
        <v>196</v>
      </c>
      <c r="C104" s="106" t="s">
        <v>336</v>
      </c>
      <c r="D104" s="106" t="s">
        <v>309</v>
      </c>
      <c r="E104" s="106" t="s">
        <v>337</v>
      </c>
      <c r="F104" s="106">
        <v>0.0</v>
      </c>
      <c r="G104" s="400">
        <v>45986.0</v>
      </c>
      <c r="H104" s="106" t="s">
        <v>338</v>
      </c>
      <c r="I104" s="106" t="s">
        <v>162</v>
      </c>
      <c r="Q104" s="223"/>
      <c r="R104" s="192">
        <v>0.0</v>
      </c>
      <c r="S104" s="106" t="s">
        <v>3411</v>
      </c>
      <c r="U104" s="106" t="s">
        <v>48</v>
      </c>
      <c r="V104" s="106" t="s">
        <v>163</v>
      </c>
      <c r="W104" s="106"/>
      <c r="Y104" s="194">
        <f t="shared" si="1"/>
        <v>0</v>
      </c>
      <c r="Z104" s="194" t="str">
        <f t="shared" si="2"/>
        <v/>
      </c>
      <c r="AA104" s="194" t="str">
        <f t="shared" si="3"/>
        <v>NO PRAZO</v>
      </c>
    </row>
    <row r="105">
      <c r="A105" s="106" t="s">
        <v>195</v>
      </c>
      <c r="B105" s="106" t="s">
        <v>196</v>
      </c>
      <c r="C105" s="106" t="s">
        <v>339</v>
      </c>
      <c r="D105" s="106" t="s">
        <v>340</v>
      </c>
      <c r="E105" s="106" t="s">
        <v>341</v>
      </c>
      <c r="F105" s="106">
        <v>0.0</v>
      </c>
      <c r="G105" s="400">
        <v>45988.0</v>
      </c>
      <c r="H105" s="106" t="s">
        <v>342</v>
      </c>
      <c r="I105" s="106" t="s">
        <v>162</v>
      </c>
      <c r="Q105" s="223"/>
      <c r="R105" s="192">
        <v>0.0</v>
      </c>
      <c r="S105" s="106" t="s">
        <v>3411</v>
      </c>
      <c r="U105" s="106" t="s">
        <v>48</v>
      </c>
      <c r="V105" s="106" t="s">
        <v>163</v>
      </c>
      <c r="Y105" s="194">
        <f t="shared" si="1"/>
        <v>0</v>
      </c>
      <c r="Z105" s="194" t="str">
        <f t="shared" si="2"/>
        <v/>
      </c>
      <c r="AA105" s="194" t="str">
        <f t="shared" si="3"/>
        <v>NO PRAZO</v>
      </c>
    </row>
    <row r="106">
      <c r="A106" s="106" t="s">
        <v>195</v>
      </c>
      <c r="B106" s="106" t="s">
        <v>196</v>
      </c>
      <c r="C106" s="106" t="s">
        <v>343</v>
      </c>
      <c r="D106" s="106" t="s">
        <v>344</v>
      </c>
      <c r="E106" s="106" t="s">
        <v>345</v>
      </c>
      <c r="F106" s="106">
        <v>0.0</v>
      </c>
      <c r="G106" s="400">
        <v>46008.0</v>
      </c>
      <c r="I106" s="106" t="s">
        <v>162</v>
      </c>
      <c r="Q106" s="223"/>
      <c r="R106" s="192">
        <v>0.0</v>
      </c>
      <c r="S106" s="106" t="s">
        <v>3411</v>
      </c>
      <c r="U106" s="106" t="s">
        <v>39</v>
      </c>
      <c r="V106" s="106" t="s">
        <v>163</v>
      </c>
      <c r="Y106" s="194">
        <f t="shared" si="1"/>
        <v>0</v>
      </c>
      <c r="Z106" s="194" t="str">
        <f t="shared" si="2"/>
        <v/>
      </c>
      <c r="AA106" s="194" t="str">
        <f t="shared" si="3"/>
        <v>NO PRAZO</v>
      </c>
    </row>
    <row r="107">
      <c r="A107" s="106" t="s">
        <v>195</v>
      </c>
      <c r="B107" s="106" t="s">
        <v>196</v>
      </c>
      <c r="C107" s="106" t="s">
        <v>346</v>
      </c>
      <c r="D107" s="106" t="s">
        <v>347</v>
      </c>
      <c r="E107" s="106" t="s">
        <v>348</v>
      </c>
      <c r="F107" s="106">
        <v>1.0</v>
      </c>
      <c r="G107" s="401">
        <v>45842.0</v>
      </c>
      <c r="H107" s="106" t="s">
        <v>349</v>
      </c>
      <c r="I107" s="106" t="s">
        <v>46</v>
      </c>
      <c r="J107" s="401">
        <v>45890.0</v>
      </c>
      <c r="K107" s="106">
        <v>1.0229416E7</v>
      </c>
      <c r="L107" s="106" t="s">
        <v>350</v>
      </c>
      <c r="M107" s="400">
        <v>45972.0</v>
      </c>
      <c r="N107" s="406">
        <v>46051.0</v>
      </c>
      <c r="O107" s="400">
        <v>45975.0</v>
      </c>
      <c r="P107" s="402">
        <v>1.0</v>
      </c>
      <c r="Q107" s="223">
        <v>37976.26</v>
      </c>
      <c r="R107" s="192">
        <v>425.5996862041914</v>
      </c>
      <c r="S107" s="106" t="s">
        <v>2716</v>
      </c>
      <c r="T107" s="106">
        <v>2704.0</v>
      </c>
      <c r="U107" s="106" t="s">
        <v>48</v>
      </c>
      <c r="V107" s="106" t="s">
        <v>40</v>
      </c>
      <c r="W107" s="106" t="s">
        <v>41</v>
      </c>
      <c r="Y107" s="194" t="str">
        <f t="shared" si="1"/>
        <v>#NAME?</v>
      </c>
      <c r="Z107" s="194" t="str">
        <f t="shared" si="2"/>
        <v>#NAME?</v>
      </c>
      <c r="AA107" s="194" t="str">
        <f t="shared" si="3"/>
        <v>#NAME?</v>
      </c>
    </row>
    <row r="108">
      <c r="A108" s="106" t="s">
        <v>195</v>
      </c>
      <c r="B108" s="106" t="s">
        <v>196</v>
      </c>
      <c r="C108" s="106" t="s">
        <v>351</v>
      </c>
      <c r="D108" s="106" t="s">
        <v>347</v>
      </c>
      <c r="E108" s="106" t="s">
        <v>352</v>
      </c>
      <c r="F108" s="106">
        <v>0.0</v>
      </c>
      <c r="G108" s="401">
        <v>45842.0</v>
      </c>
      <c r="H108" s="106" t="s">
        <v>353</v>
      </c>
      <c r="I108" s="106" t="s">
        <v>37</v>
      </c>
      <c r="J108" s="401">
        <v>45916.0</v>
      </c>
      <c r="K108" s="106">
        <v>1.022971E7</v>
      </c>
      <c r="L108" s="106" t="s">
        <v>354</v>
      </c>
      <c r="M108" s="400">
        <v>45972.0</v>
      </c>
      <c r="N108" s="406"/>
      <c r="O108" s="400">
        <v>45975.0</v>
      </c>
      <c r="P108" s="402">
        <v>1.0</v>
      </c>
      <c r="Q108" s="223">
        <v>134910.94</v>
      </c>
      <c r="R108" s="192">
        <v>1511.9459822929507</v>
      </c>
      <c r="S108" s="106" t="s">
        <v>3163</v>
      </c>
      <c r="U108" s="106" t="s">
        <v>48</v>
      </c>
      <c r="V108" s="106" t="s">
        <v>250</v>
      </c>
      <c r="W108" s="106"/>
      <c r="Y108" s="194" t="str">
        <f t="shared" si="1"/>
        <v>#NAME?</v>
      </c>
      <c r="Z108" s="194" t="str">
        <f t="shared" si="2"/>
        <v>#NAME?</v>
      </c>
      <c r="AA108" s="194" t="str">
        <f t="shared" si="3"/>
        <v>#NAME?</v>
      </c>
    </row>
    <row r="109">
      <c r="A109" s="106" t="s">
        <v>195</v>
      </c>
      <c r="B109" s="106" t="s">
        <v>196</v>
      </c>
      <c r="C109" s="106" t="s">
        <v>355</v>
      </c>
      <c r="D109" s="106" t="s">
        <v>356</v>
      </c>
      <c r="E109" s="106" t="s">
        <v>357</v>
      </c>
      <c r="F109" s="106">
        <v>0.0</v>
      </c>
      <c r="G109" s="401">
        <v>45842.0</v>
      </c>
      <c r="H109" s="106" t="s">
        <v>358</v>
      </c>
      <c r="I109" s="106" t="s">
        <v>46</v>
      </c>
      <c r="J109" s="401">
        <v>45854.0</v>
      </c>
      <c r="K109" s="106">
        <v>1.0229416E7</v>
      </c>
      <c r="L109" s="106" t="s">
        <v>350</v>
      </c>
      <c r="M109" s="400">
        <v>45957.0</v>
      </c>
      <c r="N109" s="406">
        <v>46051.0</v>
      </c>
      <c r="O109" s="401">
        <v>46038.0</v>
      </c>
      <c r="P109" s="402">
        <v>1.0</v>
      </c>
      <c r="Q109" s="223">
        <v>108472.16</v>
      </c>
      <c r="R109" s="192">
        <v>1215.6467555754791</v>
      </c>
      <c r="S109" s="106" t="s">
        <v>2716</v>
      </c>
      <c r="U109" s="106" t="s">
        <v>48</v>
      </c>
      <c r="V109" s="106" t="s">
        <v>40</v>
      </c>
      <c r="W109" s="106"/>
      <c r="Y109" s="194" t="str">
        <f t="shared" si="1"/>
        <v>#NAME?</v>
      </c>
      <c r="Z109" s="194" t="str">
        <f t="shared" si="2"/>
        <v>#NAME?</v>
      </c>
      <c r="AA109" s="194" t="str">
        <f t="shared" si="3"/>
        <v>#NAME?</v>
      </c>
    </row>
    <row r="110">
      <c r="A110" s="106" t="s">
        <v>195</v>
      </c>
      <c r="B110" s="106" t="s">
        <v>196</v>
      </c>
      <c r="C110" s="106" t="s">
        <v>359</v>
      </c>
      <c r="D110" s="106" t="s">
        <v>356</v>
      </c>
      <c r="E110" s="106" t="s">
        <v>360</v>
      </c>
      <c r="F110" s="106">
        <v>0.0</v>
      </c>
      <c r="G110" s="401">
        <v>45842.0</v>
      </c>
      <c r="H110" s="106" t="s">
        <v>361</v>
      </c>
      <c r="I110" s="106" t="s">
        <v>46</v>
      </c>
      <c r="J110" s="401">
        <v>45918.0</v>
      </c>
      <c r="K110" s="106">
        <v>1.0229578E7</v>
      </c>
      <c r="L110" s="106" t="s">
        <v>113</v>
      </c>
      <c r="M110" s="400">
        <v>45985.0</v>
      </c>
      <c r="N110" s="406">
        <v>46051.0</v>
      </c>
      <c r="O110" s="400">
        <v>46008.0</v>
      </c>
      <c r="P110" s="402">
        <v>1.0</v>
      </c>
      <c r="Q110" s="223">
        <v>54251.8</v>
      </c>
      <c r="R110" s="192">
        <v>607.9995517202734</v>
      </c>
      <c r="S110" s="106" t="s">
        <v>2716</v>
      </c>
      <c r="T110" s="106">
        <v>7907.0</v>
      </c>
      <c r="U110" s="106" t="s">
        <v>48</v>
      </c>
      <c r="V110" s="106" t="s">
        <v>40</v>
      </c>
      <c r="W110" s="106" t="s">
        <v>41</v>
      </c>
      <c r="Y110" s="194" t="str">
        <f t="shared" si="1"/>
        <v>#NAME?</v>
      </c>
      <c r="Z110" s="194" t="str">
        <f t="shared" si="2"/>
        <v>#NAME?</v>
      </c>
      <c r="AA110" s="194" t="str">
        <f t="shared" si="3"/>
        <v>#NAME?</v>
      </c>
    </row>
    <row r="111">
      <c r="A111" s="106" t="s">
        <v>195</v>
      </c>
      <c r="B111" s="106" t="s">
        <v>196</v>
      </c>
      <c r="C111" s="106" t="s">
        <v>362</v>
      </c>
      <c r="D111" s="106" t="s">
        <v>356</v>
      </c>
      <c r="E111" s="106" t="s">
        <v>363</v>
      </c>
      <c r="F111" s="106">
        <v>0.0</v>
      </c>
      <c r="G111" s="401">
        <v>45842.0</v>
      </c>
      <c r="H111" s="106" t="s">
        <v>364</v>
      </c>
      <c r="I111" s="106" t="s">
        <v>46</v>
      </c>
      <c r="J111" s="401">
        <v>45918.0</v>
      </c>
      <c r="K111" s="106">
        <v>1.0229578E7</v>
      </c>
      <c r="L111" s="106" t="s">
        <v>113</v>
      </c>
      <c r="M111" s="401">
        <v>45995.0</v>
      </c>
      <c r="N111" s="401">
        <v>46051.0</v>
      </c>
      <c r="O111" s="401">
        <v>46008.0</v>
      </c>
      <c r="P111" s="402">
        <v>1.0</v>
      </c>
      <c r="Q111" s="223">
        <v>48748.0</v>
      </c>
      <c r="R111" s="192">
        <v>546.3185027457133</v>
      </c>
      <c r="S111" s="106" t="s">
        <v>2716</v>
      </c>
      <c r="T111" s="106">
        <v>7908.0</v>
      </c>
      <c r="U111" s="106" t="s">
        <v>48</v>
      </c>
      <c r="V111" s="106" t="s">
        <v>40</v>
      </c>
      <c r="W111" s="106" t="s">
        <v>41</v>
      </c>
      <c r="Y111" s="194" t="str">
        <f t="shared" si="1"/>
        <v>#NAME?</v>
      </c>
      <c r="Z111" s="194" t="str">
        <f t="shared" si="2"/>
        <v>#NAME?</v>
      </c>
      <c r="AA111" s="194" t="str">
        <f t="shared" si="3"/>
        <v>#NAME?</v>
      </c>
    </row>
    <row r="112">
      <c r="A112" s="106" t="s">
        <v>195</v>
      </c>
      <c r="B112" s="106" t="s">
        <v>196</v>
      </c>
      <c r="C112" s="106" t="s">
        <v>365</v>
      </c>
      <c r="D112" s="106" t="s">
        <v>366</v>
      </c>
      <c r="E112" s="106" t="s">
        <v>367</v>
      </c>
      <c r="F112" s="106">
        <v>0.0</v>
      </c>
      <c r="G112" s="401">
        <v>45993.0</v>
      </c>
      <c r="I112" s="106" t="s">
        <v>52</v>
      </c>
      <c r="K112" s="106" t="s">
        <v>53</v>
      </c>
      <c r="L112" s="106" t="s">
        <v>95</v>
      </c>
      <c r="M112" s="401">
        <v>46028.0</v>
      </c>
      <c r="N112" s="401">
        <v>46051.0</v>
      </c>
      <c r="O112" s="401">
        <v>46044.0</v>
      </c>
      <c r="P112" s="402">
        <v>1.0</v>
      </c>
      <c r="Q112" s="403">
        <v>6700.0</v>
      </c>
      <c r="R112" s="192">
        <v>75.08685419701894</v>
      </c>
      <c r="S112" s="106" t="s">
        <v>3157</v>
      </c>
      <c r="U112" s="106" t="s">
        <v>39</v>
      </c>
      <c r="V112" s="106" t="s">
        <v>40</v>
      </c>
      <c r="W112" s="106" t="s">
        <v>41</v>
      </c>
      <c r="Y112" s="194" t="str">
        <f t="shared" si="1"/>
        <v>#NAME?</v>
      </c>
      <c r="Z112" s="194" t="str">
        <f t="shared" si="2"/>
        <v>#NAME?</v>
      </c>
      <c r="AA112" s="194" t="str">
        <f t="shared" si="3"/>
        <v>#NAME?</v>
      </c>
    </row>
    <row r="113">
      <c r="A113" s="106" t="s">
        <v>195</v>
      </c>
      <c r="B113" s="106" t="s">
        <v>196</v>
      </c>
      <c r="C113" s="106" t="s">
        <v>368</v>
      </c>
      <c r="D113" s="106" t="s">
        <v>369</v>
      </c>
      <c r="E113" s="106" t="s">
        <v>370</v>
      </c>
      <c r="F113" s="106">
        <v>1.0</v>
      </c>
      <c r="G113" s="401">
        <v>45848.0</v>
      </c>
      <c r="H113" s="106" t="s">
        <v>3452</v>
      </c>
      <c r="I113" s="106" t="s">
        <v>46</v>
      </c>
      <c r="J113" s="401">
        <v>45923.0</v>
      </c>
      <c r="K113" s="106">
        <v>1.0229714E7</v>
      </c>
      <c r="L113" s="106" t="s">
        <v>372</v>
      </c>
      <c r="M113" s="406">
        <v>46032.0</v>
      </c>
      <c r="N113" s="406">
        <v>46051.0</v>
      </c>
      <c r="O113" s="406">
        <v>46037.0</v>
      </c>
      <c r="P113" s="402">
        <v>0.0</v>
      </c>
      <c r="Q113" s="223">
        <v>71549.48</v>
      </c>
      <c r="R113" s="192">
        <v>801.8545332287347</v>
      </c>
      <c r="S113" s="106" t="s">
        <v>2716</v>
      </c>
      <c r="U113" s="106" t="s">
        <v>48</v>
      </c>
      <c r="V113" s="106" t="s">
        <v>40</v>
      </c>
      <c r="W113" s="106" t="s">
        <v>41</v>
      </c>
      <c r="Y113" s="194" t="str">
        <f t="shared" si="1"/>
        <v>#NAME?</v>
      </c>
      <c r="Z113" s="194" t="str">
        <f t="shared" si="2"/>
        <v>#NAME?</v>
      </c>
      <c r="AA113" s="194" t="str">
        <f t="shared" si="3"/>
        <v>#NAME?</v>
      </c>
    </row>
    <row r="114">
      <c r="A114" s="106" t="s">
        <v>195</v>
      </c>
      <c r="B114" s="106" t="s">
        <v>196</v>
      </c>
      <c r="C114" s="106" t="s">
        <v>373</v>
      </c>
      <c r="D114" s="106" t="s">
        <v>369</v>
      </c>
      <c r="E114" s="106" t="s">
        <v>374</v>
      </c>
      <c r="F114" s="106">
        <v>1.0</v>
      </c>
      <c r="G114" s="401">
        <v>45848.0</v>
      </c>
      <c r="H114" s="106" t="s">
        <v>3453</v>
      </c>
      <c r="I114" s="106" t="s">
        <v>46</v>
      </c>
      <c r="J114" s="401">
        <v>45923.0</v>
      </c>
      <c r="K114" s="106">
        <v>1.0229714E7</v>
      </c>
      <c r="L114" s="106" t="s">
        <v>372</v>
      </c>
      <c r="M114" s="406">
        <v>46032.0</v>
      </c>
      <c r="N114" s="406">
        <v>46051.0</v>
      </c>
      <c r="O114" s="406">
        <v>46037.0</v>
      </c>
      <c r="P114" s="402">
        <v>0.0</v>
      </c>
      <c r="Q114" s="223">
        <v>77965.34</v>
      </c>
      <c r="R114" s="192">
        <v>873.7570323882102</v>
      </c>
      <c r="S114" s="106" t="s">
        <v>2716</v>
      </c>
      <c r="U114" s="106" t="s">
        <v>48</v>
      </c>
      <c r="V114" s="106" t="s">
        <v>40</v>
      </c>
      <c r="W114" s="106" t="s">
        <v>41</v>
      </c>
      <c r="Y114" s="194" t="str">
        <f t="shared" si="1"/>
        <v>#NAME?</v>
      </c>
      <c r="Z114" s="194" t="str">
        <f t="shared" si="2"/>
        <v>#NAME?</v>
      </c>
      <c r="AA114" s="194" t="str">
        <f t="shared" si="3"/>
        <v>#NAME?</v>
      </c>
    </row>
    <row r="115">
      <c r="A115" s="106" t="s">
        <v>31</v>
      </c>
      <c r="B115" s="106" t="s">
        <v>202</v>
      </c>
      <c r="C115" s="106" t="s">
        <v>376</v>
      </c>
      <c r="D115" s="106" t="s">
        <v>377</v>
      </c>
      <c r="E115" s="106" t="s">
        <v>378</v>
      </c>
      <c r="F115" s="106">
        <v>0.0</v>
      </c>
      <c r="G115" s="400">
        <v>45957.0</v>
      </c>
      <c r="H115" s="106" t="s">
        <v>379</v>
      </c>
      <c r="I115" s="106" t="s">
        <v>52</v>
      </c>
      <c r="J115" s="401">
        <v>45962.0</v>
      </c>
      <c r="K115" s="106" t="s">
        <v>53</v>
      </c>
      <c r="L115" s="106" t="s">
        <v>95</v>
      </c>
      <c r="M115" s="400">
        <v>46010.0</v>
      </c>
      <c r="N115" s="406">
        <v>46062.0</v>
      </c>
      <c r="O115" s="406">
        <v>46052.0</v>
      </c>
      <c r="P115" s="402">
        <v>1.0</v>
      </c>
      <c r="Q115" s="403">
        <v>12220.0</v>
      </c>
      <c r="R115" s="192">
        <v>136.94945646083156</v>
      </c>
      <c r="S115" s="106" t="s">
        <v>3157</v>
      </c>
      <c r="U115" s="106" t="s">
        <v>48</v>
      </c>
      <c r="V115" s="106" t="s">
        <v>40</v>
      </c>
      <c r="W115" s="106" t="s">
        <v>55</v>
      </c>
      <c r="X115" s="106">
        <v>2.0</v>
      </c>
      <c r="Y115" s="194" t="str">
        <f t="shared" si="1"/>
        <v>#NAME?</v>
      </c>
      <c r="Z115" s="194" t="str">
        <f t="shared" si="2"/>
        <v>#NAME?</v>
      </c>
      <c r="AA115" s="194" t="str">
        <f t="shared" si="3"/>
        <v>#NAME?</v>
      </c>
    </row>
    <row r="116">
      <c r="A116" s="106" t="s">
        <v>195</v>
      </c>
      <c r="B116" s="106" t="s">
        <v>196</v>
      </c>
      <c r="C116" s="106" t="s">
        <v>380</v>
      </c>
      <c r="D116" s="106" t="s">
        <v>96</v>
      </c>
      <c r="E116" s="106" t="s">
        <v>381</v>
      </c>
      <c r="F116" s="106">
        <v>0.0</v>
      </c>
      <c r="G116" s="401">
        <v>45852.0</v>
      </c>
      <c r="H116" s="106" t="s">
        <v>382</v>
      </c>
      <c r="I116" s="106" t="s">
        <v>46</v>
      </c>
      <c r="J116" s="401">
        <v>45924.0</v>
      </c>
      <c r="K116" s="106">
        <v>1.0229885E7</v>
      </c>
      <c r="L116" s="106" t="s">
        <v>113</v>
      </c>
      <c r="M116" s="406">
        <v>45961.0</v>
      </c>
      <c r="N116" s="406">
        <v>46051.0</v>
      </c>
      <c r="O116" s="406">
        <v>46009.0</v>
      </c>
      <c r="P116" s="402">
        <v>1.0</v>
      </c>
      <c r="Q116" s="223">
        <v>36639.62</v>
      </c>
      <c r="R116" s="192">
        <v>410.61997086181776</v>
      </c>
      <c r="S116" s="106" t="s">
        <v>2716</v>
      </c>
      <c r="T116" s="106">
        <v>7909.0</v>
      </c>
      <c r="U116" s="106" t="s">
        <v>48</v>
      </c>
      <c r="V116" s="106" t="s">
        <v>40</v>
      </c>
      <c r="W116" s="106" t="s">
        <v>41</v>
      </c>
      <c r="Y116" s="194" t="str">
        <f t="shared" si="1"/>
        <v>#NAME?</v>
      </c>
      <c r="Z116" s="194" t="str">
        <f t="shared" si="2"/>
        <v>#NAME?</v>
      </c>
      <c r="AA116" s="194" t="str">
        <f t="shared" si="3"/>
        <v>#NAME?</v>
      </c>
    </row>
    <row r="117">
      <c r="A117" s="106" t="s">
        <v>31</v>
      </c>
      <c r="B117" s="106" t="s">
        <v>202</v>
      </c>
      <c r="C117" s="106" t="s">
        <v>383</v>
      </c>
      <c r="D117" s="106" t="s">
        <v>384</v>
      </c>
      <c r="E117" s="106" t="s">
        <v>385</v>
      </c>
      <c r="F117" s="106">
        <v>2.0</v>
      </c>
      <c r="G117" s="400">
        <v>45957.0</v>
      </c>
      <c r="H117" s="106" t="s">
        <v>386</v>
      </c>
      <c r="I117" s="106" t="s">
        <v>52</v>
      </c>
      <c r="J117" s="401">
        <v>45962.0</v>
      </c>
      <c r="K117" s="106" t="s">
        <v>53</v>
      </c>
      <c r="L117" s="106" t="s">
        <v>95</v>
      </c>
      <c r="M117" s="400">
        <v>46013.0</v>
      </c>
      <c r="N117" s="406">
        <v>46062.0</v>
      </c>
      <c r="O117" s="406">
        <v>46057.0</v>
      </c>
      <c r="P117" s="402">
        <v>1.0</v>
      </c>
      <c r="Q117" s="403">
        <v>34414.0</v>
      </c>
      <c r="R117" s="192">
        <v>385.6774627367477</v>
      </c>
      <c r="S117" s="106" t="s">
        <v>3157</v>
      </c>
      <c r="U117" s="106" t="s">
        <v>48</v>
      </c>
      <c r="V117" s="106" t="s">
        <v>40</v>
      </c>
      <c r="W117" s="106" t="s">
        <v>55</v>
      </c>
      <c r="X117" s="106">
        <v>2.0</v>
      </c>
      <c r="Y117" s="194" t="str">
        <f t="shared" si="1"/>
        <v>#NAME?</v>
      </c>
      <c r="Z117" s="194" t="str">
        <f t="shared" si="2"/>
        <v>#NAME?</v>
      </c>
      <c r="AA117" s="194" t="str">
        <f t="shared" si="3"/>
        <v>#NAME?</v>
      </c>
    </row>
    <row r="118">
      <c r="A118" s="106" t="s">
        <v>195</v>
      </c>
      <c r="B118" s="106" t="s">
        <v>196</v>
      </c>
      <c r="C118" s="106" t="s">
        <v>277</v>
      </c>
      <c r="D118" s="106" t="s">
        <v>387</v>
      </c>
      <c r="E118" s="106" t="s">
        <v>388</v>
      </c>
      <c r="F118" s="106">
        <v>3.0</v>
      </c>
      <c r="G118" s="400">
        <v>45944.0</v>
      </c>
      <c r="H118" s="106" t="s">
        <v>389</v>
      </c>
      <c r="I118" s="106" t="s">
        <v>46</v>
      </c>
      <c r="J118" s="401">
        <v>45929.0</v>
      </c>
      <c r="K118" s="106">
        <v>1.0230352E7</v>
      </c>
      <c r="L118" s="106" t="s">
        <v>281</v>
      </c>
      <c r="M118" s="400">
        <v>45987.0</v>
      </c>
      <c r="N118" s="400">
        <v>46009.0</v>
      </c>
      <c r="O118" s="400">
        <v>46017.0</v>
      </c>
      <c r="P118" s="402">
        <v>1.0</v>
      </c>
      <c r="Q118" s="223">
        <v>800088.3</v>
      </c>
      <c r="R118" s="192">
        <v>8966.584108483694</v>
      </c>
      <c r="S118" s="106" t="s">
        <v>3157</v>
      </c>
      <c r="U118" s="106" t="s">
        <v>48</v>
      </c>
      <c r="V118" s="106" t="s">
        <v>40</v>
      </c>
      <c r="W118" s="106" t="s">
        <v>41</v>
      </c>
      <c r="Y118" s="194" t="str">
        <f t="shared" si="1"/>
        <v>#NAME?</v>
      </c>
      <c r="Z118" s="194" t="str">
        <f t="shared" si="2"/>
        <v>#NAME?</v>
      </c>
      <c r="AA118" s="194" t="str">
        <f t="shared" si="3"/>
        <v>#NAME?</v>
      </c>
    </row>
    <row r="119">
      <c r="A119" s="106" t="s">
        <v>195</v>
      </c>
      <c r="B119" s="106" t="s">
        <v>196</v>
      </c>
      <c r="C119" s="106" t="s">
        <v>390</v>
      </c>
      <c r="D119" s="106" t="s">
        <v>391</v>
      </c>
      <c r="E119" s="106" t="s">
        <v>392</v>
      </c>
      <c r="F119" s="106">
        <v>1.0</v>
      </c>
      <c r="G119" s="401">
        <v>45866.0</v>
      </c>
      <c r="H119" s="106" t="s">
        <v>3454</v>
      </c>
      <c r="I119" s="106" t="s">
        <v>37</v>
      </c>
      <c r="J119" s="401">
        <v>45875.0</v>
      </c>
      <c r="K119" s="106">
        <v>1.0229648E7</v>
      </c>
      <c r="L119" s="106" t="s">
        <v>113</v>
      </c>
      <c r="M119" s="401">
        <v>46027.0</v>
      </c>
      <c r="N119" s="401"/>
      <c r="O119" s="401">
        <v>46050.0</v>
      </c>
      <c r="P119" s="402">
        <v>0.8</v>
      </c>
      <c r="Q119" s="223">
        <v>198137.01</v>
      </c>
      <c r="R119" s="192">
        <v>2220.5201165527287</v>
      </c>
      <c r="S119" s="106" t="s">
        <v>2716</v>
      </c>
      <c r="U119" s="106" t="s">
        <v>48</v>
      </c>
      <c r="V119" s="106" t="s">
        <v>40</v>
      </c>
      <c r="W119" s="106"/>
      <c r="Y119" s="194" t="str">
        <f t="shared" si="1"/>
        <v>#NAME?</v>
      </c>
      <c r="Z119" s="194" t="str">
        <f t="shared" si="2"/>
        <v>#NAME?</v>
      </c>
      <c r="AA119" s="194" t="str">
        <f t="shared" si="3"/>
        <v>#NAME?</v>
      </c>
    </row>
    <row r="120">
      <c r="A120" s="106" t="s">
        <v>195</v>
      </c>
      <c r="B120" s="106" t="s">
        <v>196</v>
      </c>
      <c r="C120" s="106" t="s">
        <v>395</v>
      </c>
      <c r="D120" s="106" t="s">
        <v>391</v>
      </c>
      <c r="E120" s="106" t="s">
        <v>396</v>
      </c>
      <c r="F120" s="106">
        <v>0.0</v>
      </c>
      <c r="G120" s="401">
        <v>45866.0</v>
      </c>
      <c r="H120" s="106" t="s">
        <v>3455</v>
      </c>
      <c r="I120" s="106" t="s">
        <v>37</v>
      </c>
      <c r="J120" s="401">
        <v>45875.0</v>
      </c>
      <c r="K120" s="106">
        <v>1.0229648E7</v>
      </c>
      <c r="L120" s="106" t="s">
        <v>113</v>
      </c>
      <c r="M120" s="401">
        <v>46027.0</v>
      </c>
      <c r="N120" s="401"/>
      <c r="O120" s="401">
        <v>46050.0</v>
      </c>
      <c r="P120" s="402">
        <v>0.8</v>
      </c>
      <c r="Q120" s="223">
        <v>198137.01</v>
      </c>
      <c r="R120" s="192">
        <v>2220.5201165527287</v>
      </c>
      <c r="S120" s="106" t="s">
        <v>2716</v>
      </c>
      <c r="U120" s="106" t="s">
        <v>48</v>
      </c>
      <c r="V120" s="106" t="s">
        <v>40</v>
      </c>
      <c r="W120" s="106"/>
      <c r="Y120" s="194" t="str">
        <f t="shared" si="1"/>
        <v>#NAME?</v>
      </c>
      <c r="Z120" s="194" t="str">
        <f t="shared" si="2"/>
        <v>#NAME?</v>
      </c>
      <c r="AA120" s="194" t="str">
        <f t="shared" si="3"/>
        <v>#NAME?</v>
      </c>
    </row>
    <row r="121">
      <c r="A121" s="106" t="s">
        <v>195</v>
      </c>
      <c r="B121" s="106" t="s">
        <v>196</v>
      </c>
      <c r="C121" s="106" t="s">
        <v>398</v>
      </c>
      <c r="D121" s="106" t="s">
        <v>391</v>
      </c>
      <c r="E121" s="106" t="s">
        <v>399</v>
      </c>
      <c r="F121" s="106">
        <v>0.0</v>
      </c>
      <c r="G121" s="401">
        <v>45866.0</v>
      </c>
      <c r="H121" s="106" t="s">
        <v>3456</v>
      </c>
      <c r="I121" s="106" t="s">
        <v>37</v>
      </c>
      <c r="J121" s="401">
        <v>45875.0</v>
      </c>
      <c r="K121" s="106">
        <v>1.0229648E7</v>
      </c>
      <c r="L121" s="106" t="s">
        <v>113</v>
      </c>
      <c r="M121" s="401">
        <v>46027.0</v>
      </c>
      <c r="N121" s="401"/>
      <c r="O121" s="401">
        <v>46050.0</v>
      </c>
      <c r="P121" s="402">
        <v>0.8</v>
      </c>
      <c r="Q121" s="223">
        <v>200628.01</v>
      </c>
      <c r="R121" s="192">
        <v>2248.4367365235908</v>
      </c>
      <c r="S121" s="106" t="s">
        <v>2716</v>
      </c>
      <c r="U121" s="106" t="s">
        <v>48</v>
      </c>
      <c r="V121" s="106" t="s">
        <v>40</v>
      </c>
      <c r="W121" s="106"/>
      <c r="Y121" s="194" t="str">
        <f t="shared" si="1"/>
        <v>#NAME?</v>
      </c>
      <c r="Z121" s="194" t="str">
        <f t="shared" si="2"/>
        <v>#NAME?</v>
      </c>
      <c r="AA121" s="194" t="str">
        <f t="shared" si="3"/>
        <v>#NAME?</v>
      </c>
    </row>
    <row r="122">
      <c r="A122" s="106" t="s">
        <v>195</v>
      </c>
      <c r="B122" s="106" t="s">
        <v>196</v>
      </c>
      <c r="C122" s="106" t="s">
        <v>401</v>
      </c>
      <c r="D122" s="106" t="s">
        <v>391</v>
      </c>
      <c r="E122" s="106" t="s">
        <v>402</v>
      </c>
      <c r="F122" s="106">
        <v>0.0</v>
      </c>
      <c r="G122" s="401">
        <v>45866.0</v>
      </c>
      <c r="H122" s="106" t="s">
        <v>3457</v>
      </c>
      <c r="I122" s="106" t="s">
        <v>37</v>
      </c>
      <c r="J122" s="401">
        <v>45875.0</v>
      </c>
      <c r="K122" s="106">
        <v>1.0229648E7</v>
      </c>
      <c r="L122" s="106" t="s">
        <v>113</v>
      </c>
      <c r="M122" s="401">
        <v>46027.0</v>
      </c>
      <c r="N122" s="401"/>
      <c r="O122" s="401">
        <v>46050.0</v>
      </c>
      <c r="P122" s="402">
        <v>0.8</v>
      </c>
      <c r="Q122" s="223">
        <v>200628.01</v>
      </c>
      <c r="R122" s="192">
        <v>2248.4367365235908</v>
      </c>
      <c r="S122" s="106" t="s">
        <v>2716</v>
      </c>
      <c r="U122" s="106" t="s">
        <v>48</v>
      </c>
      <c r="V122" s="106" t="s">
        <v>40</v>
      </c>
      <c r="W122" s="106"/>
      <c r="Y122" s="194" t="str">
        <f t="shared" si="1"/>
        <v>#NAME?</v>
      </c>
      <c r="Z122" s="194" t="str">
        <f t="shared" si="2"/>
        <v>#NAME?</v>
      </c>
      <c r="AA122" s="194" t="str">
        <f t="shared" si="3"/>
        <v>#NAME?</v>
      </c>
    </row>
    <row r="123">
      <c r="A123" s="106" t="s">
        <v>195</v>
      </c>
      <c r="B123" s="106" t="s">
        <v>196</v>
      </c>
      <c r="C123" s="106" t="s">
        <v>404</v>
      </c>
      <c r="D123" s="106" t="s">
        <v>391</v>
      </c>
      <c r="E123" s="106" t="s">
        <v>405</v>
      </c>
      <c r="F123" s="106">
        <v>0.0</v>
      </c>
      <c r="G123" s="401">
        <v>45866.0</v>
      </c>
      <c r="H123" s="106" t="s">
        <v>3458</v>
      </c>
      <c r="I123" s="106" t="s">
        <v>37</v>
      </c>
      <c r="J123" s="401">
        <v>45875.0</v>
      </c>
      <c r="K123" s="106">
        <v>1.0229648E7</v>
      </c>
      <c r="L123" s="106" t="s">
        <v>113</v>
      </c>
      <c r="M123" s="401">
        <v>46027.0</v>
      </c>
      <c r="N123" s="401"/>
      <c r="O123" s="401">
        <v>46050.0</v>
      </c>
      <c r="P123" s="402">
        <v>0.8</v>
      </c>
      <c r="Q123" s="223">
        <v>270056.2</v>
      </c>
      <c r="R123" s="192">
        <v>3026.517987224028</v>
      </c>
      <c r="S123" s="106" t="s">
        <v>2716</v>
      </c>
      <c r="U123" s="106" t="s">
        <v>48</v>
      </c>
      <c r="V123" s="106" t="s">
        <v>40</v>
      </c>
      <c r="W123" s="106"/>
      <c r="Y123" s="194" t="str">
        <f t="shared" si="1"/>
        <v>#NAME?</v>
      </c>
      <c r="Z123" s="194" t="str">
        <f t="shared" si="2"/>
        <v>#NAME?</v>
      </c>
      <c r="AA123" s="194" t="str">
        <f t="shared" si="3"/>
        <v>#NAME?</v>
      </c>
    </row>
    <row r="124">
      <c r="A124" s="106" t="s">
        <v>195</v>
      </c>
      <c r="B124" s="106" t="s">
        <v>196</v>
      </c>
      <c r="C124" s="106" t="s">
        <v>407</v>
      </c>
      <c r="D124" s="106" t="s">
        <v>391</v>
      </c>
      <c r="E124" s="106" t="s">
        <v>408</v>
      </c>
      <c r="F124" s="106">
        <v>0.0</v>
      </c>
      <c r="G124" s="401">
        <v>45866.0</v>
      </c>
      <c r="H124" s="106" t="s">
        <v>3459</v>
      </c>
      <c r="I124" s="106" t="s">
        <v>37</v>
      </c>
      <c r="J124" s="401">
        <v>45875.0</v>
      </c>
      <c r="K124" s="106">
        <v>1.0229648E7</v>
      </c>
      <c r="L124" s="106" t="s">
        <v>113</v>
      </c>
      <c r="M124" s="401">
        <v>46027.0</v>
      </c>
      <c r="N124" s="401"/>
      <c r="O124" s="401">
        <v>46050.0</v>
      </c>
      <c r="P124" s="402">
        <v>0.8</v>
      </c>
      <c r="Q124" s="223">
        <v>209459.13</v>
      </c>
      <c r="R124" s="192">
        <v>2347.4070379917066</v>
      </c>
      <c r="S124" s="106" t="s">
        <v>2716</v>
      </c>
      <c r="U124" s="106" t="s">
        <v>48</v>
      </c>
      <c r="V124" s="106" t="s">
        <v>40</v>
      </c>
      <c r="W124" s="106"/>
      <c r="Y124" s="194" t="str">
        <f t="shared" si="1"/>
        <v>#NAME?</v>
      </c>
      <c r="Z124" s="194" t="str">
        <f t="shared" si="2"/>
        <v>#NAME?</v>
      </c>
      <c r="AA124" s="194" t="str">
        <f t="shared" si="3"/>
        <v>#NAME?</v>
      </c>
    </row>
    <row r="125">
      <c r="A125" s="106" t="s">
        <v>195</v>
      </c>
      <c r="B125" s="106" t="s">
        <v>196</v>
      </c>
      <c r="C125" s="106" t="s">
        <v>410</v>
      </c>
      <c r="D125" s="106" t="s">
        <v>96</v>
      </c>
      <c r="E125" s="106" t="s">
        <v>411</v>
      </c>
      <c r="F125" s="106">
        <v>1.0</v>
      </c>
      <c r="G125" s="401">
        <v>45866.0</v>
      </c>
      <c r="H125" s="106" t="s">
        <v>412</v>
      </c>
      <c r="I125" s="106" t="s">
        <v>46</v>
      </c>
      <c r="J125" s="401">
        <v>45915.0</v>
      </c>
      <c r="K125" s="106">
        <v>1.0229416E7</v>
      </c>
      <c r="L125" s="106" t="s">
        <v>350</v>
      </c>
      <c r="M125" s="406">
        <v>45957.0</v>
      </c>
      <c r="N125" s="406">
        <v>46051.0</v>
      </c>
      <c r="O125" s="406">
        <v>46010.0</v>
      </c>
      <c r="P125" s="402">
        <v>1.0</v>
      </c>
      <c r="Q125" s="223">
        <v>35664.66</v>
      </c>
      <c r="R125" s="192">
        <v>399.69360080690353</v>
      </c>
      <c r="S125" s="106" t="s">
        <v>2716</v>
      </c>
      <c r="T125" s="106">
        <v>2749.0</v>
      </c>
      <c r="U125" s="106" t="s">
        <v>48</v>
      </c>
      <c r="V125" s="106" t="s">
        <v>40</v>
      </c>
      <c r="W125" s="106" t="s">
        <v>41</v>
      </c>
      <c r="Y125" s="194" t="str">
        <f t="shared" si="1"/>
        <v>#NAME?</v>
      </c>
      <c r="Z125" s="194" t="str">
        <f t="shared" si="2"/>
        <v>#NAME?</v>
      </c>
      <c r="AA125" s="194" t="str">
        <f t="shared" si="3"/>
        <v>#NAME?</v>
      </c>
    </row>
    <row r="126">
      <c r="A126" s="106" t="s">
        <v>195</v>
      </c>
      <c r="B126" s="106" t="s">
        <v>196</v>
      </c>
      <c r="C126" s="106" t="s">
        <v>410</v>
      </c>
      <c r="D126" s="106" t="s">
        <v>96</v>
      </c>
      <c r="E126" s="106" t="s">
        <v>413</v>
      </c>
      <c r="F126" s="106">
        <v>0.0</v>
      </c>
      <c r="G126" s="401">
        <v>45866.0</v>
      </c>
      <c r="H126" s="106" t="s">
        <v>414</v>
      </c>
      <c r="I126" s="106" t="s">
        <v>46</v>
      </c>
      <c r="J126" s="401">
        <v>45894.0</v>
      </c>
      <c r="K126" s="106">
        <v>1.0229416E7</v>
      </c>
      <c r="L126" s="106" t="s">
        <v>350</v>
      </c>
      <c r="M126" s="406">
        <v>45957.0</v>
      </c>
      <c r="N126" s="406">
        <v>46051.0</v>
      </c>
      <c r="O126" s="406">
        <v>46010.0</v>
      </c>
      <c r="P126" s="402">
        <v>1.0</v>
      </c>
      <c r="Q126" s="223">
        <v>34438.1</v>
      </c>
      <c r="R126" s="192">
        <v>385.9475512719937</v>
      </c>
      <c r="S126" s="106" t="s">
        <v>2716</v>
      </c>
      <c r="T126" s="106">
        <v>2750.0</v>
      </c>
      <c r="U126" s="106" t="s">
        <v>48</v>
      </c>
      <c r="V126" s="106" t="s">
        <v>40</v>
      </c>
      <c r="W126" s="106" t="s">
        <v>41</v>
      </c>
      <c r="Y126" s="194" t="str">
        <f t="shared" si="1"/>
        <v>#NAME?</v>
      </c>
      <c r="Z126" s="194" t="str">
        <f t="shared" si="2"/>
        <v>#NAME?</v>
      </c>
      <c r="AA126" s="194" t="str">
        <f t="shared" si="3"/>
        <v>#NAME?</v>
      </c>
    </row>
    <row r="127">
      <c r="A127" s="106" t="s">
        <v>195</v>
      </c>
      <c r="B127" s="106" t="s">
        <v>196</v>
      </c>
      <c r="C127" s="106" t="s">
        <v>415</v>
      </c>
      <c r="D127" s="106" t="s">
        <v>278</v>
      </c>
      <c r="E127" s="106" t="s">
        <v>416</v>
      </c>
      <c r="F127" s="106">
        <v>0.0</v>
      </c>
      <c r="G127" s="401">
        <v>45867.0</v>
      </c>
      <c r="H127" s="106" t="s">
        <v>417</v>
      </c>
      <c r="I127" s="106" t="s">
        <v>46</v>
      </c>
      <c r="J127" s="401">
        <v>45915.0</v>
      </c>
      <c r="K127" s="106">
        <v>1.0229649E7</v>
      </c>
      <c r="L127" s="106" t="s">
        <v>54</v>
      </c>
      <c r="M127" s="400">
        <v>45955.0</v>
      </c>
      <c r="N127" s="406">
        <v>46051.0</v>
      </c>
      <c r="O127" s="400">
        <v>45982.0</v>
      </c>
      <c r="P127" s="402">
        <v>1.0</v>
      </c>
      <c r="Q127" s="223">
        <v>149410.8</v>
      </c>
      <c r="R127" s="192">
        <v>1674.4458141880532</v>
      </c>
      <c r="S127" s="106" t="s">
        <v>2716</v>
      </c>
      <c r="T127" s="106">
        <v>3710.0</v>
      </c>
      <c r="U127" s="106" t="s">
        <v>48</v>
      </c>
      <c r="V127" s="106" t="s">
        <v>40</v>
      </c>
      <c r="W127" s="106" t="s">
        <v>41</v>
      </c>
      <c r="Y127" s="194" t="str">
        <f t="shared" si="1"/>
        <v>#NAME?</v>
      </c>
      <c r="Z127" s="194" t="str">
        <f t="shared" si="2"/>
        <v>#NAME?</v>
      </c>
      <c r="AA127" s="194" t="str">
        <f t="shared" si="3"/>
        <v>#NAME?</v>
      </c>
    </row>
    <row r="128">
      <c r="A128" s="106" t="s">
        <v>195</v>
      </c>
      <c r="B128" s="106" t="s">
        <v>196</v>
      </c>
      <c r="C128" s="106" t="s">
        <v>277</v>
      </c>
      <c r="D128" s="106" t="s">
        <v>418</v>
      </c>
      <c r="E128" s="106" t="s">
        <v>419</v>
      </c>
      <c r="F128" s="106">
        <v>0.0</v>
      </c>
      <c r="G128" s="401">
        <v>46052.0</v>
      </c>
      <c r="H128" s="106" t="s">
        <v>3460</v>
      </c>
      <c r="I128" s="106" t="s">
        <v>37</v>
      </c>
      <c r="J128" s="401">
        <v>46044.0</v>
      </c>
      <c r="K128" s="106">
        <v>1.0235761E7</v>
      </c>
      <c r="L128" s="106" t="s">
        <v>276</v>
      </c>
      <c r="M128" s="401">
        <v>46052.0</v>
      </c>
      <c r="N128" s="401"/>
      <c r="O128" s="401">
        <v>46069.0</v>
      </c>
      <c r="P128" s="402">
        <v>0.4</v>
      </c>
      <c r="Q128" s="403">
        <v>594412.5</v>
      </c>
      <c r="R128" s="192">
        <v>6661.576823938137</v>
      </c>
      <c r="S128" s="106" t="s">
        <v>3163</v>
      </c>
      <c r="U128" s="106" t="s">
        <v>48</v>
      </c>
      <c r="V128" s="106" t="s">
        <v>40</v>
      </c>
      <c r="W128" s="106"/>
      <c r="Y128" s="194" t="str">
        <f t="shared" si="1"/>
        <v>#NAME?</v>
      </c>
      <c r="Z128" s="194" t="str">
        <f t="shared" si="2"/>
        <v>#NAME?</v>
      </c>
      <c r="AA128" s="194" t="str">
        <f t="shared" si="3"/>
        <v>#NAME?</v>
      </c>
    </row>
    <row r="129">
      <c r="A129" s="106" t="s">
        <v>195</v>
      </c>
      <c r="B129" s="106" t="s">
        <v>196</v>
      </c>
      <c r="C129" s="106" t="s">
        <v>197</v>
      </c>
      <c r="D129" s="106" t="s">
        <v>421</v>
      </c>
      <c r="E129" s="106" t="s">
        <v>422</v>
      </c>
      <c r="F129" s="106">
        <v>0.0</v>
      </c>
      <c r="G129" s="401">
        <v>45918.0</v>
      </c>
      <c r="H129" s="106" t="s">
        <v>423</v>
      </c>
      <c r="I129" s="106" t="s">
        <v>46</v>
      </c>
      <c r="J129" s="400">
        <v>45978.0</v>
      </c>
      <c r="K129" s="106">
        <v>1.0232845E7</v>
      </c>
      <c r="L129" s="106" t="s">
        <v>227</v>
      </c>
      <c r="M129" s="400">
        <v>46002.0</v>
      </c>
      <c r="N129" s="400">
        <v>46007.0</v>
      </c>
      <c r="O129" s="401">
        <v>46002.0</v>
      </c>
      <c r="P129" s="402">
        <v>1.0</v>
      </c>
      <c r="Q129" s="403">
        <v>9846.38</v>
      </c>
      <c r="R129" s="192">
        <v>110.34831334752884</v>
      </c>
      <c r="S129" s="106" t="s">
        <v>3157</v>
      </c>
      <c r="U129" s="106" t="s">
        <v>48</v>
      </c>
      <c r="V129" s="106" t="s">
        <v>40</v>
      </c>
      <c r="W129" s="106" t="s">
        <v>41</v>
      </c>
      <c r="Y129" s="194" t="str">
        <f t="shared" si="1"/>
        <v>#NAME?</v>
      </c>
      <c r="Z129" s="194" t="str">
        <f t="shared" si="2"/>
        <v>#NAME?</v>
      </c>
      <c r="AA129" s="194" t="str">
        <f t="shared" si="3"/>
        <v>#NAME?</v>
      </c>
    </row>
    <row r="130">
      <c r="A130" s="106" t="s">
        <v>195</v>
      </c>
      <c r="B130" s="106" t="s">
        <v>196</v>
      </c>
      <c r="C130" s="106" t="s">
        <v>424</v>
      </c>
      <c r="D130" s="106" t="s">
        <v>425</v>
      </c>
      <c r="E130" s="106" t="s">
        <v>426</v>
      </c>
      <c r="F130" s="106">
        <v>0.0</v>
      </c>
      <c r="G130" s="401">
        <v>45913.0</v>
      </c>
      <c r="H130" s="106" t="s">
        <v>427</v>
      </c>
      <c r="I130" s="106" t="s">
        <v>46</v>
      </c>
      <c r="J130" s="400">
        <v>46013.0</v>
      </c>
      <c r="K130" s="106" t="s">
        <v>53</v>
      </c>
      <c r="L130" s="106" t="s">
        <v>372</v>
      </c>
      <c r="M130" s="401">
        <v>46052.0</v>
      </c>
      <c r="N130" s="401">
        <v>46065.0</v>
      </c>
      <c r="O130" s="401">
        <v>46052.0</v>
      </c>
      <c r="P130" s="402">
        <v>0.0</v>
      </c>
      <c r="Q130" s="223"/>
      <c r="R130" s="192">
        <v>0.0</v>
      </c>
      <c r="S130" s="106" t="s">
        <v>2716</v>
      </c>
      <c r="U130" s="106" t="s">
        <v>48</v>
      </c>
      <c r="V130" s="106" t="s">
        <v>40</v>
      </c>
      <c r="W130" s="106" t="s">
        <v>41</v>
      </c>
      <c r="Y130" s="194" t="str">
        <f t="shared" si="1"/>
        <v>#NAME?</v>
      </c>
      <c r="Z130" s="194" t="str">
        <f t="shared" si="2"/>
        <v>#NAME?</v>
      </c>
      <c r="AA130" s="194" t="str">
        <f t="shared" si="3"/>
        <v>#NAME?</v>
      </c>
    </row>
    <row r="131">
      <c r="A131" s="106" t="s">
        <v>195</v>
      </c>
      <c r="B131" s="106" t="s">
        <v>196</v>
      </c>
      <c r="C131" s="106" t="s">
        <v>424</v>
      </c>
      <c r="D131" s="106" t="s">
        <v>428</v>
      </c>
      <c r="E131" s="106" t="s">
        <v>429</v>
      </c>
      <c r="F131" s="106">
        <v>0.0</v>
      </c>
      <c r="G131" s="401">
        <v>45913.0</v>
      </c>
      <c r="H131" s="106" t="s">
        <v>3461</v>
      </c>
      <c r="I131" s="106" t="s">
        <v>37</v>
      </c>
      <c r="J131" s="400">
        <v>45987.0</v>
      </c>
      <c r="K131" s="106">
        <v>1.0233295E7</v>
      </c>
      <c r="L131" s="106" t="s">
        <v>431</v>
      </c>
      <c r="M131" s="401">
        <v>46041.0</v>
      </c>
      <c r="N131" s="401"/>
      <c r="O131" s="401">
        <v>46041.0</v>
      </c>
      <c r="P131" s="402">
        <v>0.0</v>
      </c>
      <c r="Q131" s="403">
        <v>39374.97</v>
      </c>
      <c r="R131" s="192">
        <v>441.27501961223805</v>
      </c>
      <c r="S131" s="106" t="s">
        <v>2716</v>
      </c>
      <c r="U131" s="106" t="s">
        <v>48</v>
      </c>
      <c r="V131" s="106" t="s">
        <v>40</v>
      </c>
      <c r="W131" s="106"/>
      <c r="Y131" s="194" t="str">
        <f t="shared" si="1"/>
        <v>#NAME?</v>
      </c>
      <c r="Z131" s="194" t="str">
        <f t="shared" si="2"/>
        <v>#NAME?</v>
      </c>
      <c r="AA131" s="194" t="str">
        <f t="shared" si="3"/>
        <v>#NAME?</v>
      </c>
    </row>
    <row r="132">
      <c r="A132" s="106" t="s">
        <v>195</v>
      </c>
      <c r="B132" s="106" t="s">
        <v>196</v>
      </c>
      <c r="C132" s="106" t="s">
        <v>277</v>
      </c>
      <c r="D132" s="106" t="s">
        <v>433</v>
      </c>
      <c r="E132" s="106" t="s">
        <v>434</v>
      </c>
      <c r="F132" s="106">
        <v>1.0</v>
      </c>
      <c r="G132" s="401">
        <v>45913.0</v>
      </c>
      <c r="H132" s="106" t="s">
        <v>435</v>
      </c>
      <c r="I132" s="106" t="s">
        <v>37</v>
      </c>
      <c r="J132" s="400">
        <v>45987.0</v>
      </c>
      <c r="K132" s="106">
        <v>1.0233295E7</v>
      </c>
      <c r="L132" s="106" t="s">
        <v>431</v>
      </c>
      <c r="M132" s="401">
        <v>46048.0</v>
      </c>
      <c r="N132" s="406"/>
      <c r="O132" s="401">
        <v>46048.0</v>
      </c>
      <c r="P132" s="402">
        <v>0.0</v>
      </c>
      <c r="Q132" s="403">
        <v>42524.14</v>
      </c>
      <c r="R132" s="192">
        <v>476.56774627367474</v>
      </c>
      <c r="S132" s="106" t="s">
        <v>2716</v>
      </c>
      <c r="U132" s="106" t="s">
        <v>48</v>
      </c>
      <c r="V132" s="106" t="s">
        <v>40</v>
      </c>
      <c r="W132" s="106"/>
      <c r="Y132" s="194" t="str">
        <f t="shared" si="1"/>
        <v>#NAME?</v>
      </c>
      <c r="Z132" s="194" t="str">
        <f t="shared" si="2"/>
        <v>#NAME?</v>
      </c>
      <c r="AA132" s="194" t="str">
        <f t="shared" si="3"/>
        <v>#NAME?</v>
      </c>
    </row>
    <row r="133">
      <c r="A133" s="106" t="s">
        <v>195</v>
      </c>
      <c r="B133" s="106" t="s">
        <v>196</v>
      </c>
      <c r="C133" s="106" t="s">
        <v>277</v>
      </c>
      <c r="D133" s="106" t="s">
        <v>436</v>
      </c>
      <c r="E133" s="106" t="s">
        <v>437</v>
      </c>
      <c r="F133" s="106">
        <v>0.0</v>
      </c>
      <c r="G133" s="401">
        <v>45913.0</v>
      </c>
      <c r="H133" s="106" t="s">
        <v>438</v>
      </c>
      <c r="I133" s="106" t="s">
        <v>439</v>
      </c>
      <c r="Q133" s="223"/>
      <c r="R133" s="192">
        <v>0.0</v>
      </c>
      <c r="S133" s="106" t="s">
        <v>3411</v>
      </c>
      <c r="U133" s="106" t="s">
        <v>4</v>
      </c>
      <c r="V133" s="106" t="s">
        <v>163</v>
      </c>
      <c r="W133" s="106"/>
      <c r="Y133" s="194">
        <f t="shared" si="1"/>
        <v>0</v>
      </c>
      <c r="Z133" s="194" t="str">
        <f t="shared" si="2"/>
        <v/>
      </c>
      <c r="AA133" s="194" t="str">
        <f t="shared" si="3"/>
        <v>NO PRAZO</v>
      </c>
    </row>
    <row r="134">
      <c r="A134" s="106" t="s">
        <v>195</v>
      </c>
      <c r="B134" s="106" t="s">
        <v>196</v>
      </c>
      <c r="C134" s="106" t="s">
        <v>277</v>
      </c>
      <c r="D134" s="106" t="s">
        <v>440</v>
      </c>
      <c r="E134" s="106" t="s">
        <v>441</v>
      </c>
      <c r="F134" s="106">
        <v>1.0</v>
      </c>
      <c r="G134" s="401">
        <v>45913.0</v>
      </c>
      <c r="H134" s="106" t="s">
        <v>442</v>
      </c>
      <c r="I134" s="106" t="s">
        <v>37</v>
      </c>
      <c r="J134" s="400">
        <v>45971.0</v>
      </c>
      <c r="K134" s="106">
        <v>1.0232528E7</v>
      </c>
      <c r="L134" s="106" t="s">
        <v>59</v>
      </c>
      <c r="M134" s="400">
        <v>46011.0</v>
      </c>
      <c r="N134" s="406"/>
      <c r="O134" s="400">
        <v>46013.0</v>
      </c>
      <c r="P134" s="402">
        <v>1.0</v>
      </c>
      <c r="Q134" s="403">
        <v>95126.64</v>
      </c>
      <c r="R134" s="192">
        <v>1066.0836041690013</v>
      </c>
      <c r="S134" s="106" t="s">
        <v>2716</v>
      </c>
      <c r="T134" s="106">
        <v>440.0</v>
      </c>
      <c r="U134" s="106" t="s">
        <v>48</v>
      </c>
      <c r="V134" s="106" t="s">
        <v>40</v>
      </c>
      <c r="W134" s="106" t="s">
        <v>41</v>
      </c>
      <c r="Y134" s="194" t="str">
        <f t="shared" si="1"/>
        <v>#NAME?</v>
      </c>
      <c r="Z134" s="194" t="str">
        <f t="shared" si="2"/>
        <v>#NAME?</v>
      </c>
      <c r="AA134" s="194" t="str">
        <f t="shared" si="3"/>
        <v>#NAME?</v>
      </c>
    </row>
    <row r="135">
      <c r="A135" s="106" t="s">
        <v>443</v>
      </c>
      <c r="B135" s="106" t="s">
        <v>444</v>
      </c>
      <c r="C135" s="106" t="s">
        <v>197</v>
      </c>
      <c r="D135" s="106" t="s">
        <v>445</v>
      </c>
      <c r="E135" s="106" t="s">
        <v>446</v>
      </c>
      <c r="F135" s="106">
        <v>0.0</v>
      </c>
      <c r="G135" s="400">
        <v>45973.0</v>
      </c>
      <c r="H135" s="106" t="s">
        <v>447</v>
      </c>
      <c r="I135" s="106" t="s">
        <v>439</v>
      </c>
      <c r="J135" s="401">
        <v>45987.0</v>
      </c>
      <c r="K135" s="106" t="s">
        <v>53</v>
      </c>
      <c r="L135" s="106" t="s">
        <v>227</v>
      </c>
      <c r="M135" s="406">
        <v>46021.0</v>
      </c>
      <c r="N135" s="406">
        <v>46051.0</v>
      </c>
      <c r="O135" s="406">
        <v>46034.0</v>
      </c>
      <c r="P135" s="402">
        <v>1.0</v>
      </c>
      <c r="Q135" s="403">
        <v>62000.0</v>
      </c>
      <c r="R135" s="192">
        <v>694.8335761515185</v>
      </c>
      <c r="S135" s="106" t="s">
        <v>3157</v>
      </c>
      <c r="U135" s="106" t="s">
        <v>39</v>
      </c>
      <c r="V135" s="106" t="s">
        <v>439</v>
      </c>
      <c r="W135" s="106" t="s">
        <v>41</v>
      </c>
      <c r="Y135" s="194" t="str">
        <f t="shared" si="1"/>
        <v>#NAME?</v>
      </c>
      <c r="Z135" s="194" t="str">
        <f t="shared" si="2"/>
        <v>#NAME?</v>
      </c>
      <c r="AA135" s="194" t="str">
        <f t="shared" si="3"/>
        <v>#NAME?</v>
      </c>
    </row>
    <row r="136">
      <c r="A136" s="106" t="s">
        <v>195</v>
      </c>
      <c r="B136" s="106" t="s">
        <v>196</v>
      </c>
      <c r="C136" s="106" t="s">
        <v>448</v>
      </c>
      <c r="D136" s="106" t="s">
        <v>449</v>
      </c>
      <c r="E136" s="106" t="s">
        <v>450</v>
      </c>
      <c r="F136" s="106">
        <v>0.0</v>
      </c>
      <c r="G136" s="401">
        <v>45913.0</v>
      </c>
      <c r="I136" s="106" t="s">
        <v>37</v>
      </c>
      <c r="J136" s="401">
        <v>46000.0</v>
      </c>
      <c r="K136" s="106">
        <v>1.0233859E7</v>
      </c>
      <c r="L136" s="106" t="s">
        <v>350</v>
      </c>
      <c r="M136" s="401">
        <v>46059.0</v>
      </c>
      <c r="O136" s="401">
        <v>46059.0</v>
      </c>
      <c r="P136" s="402">
        <v>0.0</v>
      </c>
      <c r="Q136" s="403">
        <v>114048.8</v>
      </c>
      <c r="R136" s="192">
        <v>1278.1441219320857</v>
      </c>
      <c r="S136" s="106" t="s">
        <v>2716</v>
      </c>
      <c r="U136" s="106" t="s">
        <v>48</v>
      </c>
      <c r="V136" s="106" t="s">
        <v>40</v>
      </c>
      <c r="W136" s="106"/>
      <c r="Y136" s="194" t="str">
        <f t="shared" si="1"/>
        <v>#NAME?</v>
      </c>
      <c r="Z136" s="194" t="str">
        <f t="shared" si="2"/>
        <v>#NAME?</v>
      </c>
      <c r="AA136" s="194" t="str">
        <f t="shared" si="3"/>
        <v>#NAME?</v>
      </c>
    </row>
    <row r="137">
      <c r="A137" s="106" t="s">
        <v>195</v>
      </c>
      <c r="B137" s="106" t="s">
        <v>196</v>
      </c>
      <c r="C137" s="106" t="s">
        <v>452</v>
      </c>
      <c r="D137" s="106" t="s">
        <v>453</v>
      </c>
      <c r="E137" s="106" t="s">
        <v>454</v>
      </c>
      <c r="F137" s="106">
        <v>1.0</v>
      </c>
      <c r="G137" s="401">
        <v>45913.0</v>
      </c>
      <c r="H137" s="106" t="s">
        <v>3462</v>
      </c>
      <c r="I137" s="106" t="s">
        <v>46</v>
      </c>
      <c r="J137" s="401">
        <v>45965.0</v>
      </c>
      <c r="K137" s="106">
        <v>1.0232086E7</v>
      </c>
      <c r="L137" s="106" t="s">
        <v>431</v>
      </c>
      <c r="M137" s="400">
        <v>46006.0</v>
      </c>
      <c r="N137" s="406">
        <v>46055.0</v>
      </c>
      <c r="O137" s="406">
        <v>46052.0</v>
      </c>
      <c r="P137" s="402">
        <v>1.0</v>
      </c>
      <c r="Q137" s="223">
        <v>39245.28</v>
      </c>
      <c r="R137" s="192">
        <v>439.82158466883334</v>
      </c>
      <c r="S137" s="106" t="s">
        <v>2716</v>
      </c>
      <c r="U137" s="106" t="s">
        <v>48</v>
      </c>
      <c r="V137" s="106" t="s">
        <v>40</v>
      </c>
      <c r="W137" s="106"/>
      <c r="Y137" s="194" t="str">
        <f t="shared" si="1"/>
        <v>#NAME?</v>
      </c>
      <c r="Z137" s="194" t="str">
        <f t="shared" si="2"/>
        <v>#NAME?</v>
      </c>
      <c r="AA137" s="194" t="str">
        <f t="shared" si="3"/>
        <v>#NAME?</v>
      </c>
    </row>
    <row r="138">
      <c r="A138" s="106" t="s">
        <v>195</v>
      </c>
      <c r="B138" s="106" t="s">
        <v>196</v>
      </c>
      <c r="C138" s="106" t="s">
        <v>197</v>
      </c>
      <c r="D138" s="106" t="s">
        <v>456</v>
      </c>
      <c r="E138" s="106" t="s">
        <v>457</v>
      </c>
      <c r="F138" s="106">
        <v>1.0</v>
      </c>
      <c r="G138" s="401">
        <v>45917.0</v>
      </c>
      <c r="H138" s="106" t="s">
        <v>3463</v>
      </c>
      <c r="I138" s="106" t="s">
        <v>37</v>
      </c>
      <c r="J138" s="401">
        <v>45936.0</v>
      </c>
      <c r="K138" s="106">
        <v>1.0230645E7</v>
      </c>
      <c r="L138" s="106" t="s">
        <v>372</v>
      </c>
      <c r="M138" s="401">
        <v>46028.0</v>
      </c>
      <c r="N138" s="401"/>
      <c r="O138" s="401">
        <v>46063.0</v>
      </c>
      <c r="P138" s="402">
        <v>0.1</v>
      </c>
      <c r="Q138" s="223">
        <v>294957.76</v>
      </c>
      <c r="R138" s="192">
        <v>3305.589599910344</v>
      </c>
      <c r="S138" s="106" t="s">
        <v>2716</v>
      </c>
      <c r="U138" s="106" t="s">
        <v>48</v>
      </c>
      <c r="V138" s="106" t="s">
        <v>40</v>
      </c>
      <c r="W138" s="106" t="s">
        <v>41</v>
      </c>
      <c r="Y138" s="194" t="str">
        <f t="shared" si="1"/>
        <v>#NAME?</v>
      </c>
      <c r="Z138" s="194" t="str">
        <f t="shared" si="2"/>
        <v>#NAME?</v>
      </c>
      <c r="AA138" s="194" t="str">
        <f t="shared" si="3"/>
        <v>#NAME?</v>
      </c>
    </row>
    <row r="139">
      <c r="A139" s="106" t="s">
        <v>195</v>
      </c>
      <c r="B139" s="106" t="s">
        <v>196</v>
      </c>
      <c r="C139" s="106" t="s">
        <v>459</v>
      </c>
      <c r="D139" s="106" t="s">
        <v>460</v>
      </c>
      <c r="E139" s="106" t="s">
        <v>461</v>
      </c>
      <c r="F139" s="106">
        <v>0.0</v>
      </c>
      <c r="G139" s="401">
        <v>45917.0</v>
      </c>
      <c r="H139" s="106" t="s">
        <v>462</v>
      </c>
      <c r="I139" s="106" t="s">
        <v>162</v>
      </c>
      <c r="O139" s="401"/>
      <c r="Q139" s="223"/>
      <c r="R139" s="192">
        <v>0.0</v>
      </c>
      <c r="S139" s="106" t="s">
        <v>3411</v>
      </c>
      <c r="U139" s="106" t="s">
        <v>4</v>
      </c>
      <c r="V139" s="106" t="s">
        <v>91</v>
      </c>
      <c r="W139" s="106"/>
      <c r="Y139" s="194">
        <f t="shared" si="1"/>
        <v>0</v>
      </c>
      <c r="Z139" s="194" t="str">
        <f t="shared" si="2"/>
        <v/>
      </c>
      <c r="AA139" s="194" t="str">
        <f t="shared" si="3"/>
        <v>NO PRAZO</v>
      </c>
    </row>
    <row r="140">
      <c r="A140" s="106" t="s">
        <v>195</v>
      </c>
      <c r="B140" s="106" t="s">
        <v>196</v>
      </c>
      <c r="C140" s="106" t="s">
        <v>459</v>
      </c>
      <c r="D140" s="106" t="s">
        <v>463</v>
      </c>
      <c r="E140" s="106" t="s">
        <v>464</v>
      </c>
      <c r="F140" s="106">
        <v>0.0</v>
      </c>
      <c r="G140" s="401">
        <v>45917.0</v>
      </c>
      <c r="H140" s="106" t="s">
        <v>465</v>
      </c>
      <c r="I140" s="106" t="s">
        <v>162</v>
      </c>
      <c r="O140" s="401"/>
      <c r="Q140" s="223"/>
      <c r="R140" s="192">
        <v>0.0</v>
      </c>
      <c r="S140" s="106" t="s">
        <v>3411</v>
      </c>
      <c r="U140" s="106" t="s">
        <v>4</v>
      </c>
      <c r="V140" s="106" t="s">
        <v>91</v>
      </c>
      <c r="W140" s="106"/>
      <c r="Y140" s="194">
        <f t="shared" si="1"/>
        <v>0</v>
      </c>
      <c r="Z140" s="194" t="str">
        <f t="shared" si="2"/>
        <v/>
      </c>
      <c r="AA140" s="194" t="str">
        <f t="shared" si="3"/>
        <v>NO PRAZO</v>
      </c>
    </row>
    <row r="141">
      <c r="A141" s="106" t="s">
        <v>195</v>
      </c>
      <c r="B141" s="106" t="s">
        <v>196</v>
      </c>
      <c r="C141" s="106" t="s">
        <v>459</v>
      </c>
      <c r="D141" s="106" t="s">
        <v>463</v>
      </c>
      <c r="E141" s="106" t="s">
        <v>466</v>
      </c>
      <c r="F141" s="106">
        <v>0.0</v>
      </c>
      <c r="G141" s="401">
        <v>45917.0</v>
      </c>
      <c r="H141" s="106" t="s">
        <v>462</v>
      </c>
      <c r="I141" s="106" t="s">
        <v>162</v>
      </c>
      <c r="O141" s="401"/>
      <c r="Q141" s="223"/>
      <c r="R141" s="192">
        <v>0.0</v>
      </c>
      <c r="S141" s="106" t="s">
        <v>3411</v>
      </c>
      <c r="U141" s="106" t="s">
        <v>4</v>
      </c>
      <c r="V141" s="106" t="s">
        <v>91</v>
      </c>
      <c r="W141" s="106"/>
      <c r="Y141" s="194">
        <f t="shared" si="1"/>
        <v>0</v>
      </c>
      <c r="Z141" s="194" t="str">
        <f t="shared" si="2"/>
        <v/>
      </c>
      <c r="AA141" s="194" t="str">
        <f t="shared" si="3"/>
        <v>NO PRAZO</v>
      </c>
    </row>
    <row r="142">
      <c r="A142" s="106" t="s">
        <v>195</v>
      </c>
      <c r="B142" s="106" t="s">
        <v>196</v>
      </c>
      <c r="C142" s="106" t="s">
        <v>459</v>
      </c>
      <c r="D142" s="106" t="s">
        <v>467</v>
      </c>
      <c r="E142" s="106" t="s">
        <v>468</v>
      </c>
      <c r="F142" s="106">
        <v>0.0</v>
      </c>
      <c r="G142" s="401">
        <v>45917.0</v>
      </c>
      <c r="H142" s="106" t="s">
        <v>462</v>
      </c>
      <c r="I142" s="106" t="s">
        <v>162</v>
      </c>
      <c r="O142" s="401"/>
      <c r="Q142" s="223"/>
      <c r="R142" s="192">
        <v>0.0</v>
      </c>
      <c r="S142" s="106" t="s">
        <v>3411</v>
      </c>
      <c r="U142" s="106" t="s">
        <v>4</v>
      </c>
      <c r="V142" s="106" t="s">
        <v>91</v>
      </c>
      <c r="W142" s="106"/>
      <c r="Y142" s="194">
        <f t="shared" si="1"/>
        <v>0</v>
      </c>
      <c r="Z142" s="194" t="str">
        <f t="shared" si="2"/>
        <v/>
      </c>
      <c r="AA142" s="194" t="str">
        <f t="shared" si="3"/>
        <v>NO PRAZO</v>
      </c>
    </row>
    <row r="143">
      <c r="A143" s="106" t="s">
        <v>195</v>
      </c>
      <c r="B143" s="106" t="s">
        <v>196</v>
      </c>
      <c r="C143" s="106" t="s">
        <v>459</v>
      </c>
      <c r="D143" s="106" t="s">
        <v>469</v>
      </c>
      <c r="E143" s="106" t="s">
        <v>470</v>
      </c>
      <c r="F143" s="106">
        <v>0.0</v>
      </c>
      <c r="G143" s="401">
        <v>45917.0</v>
      </c>
      <c r="H143" s="106" t="s">
        <v>462</v>
      </c>
      <c r="I143" s="106" t="s">
        <v>162</v>
      </c>
      <c r="O143" s="401"/>
      <c r="Q143" s="223"/>
      <c r="R143" s="192">
        <v>0.0</v>
      </c>
      <c r="S143" s="106" t="s">
        <v>3411</v>
      </c>
      <c r="U143" s="106" t="s">
        <v>4</v>
      </c>
      <c r="V143" s="106" t="s">
        <v>91</v>
      </c>
      <c r="W143" s="106"/>
      <c r="Y143" s="194">
        <f t="shared" si="1"/>
        <v>0</v>
      </c>
      <c r="Z143" s="194" t="str">
        <f t="shared" si="2"/>
        <v/>
      </c>
      <c r="AA143" s="194" t="str">
        <f t="shared" si="3"/>
        <v>NO PRAZO</v>
      </c>
    </row>
    <row r="144">
      <c r="A144" s="106" t="s">
        <v>195</v>
      </c>
      <c r="B144" s="106" t="s">
        <v>196</v>
      </c>
      <c r="C144" s="106" t="s">
        <v>471</v>
      </c>
      <c r="D144" s="106" t="s">
        <v>472</v>
      </c>
      <c r="E144" s="106" t="s">
        <v>473</v>
      </c>
      <c r="F144" s="106">
        <v>0.0</v>
      </c>
      <c r="G144" s="401">
        <v>45918.0</v>
      </c>
      <c r="H144" s="106" t="s">
        <v>462</v>
      </c>
      <c r="I144" s="106" t="s">
        <v>162</v>
      </c>
      <c r="O144" s="401"/>
      <c r="Q144" s="223"/>
      <c r="R144" s="192">
        <v>0.0</v>
      </c>
      <c r="S144" s="106" t="s">
        <v>3411</v>
      </c>
      <c r="U144" s="106" t="s">
        <v>4</v>
      </c>
      <c r="V144" s="106" t="s">
        <v>91</v>
      </c>
      <c r="W144" s="106"/>
      <c r="Y144" s="194">
        <f t="shared" si="1"/>
        <v>0</v>
      </c>
      <c r="Z144" s="194" t="str">
        <f t="shared" si="2"/>
        <v/>
      </c>
      <c r="AA144" s="194" t="str">
        <f t="shared" si="3"/>
        <v>NO PRAZO</v>
      </c>
    </row>
    <row r="145">
      <c r="A145" s="106" t="s">
        <v>195</v>
      </c>
      <c r="B145" s="106" t="s">
        <v>196</v>
      </c>
      <c r="C145" s="106" t="s">
        <v>471</v>
      </c>
      <c r="D145" s="106" t="s">
        <v>472</v>
      </c>
      <c r="E145" s="106" t="s">
        <v>474</v>
      </c>
      <c r="F145" s="106">
        <v>0.0</v>
      </c>
      <c r="G145" s="401">
        <v>45918.0</v>
      </c>
      <c r="H145" s="106" t="s">
        <v>462</v>
      </c>
      <c r="I145" s="106" t="s">
        <v>162</v>
      </c>
      <c r="O145" s="401"/>
      <c r="Q145" s="223"/>
      <c r="R145" s="192">
        <v>0.0</v>
      </c>
      <c r="S145" s="106" t="s">
        <v>3411</v>
      </c>
      <c r="U145" s="106" t="s">
        <v>4</v>
      </c>
      <c r="V145" s="106" t="s">
        <v>91</v>
      </c>
      <c r="W145" s="106"/>
      <c r="Y145" s="194">
        <f t="shared" si="1"/>
        <v>0</v>
      </c>
      <c r="Z145" s="194" t="str">
        <f t="shared" si="2"/>
        <v/>
      </c>
      <c r="AA145" s="194" t="str">
        <f t="shared" si="3"/>
        <v>NO PRAZO</v>
      </c>
    </row>
    <row r="146">
      <c r="A146" s="106" t="s">
        <v>195</v>
      </c>
      <c r="B146" s="106" t="s">
        <v>196</v>
      </c>
      <c r="C146" s="106" t="s">
        <v>471</v>
      </c>
      <c r="D146" s="106" t="s">
        <v>475</v>
      </c>
      <c r="E146" s="106" t="s">
        <v>476</v>
      </c>
      <c r="F146" s="106">
        <v>0.0</v>
      </c>
      <c r="G146" s="401">
        <v>45918.0</v>
      </c>
      <c r="H146" s="106" t="s">
        <v>462</v>
      </c>
      <c r="I146" s="106" t="s">
        <v>162</v>
      </c>
      <c r="O146" s="401"/>
      <c r="Q146" s="223"/>
      <c r="R146" s="192">
        <v>0.0</v>
      </c>
      <c r="S146" s="106" t="s">
        <v>3411</v>
      </c>
      <c r="U146" s="106" t="s">
        <v>4</v>
      </c>
      <c r="V146" s="106" t="s">
        <v>91</v>
      </c>
      <c r="W146" s="106"/>
      <c r="Y146" s="194">
        <f t="shared" si="1"/>
        <v>0</v>
      </c>
      <c r="Z146" s="194" t="str">
        <f t="shared" si="2"/>
        <v/>
      </c>
      <c r="AA146" s="194" t="str">
        <f t="shared" si="3"/>
        <v>NO PRAZO</v>
      </c>
    </row>
    <row r="147">
      <c r="A147" s="106" t="s">
        <v>219</v>
      </c>
      <c r="B147" s="106" t="s">
        <v>220</v>
      </c>
      <c r="C147" s="106" t="s">
        <v>197</v>
      </c>
      <c r="D147" s="106" t="s">
        <v>198</v>
      </c>
      <c r="E147" s="106" t="s">
        <v>477</v>
      </c>
      <c r="F147" s="106">
        <v>0.0</v>
      </c>
      <c r="G147" s="400">
        <v>45985.0</v>
      </c>
      <c r="H147" s="106" t="s">
        <v>478</v>
      </c>
      <c r="I147" s="106" t="s">
        <v>52</v>
      </c>
      <c r="J147" s="400">
        <v>45985.0</v>
      </c>
      <c r="K147" s="106" t="s">
        <v>53</v>
      </c>
      <c r="L147" s="106" t="s">
        <v>95</v>
      </c>
      <c r="M147" s="406">
        <v>46025.0</v>
      </c>
      <c r="N147" s="401">
        <v>46043.0</v>
      </c>
      <c r="O147" s="406">
        <v>46030.0</v>
      </c>
      <c r="P147" s="402">
        <v>1.0</v>
      </c>
      <c r="Q147" s="403">
        <v>47800.72</v>
      </c>
      <c r="R147" s="192">
        <v>535.7023422615712</v>
      </c>
      <c r="S147" s="106" t="s">
        <v>3157</v>
      </c>
      <c r="U147" s="106" t="s">
        <v>48</v>
      </c>
      <c r="V147" s="106" t="s">
        <v>40</v>
      </c>
      <c r="W147" s="106" t="s">
        <v>41</v>
      </c>
      <c r="Y147" s="194" t="str">
        <f t="shared" si="1"/>
        <v>#NAME?</v>
      </c>
      <c r="Z147" s="194" t="str">
        <f t="shared" si="2"/>
        <v>#NAME?</v>
      </c>
      <c r="AA147" s="194" t="str">
        <f t="shared" si="3"/>
        <v>#NAME?</v>
      </c>
    </row>
    <row r="148">
      <c r="A148" s="106" t="s">
        <v>31</v>
      </c>
      <c r="B148" s="106" t="s">
        <v>202</v>
      </c>
      <c r="C148" s="106" t="s">
        <v>479</v>
      </c>
      <c r="D148" s="106" t="s">
        <v>384</v>
      </c>
      <c r="E148" s="106" t="s">
        <v>480</v>
      </c>
      <c r="F148" s="106">
        <v>1.0</v>
      </c>
      <c r="G148" s="400">
        <v>45957.0</v>
      </c>
      <c r="H148" s="106" t="s">
        <v>3464</v>
      </c>
      <c r="I148" s="106" t="s">
        <v>52</v>
      </c>
      <c r="J148" s="401">
        <v>45962.0</v>
      </c>
      <c r="K148" s="106" t="s">
        <v>53</v>
      </c>
      <c r="L148" s="106" t="s">
        <v>95</v>
      </c>
      <c r="M148" s="406">
        <v>46017.0</v>
      </c>
      <c r="N148" s="406">
        <v>46043.0</v>
      </c>
      <c r="O148" s="406">
        <v>46036.0</v>
      </c>
      <c r="P148" s="402">
        <v>1.0</v>
      </c>
      <c r="Q148" s="403">
        <v>62770.0</v>
      </c>
      <c r="R148" s="192">
        <v>703.4629608875938</v>
      </c>
      <c r="S148" s="106" t="s">
        <v>3157</v>
      </c>
      <c r="U148" s="106" t="s">
        <v>48</v>
      </c>
      <c r="V148" s="106" t="s">
        <v>250</v>
      </c>
      <c r="W148" s="106" t="s">
        <v>55</v>
      </c>
      <c r="Y148" s="194" t="str">
        <f t="shared" si="1"/>
        <v>#NAME?</v>
      </c>
      <c r="Z148" s="194" t="str">
        <f t="shared" si="2"/>
        <v>#NAME?</v>
      </c>
      <c r="AA148" s="194" t="str">
        <f t="shared" si="3"/>
        <v>#NAME?</v>
      </c>
    </row>
    <row r="149">
      <c r="A149" s="106" t="s">
        <v>195</v>
      </c>
      <c r="B149" s="106" t="s">
        <v>196</v>
      </c>
      <c r="C149" s="106" t="s">
        <v>482</v>
      </c>
      <c r="D149" s="106" t="s">
        <v>483</v>
      </c>
      <c r="E149" s="106" t="s">
        <v>484</v>
      </c>
      <c r="F149" s="106">
        <v>0.0</v>
      </c>
      <c r="G149" s="401">
        <v>45929.0</v>
      </c>
      <c r="H149" s="106" t="s">
        <v>485</v>
      </c>
      <c r="I149" s="106" t="s">
        <v>52</v>
      </c>
      <c r="J149" s="401">
        <v>45939.0</v>
      </c>
      <c r="K149" s="106" t="s">
        <v>53</v>
      </c>
      <c r="L149" s="106" t="s">
        <v>95</v>
      </c>
      <c r="M149" s="400">
        <v>46007.0</v>
      </c>
      <c r="N149" s="400">
        <v>45984.0</v>
      </c>
      <c r="O149" s="400">
        <v>45984.0</v>
      </c>
      <c r="P149" s="402">
        <v>1.0</v>
      </c>
      <c r="Q149" s="223">
        <v>48622.5</v>
      </c>
      <c r="R149" s="192">
        <v>544.9120251036646</v>
      </c>
      <c r="S149" s="106" t="s">
        <v>3157</v>
      </c>
      <c r="U149" s="106" t="s">
        <v>48</v>
      </c>
      <c r="V149" s="106" t="s">
        <v>40</v>
      </c>
      <c r="W149" s="106" t="s">
        <v>41</v>
      </c>
      <c r="Y149" s="194" t="str">
        <f t="shared" si="1"/>
        <v>#NAME?</v>
      </c>
      <c r="Z149" s="194" t="str">
        <f t="shared" si="2"/>
        <v>#NAME?</v>
      </c>
      <c r="AA149" s="194" t="str">
        <f t="shared" si="3"/>
        <v>#NAME?</v>
      </c>
    </row>
    <row r="150">
      <c r="A150" s="106" t="s">
        <v>31</v>
      </c>
      <c r="B150" s="106" t="s">
        <v>202</v>
      </c>
      <c r="C150" s="106" t="s">
        <v>486</v>
      </c>
      <c r="D150" s="106" t="s">
        <v>487</v>
      </c>
      <c r="E150" s="106" t="s">
        <v>488</v>
      </c>
      <c r="F150" s="106">
        <v>0.0</v>
      </c>
      <c r="G150" s="400">
        <v>45957.0</v>
      </c>
      <c r="H150" s="106" t="s">
        <v>489</v>
      </c>
      <c r="I150" s="106" t="s">
        <v>46</v>
      </c>
      <c r="J150" s="401">
        <v>45979.0</v>
      </c>
      <c r="K150" s="106" t="s">
        <v>53</v>
      </c>
      <c r="L150" s="106" t="s">
        <v>64</v>
      </c>
      <c r="M150" s="400">
        <v>46019.0</v>
      </c>
      <c r="N150" s="401">
        <v>46048.0</v>
      </c>
      <c r="O150" s="400">
        <v>46036.0</v>
      </c>
      <c r="P150" s="402">
        <v>1.0</v>
      </c>
      <c r="Q150" s="403">
        <v>48235.38</v>
      </c>
      <c r="R150" s="192">
        <v>540.5735739101199</v>
      </c>
      <c r="S150" s="106" t="s">
        <v>3162</v>
      </c>
      <c r="U150" s="106" t="s">
        <v>48</v>
      </c>
      <c r="V150" s="106" t="s">
        <v>250</v>
      </c>
      <c r="W150" s="106" t="s">
        <v>41</v>
      </c>
      <c r="Y150" s="194" t="str">
        <f t="shared" si="1"/>
        <v>#NAME?</v>
      </c>
      <c r="Z150" s="194" t="str">
        <f t="shared" si="2"/>
        <v>#NAME?</v>
      </c>
      <c r="AA150" s="194" t="str">
        <f t="shared" si="3"/>
        <v>#NAME?</v>
      </c>
    </row>
    <row r="151">
      <c r="A151" s="106" t="s">
        <v>219</v>
      </c>
      <c r="B151" s="106" t="s">
        <v>220</v>
      </c>
      <c r="C151" s="106" t="s">
        <v>197</v>
      </c>
      <c r="D151" s="106" t="s">
        <v>490</v>
      </c>
      <c r="E151" s="106" t="s">
        <v>491</v>
      </c>
      <c r="F151" s="106">
        <v>0.0</v>
      </c>
      <c r="G151" s="401">
        <v>45996.0</v>
      </c>
      <c r="H151" s="106" t="s">
        <v>492</v>
      </c>
      <c r="I151" s="106" t="s">
        <v>52</v>
      </c>
      <c r="J151" s="400">
        <v>46006.0</v>
      </c>
      <c r="K151" s="106" t="s">
        <v>53</v>
      </c>
      <c r="L151" s="106" t="s">
        <v>227</v>
      </c>
      <c r="M151" s="401">
        <v>45662.0</v>
      </c>
      <c r="N151" s="401">
        <v>46051.0</v>
      </c>
      <c r="O151" s="401">
        <v>46032.0</v>
      </c>
      <c r="P151" s="402">
        <v>1.0</v>
      </c>
      <c r="Q151" s="403">
        <v>19810.0</v>
      </c>
      <c r="R151" s="192">
        <v>222.0105345735739</v>
      </c>
      <c r="S151" s="106" t="s">
        <v>3157</v>
      </c>
      <c r="U151" s="106" t="s">
        <v>48</v>
      </c>
      <c r="V151" s="106" t="s">
        <v>40</v>
      </c>
      <c r="W151" s="106" t="s">
        <v>41</v>
      </c>
      <c r="Y151" s="194" t="str">
        <f t="shared" si="1"/>
        <v>#NAME?</v>
      </c>
      <c r="Z151" s="194" t="str">
        <f t="shared" si="2"/>
        <v>#NAME?</v>
      </c>
      <c r="AA151" s="194" t="str">
        <f t="shared" si="3"/>
        <v>#NAME?</v>
      </c>
    </row>
    <row r="152">
      <c r="A152" s="106" t="s">
        <v>195</v>
      </c>
      <c r="B152" s="106" t="s">
        <v>196</v>
      </c>
      <c r="C152" s="106" t="s">
        <v>197</v>
      </c>
      <c r="D152" s="106" t="s">
        <v>43</v>
      </c>
      <c r="E152" s="106" t="s">
        <v>493</v>
      </c>
      <c r="F152" s="106">
        <v>1.0</v>
      </c>
      <c r="G152" s="401">
        <v>45930.0</v>
      </c>
      <c r="H152" s="106" t="s">
        <v>3465</v>
      </c>
      <c r="I152" s="106" t="s">
        <v>37</v>
      </c>
      <c r="J152" s="401">
        <v>46024.0</v>
      </c>
      <c r="K152" s="106">
        <v>1.0234794E7</v>
      </c>
      <c r="L152" s="106" t="s">
        <v>372</v>
      </c>
      <c r="M152" s="401">
        <v>46063.0</v>
      </c>
      <c r="N152" s="401"/>
      <c r="O152" s="406">
        <v>46066.0</v>
      </c>
      <c r="P152" s="402">
        <v>0.0</v>
      </c>
      <c r="Q152" s="403">
        <v>192755.68</v>
      </c>
      <c r="R152" s="192">
        <v>2160.211588030931</v>
      </c>
      <c r="S152" s="106" t="s">
        <v>2716</v>
      </c>
      <c r="U152" s="106" t="s">
        <v>48</v>
      </c>
      <c r="V152" s="106" t="s">
        <v>40</v>
      </c>
      <c r="W152" s="106" t="s">
        <v>41</v>
      </c>
      <c r="Y152" s="194" t="str">
        <f t="shared" si="1"/>
        <v>#NAME?</v>
      </c>
      <c r="Z152" s="194" t="str">
        <f t="shared" si="2"/>
        <v>#NAME?</v>
      </c>
      <c r="AA152" s="194" t="str">
        <f t="shared" si="3"/>
        <v>#NAME?</v>
      </c>
    </row>
    <row r="153">
      <c r="A153" s="106" t="s">
        <v>31</v>
      </c>
      <c r="B153" s="106" t="s">
        <v>202</v>
      </c>
      <c r="C153" s="106" t="s">
        <v>496</v>
      </c>
      <c r="D153" s="106" t="s">
        <v>497</v>
      </c>
      <c r="E153" s="106" t="s">
        <v>498</v>
      </c>
      <c r="F153" s="106">
        <v>0.0</v>
      </c>
      <c r="G153" s="400">
        <v>45957.0</v>
      </c>
      <c r="H153" s="106" t="s">
        <v>499</v>
      </c>
      <c r="I153" s="106" t="s">
        <v>52</v>
      </c>
      <c r="J153" s="401">
        <v>45962.0</v>
      </c>
      <c r="K153" s="106" t="s">
        <v>53</v>
      </c>
      <c r="L153" s="106" t="s">
        <v>95</v>
      </c>
      <c r="M153" s="406">
        <v>46023.0</v>
      </c>
      <c r="N153" s="401">
        <v>46062.0</v>
      </c>
      <c r="O153" s="406">
        <v>46055.0</v>
      </c>
      <c r="P153" s="402">
        <v>1.0</v>
      </c>
      <c r="Q153" s="403">
        <v>19598.0</v>
      </c>
      <c r="R153" s="192">
        <v>219.63465202286227</v>
      </c>
      <c r="S153" s="106" t="s">
        <v>3157</v>
      </c>
      <c r="U153" s="106" t="s">
        <v>48</v>
      </c>
      <c r="V153" s="106" t="s">
        <v>40</v>
      </c>
      <c r="W153" s="106" t="s">
        <v>55</v>
      </c>
      <c r="X153" s="106">
        <v>2.0</v>
      </c>
      <c r="Y153" s="194" t="str">
        <f t="shared" si="1"/>
        <v>#NAME?</v>
      </c>
      <c r="Z153" s="194" t="str">
        <f t="shared" si="2"/>
        <v>#NAME?</v>
      </c>
      <c r="AA153" s="194" t="str">
        <f t="shared" si="3"/>
        <v>#NAME?</v>
      </c>
    </row>
    <row r="154">
      <c r="A154" s="106" t="s">
        <v>31</v>
      </c>
      <c r="B154" s="106" t="s">
        <v>202</v>
      </c>
      <c r="C154" s="106" t="s">
        <v>500</v>
      </c>
      <c r="D154" s="106" t="s">
        <v>487</v>
      </c>
      <c r="E154" s="106" t="s">
        <v>501</v>
      </c>
      <c r="F154" s="106">
        <v>0.0</v>
      </c>
      <c r="G154" s="400">
        <v>45957.0</v>
      </c>
      <c r="H154" s="106" t="s">
        <v>502</v>
      </c>
      <c r="I154" s="106" t="s">
        <v>46</v>
      </c>
      <c r="J154" s="401">
        <v>45979.0</v>
      </c>
      <c r="K154" s="106" t="s">
        <v>53</v>
      </c>
      <c r="L154" s="106" t="s">
        <v>64</v>
      </c>
      <c r="M154" s="401">
        <v>46009.0</v>
      </c>
      <c r="N154" s="401">
        <v>46031.0</v>
      </c>
      <c r="O154" s="401">
        <v>46010.0</v>
      </c>
      <c r="P154" s="402">
        <v>1.0</v>
      </c>
      <c r="Q154" s="403">
        <v>47775.13</v>
      </c>
      <c r="R154" s="192">
        <v>535.4155553065112</v>
      </c>
      <c r="S154" s="106" t="s">
        <v>3162</v>
      </c>
      <c r="U154" s="106" t="s">
        <v>48</v>
      </c>
      <c r="V154" s="106" t="s">
        <v>40</v>
      </c>
      <c r="W154" s="106" t="s">
        <v>41</v>
      </c>
      <c r="Y154" s="194" t="str">
        <f t="shared" si="1"/>
        <v>#NAME?</v>
      </c>
      <c r="Z154" s="194" t="str">
        <f t="shared" si="2"/>
        <v>#NAME?</v>
      </c>
      <c r="AA154" s="194" t="str">
        <f t="shared" si="3"/>
        <v>#NAME?</v>
      </c>
    </row>
    <row r="155">
      <c r="A155" s="106" t="s">
        <v>195</v>
      </c>
      <c r="B155" s="106" t="s">
        <v>196</v>
      </c>
      <c r="C155" s="106" t="s">
        <v>503</v>
      </c>
      <c r="D155" s="106" t="s">
        <v>43</v>
      </c>
      <c r="E155" s="106" t="s">
        <v>504</v>
      </c>
      <c r="F155" s="106">
        <v>0.0</v>
      </c>
      <c r="G155" s="401">
        <v>45939.0</v>
      </c>
      <c r="H155" s="106" t="s">
        <v>3466</v>
      </c>
      <c r="I155" s="106" t="s">
        <v>46</v>
      </c>
      <c r="J155" s="400">
        <v>45988.0</v>
      </c>
      <c r="K155" s="106">
        <v>1.0233428E7</v>
      </c>
      <c r="L155" s="106" t="s">
        <v>350</v>
      </c>
      <c r="M155" s="406">
        <v>46047.0</v>
      </c>
      <c r="N155" s="406">
        <v>46047.0</v>
      </c>
      <c r="O155" s="406">
        <v>46052.0</v>
      </c>
      <c r="P155" s="402">
        <v>0.3</v>
      </c>
      <c r="Q155" s="403">
        <v>49989.46</v>
      </c>
      <c r="R155" s="192">
        <v>560.2315364787627</v>
      </c>
      <c r="S155" s="106" t="s">
        <v>2716</v>
      </c>
      <c r="U155" s="106" t="s">
        <v>48</v>
      </c>
      <c r="V155" s="106" t="s">
        <v>40</v>
      </c>
      <c r="W155" s="106"/>
      <c r="Y155" s="194" t="str">
        <f t="shared" si="1"/>
        <v>#NAME?</v>
      </c>
      <c r="Z155" s="194" t="str">
        <f t="shared" si="2"/>
        <v>#NAME?</v>
      </c>
      <c r="AA155" s="194" t="str">
        <f t="shared" si="3"/>
        <v>#NAME?</v>
      </c>
    </row>
    <row r="156">
      <c r="A156" s="106" t="s">
        <v>195</v>
      </c>
      <c r="B156" s="106" t="s">
        <v>196</v>
      </c>
      <c r="C156" s="106" t="s">
        <v>277</v>
      </c>
      <c r="D156" s="106" t="s">
        <v>506</v>
      </c>
      <c r="E156" s="106" t="s">
        <v>507</v>
      </c>
      <c r="F156" s="106">
        <v>0.0</v>
      </c>
      <c r="G156" s="400">
        <v>45974.0</v>
      </c>
      <c r="H156" s="404"/>
      <c r="I156" s="106" t="s">
        <v>37</v>
      </c>
      <c r="J156" s="400">
        <v>45974.0</v>
      </c>
      <c r="K156" s="106">
        <v>1.023253E7</v>
      </c>
      <c r="L156" s="106" t="s">
        <v>509</v>
      </c>
      <c r="M156" s="401">
        <v>46052.0</v>
      </c>
      <c r="N156" s="401"/>
      <c r="O156" s="406">
        <v>46052.0</v>
      </c>
      <c r="P156" s="402">
        <v>0.0</v>
      </c>
      <c r="Q156" s="403">
        <v>694393.99</v>
      </c>
      <c r="R156" s="192">
        <v>7782.068698868094</v>
      </c>
      <c r="S156" s="106" t="s">
        <v>2716</v>
      </c>
      <c r="U156" s="106" t="s">
        <v>39</v>
      </c>
      <c r="V156" s="106" t="s">
        <v>40</v>
      </c>
      <c r="W156" s="106"/>
      <c r="Y156" s="194" t="str">
        <f t="shared" si="1"/>
        <v>#NAME?</v>
      </c>
      <c r="Z156" s="194" t="str">
        <f t="shared" si="2"/>
        <v>#NAME?</v>
      </c>
      <c r="AA156" s="194" t="str">
        <f t="shared" si="3"/>
        <v>#NAME?</v>
      </c>
    </row>
    <row r="157">
      <c r="A157" s="106" t="s">
        <v>31</v>
      </c>
      <c r="B157" s="106" t="s">
        <v>202</v>
      </c>
      <c r="C157" s="106" t="s">
        <v>486</v>
      </c>
      <c r="D157" s="106" t="s">
        <v>510</v>
      </c>
      <c r="E157" s="106" t="s">
        <v>511</v>
      </c>
      <c r="F157" s="106">
        <v>1.0</v>
      </c>
      <c r="G157" s="400">
        <v>45960.0</v>
      </c>
      <c r="H157" s="106" t="s">
        <v>3467</v>
      </c>
      <c r="I157" s="106" t="s">
        <v>46</v>
      </c>
      <c r="J157" s="401">
        <v>45979.0</v>
      </c>
      <c r="K157" s="106">
        <v>1.0232964E7</v>
      </c>
      <c r="L157" s="106" t="s">
        <v>354</v>
      </c>
      <c r="M157" s="400">
        <v>46003.0</v>
      </c>
      <c r="N157" s="406">
        <v>46036.0</v>
      </c>
      <c r="O157" s="400">
        <v>46021.0</v>
      </c>
      <c r="P157" s="402">
        <v>1.0</v>
      </c>
      <c r="Q157" s="403">
        <v>187852.5</v>
      </c>
      <c r="R157" s="192">
        <v>2105.261683290373</v>
      </c>
      <c r="S157" s="106" t="s">
        <v>3163</v>
      </c>
      <c r="U157" s="106" t="s">
        <v>48</v>
      </c>
      <c r="V157" s="106" t="s">
        <v>250</v>
      </c>
      <c r="W157" s="106" t="s">
        <v>41</v>
      </c>
      <c r="Y157" s="194" t="str">
        <f t="shared" si="1"/>
        <v>#NAME?</v>
      </c>
      <c r="Z157" s="194" t="str">
        <f t="shared" si="2"/>
        <v>#NAME?</v>
      </c>
      <c r="AA157" s="194" t="str">
        <f t="shared" si="3"/>
        <v>#NAME?</v>
      </c>
    </row>
    <row r="158">
      <c r="A158" s="106" t="s">
        <v>195</v>
      </c>
      <c r="B158" s="106" t="s">
        <v>196</v>
      </c>
      <c r="C158" s="106" t="s">
        <v>277</v>
      </c>
      <c r="D158" s="106" t="s">
        <v>513</v>
      </c>
      <c r="E158" s="106" t="s">
        <v>514</v>
      </c>
      <c r="F158" s="106">
        <v>0.0</v>
      </c>
      <c r="G158" s="400">
        <v>45957.0</v>
      </c>
      <c r="H158" s="106" t="s">
        <v>515</v>
      </c>
      <c r="I158" s="106" t="s">
        <v>52</v>
      </c>
      <c r="J158" s="400">
        <v>45971.0</v>
      </c>
      <c r="K158" s="106" t="s">
        <v>53</v>
      </c>
      <c r="L158" s="106" t="s">
        <v>95</v>
      </c>
      <c r="M158" s="401">
        <v>45992.0</v>
      </c>
      <c r="N158" s="401">
        <v>45992.0</v>
      </c>
      <c r="O158" s="401">
        <v>45992.0</v>
      </c>
      <c r="P158" s="402">
        <v>1.0</v>
      </c>
      <c r="Q158" s="403">
        <v>17557.0</v>
      </c>
      <c r="R158" s="192">
        <v>196.76117897568082</v>
      </c>
      <c r="S158" s="106" t="s">
        <v>3157</v>
      </c>
      <c r="U158" s="106" t="s">
        <v>48</v>
      </c>
      <c r="V158" s="106" t="s">
        <v>40</v>
      </c>
      <c r="W158" s="106"/>
      <c r="Y158" s="194" t="str">
        <f t="shared" si="1"/>
        <v>#NAME?</v>
      </c>
      <c r="Z158" s="194" t="str">
        <f t="shared" si="2"/>
        <v>#NAME?</v>
      </c>
      <c r="AA158" s="194" t="str">
        <f t="shared" si="3"/>
        <v>#NAME?</v>
      </c>
    </row>
    <row r="159">
      <c r="A159" s="106" t="s">
        <v>195</v>
      </c>
      <c r="B159" s="106" t="s">
        <v>196</v>
      </c>
      <c r="C159" s="106" t="s">
        <v>516</v>
      </c>
      <c r="D159" s="106" t="s">
        <v>517</v>
      </c>
      <c r="E159" s="106" t="s">
        <v>518</v>
      </c>
      <c r="F159" s="106">
        <v>0.0</v>
      </c>
      <c r="G159" s="400">
        <v>45959.0</v>
      </c>
      <c r="H159" s="106" t="s">
        <v>3468</v>
      </c>
      <c r="I159" s="106" t="s">
        <v>46</v>
      </c>
      <c r="J159" s="400">
        <v>46010.0</v>
      </c>
      <c r="K159" s="106">
        <v>1.02344E7</v>
      </c>
      <c r="L159" s="106" t="s">
        <v>372</v>
      </c>
      <c r="M159" s="401">
        <v>46042.0</v>
      </c>
      <c r="O159" s="401">
        <v>46049.0</v>
      </c>
      <c r="P159" s="402">
        <v>0.1</v>
      </c>
      <c r="Q159" s="403">
        <v>26732.78</v>
      </c>
      <c r="R159" s="192">
        <v>299.5940827076095</v>
      </c>
      <c r="S159" s="106" t="s">
        <v>2716</v>
      </c>
      <c r="U159" s="106" t="s">
        <v>48</v>
      </c>
      <c r="V159" s="106" t="s">
        <v>40</v>
      </c>
      <c r="W159" s="106" t="s">
        <v>41</v>
      </c>
      <c r="Y159" s="194" t="str">
        <f t="shared" si="1"/>
        <v>#NAME?</v>
      </c>
      <c r="Z159" s="194" t="str">
        <f t="shared" si="2"/>
        <v>#NAME?</v>
      </c>
      <c r="AA159" s="194" t="str">
        <f t="shared" si="3"/>
        <v>#NAME?</v>
      </c>
    </row>
    <row r="160">
      <c r="A160" s="106" t="s">
        <v>195</v>
      </c>
      <c r="B160" s="106" t="s">
        <v>196</v>
      </c>
      <c r="C160" s="106" t="s">
        <v>277</v>
      </c>
      <c r="D160" s="106" t="s">
        <v>520</v>
      </c>
      <c r="E160" s="106" t="s">
        <v>521</v>
      </c>
      <c r="F160" s="106">
        <v>0.0</v>
      </c>
      <c r="G160" s="401">
        <v>45965.0</v>
      </c>
      <c r="H160" s="106" t="s">
        <v>522</v>
      </c>
      <c r="I160" s="106" t="s">
        <v>52</v>
      </c>
      <c r="J160" s="406">
        <v>45967.0</v>
      </c>
      <c r="K160" s="106" t="s">
        <v>53</v>
      </c>
      <c r="L160" s="106" t="s">
        <v>95</v>
      </c>
      <c r="M160" s="406">
        <v>45991.0</v>
      </c>
      <c r="N160" s="406">
        <v>45996.0</v>
      </c>
      <c r="O160" s="406">
        <v>45991.0</v>
      </c>
      <c r="P160" s="402">
        <v>1.0</v>
      </c>
      <c r="Q160" s="403">
        <v>36046.0</v>
      </c>
      <c r="R160" s="192">
        <v>403.9672755799619</v>
      </c>
      <c r="S160" s="106" t="s">
        <v>3157</v>
      </c>
      <c r="U160" s="106" t="s">
        <v>48</v>
      </c>
      <c r="V160" s="106" t="s">
        <v>40</v>
      </c>
      <c r="W160" s="106"/>
      <c r="Y160" s="194" t="str">
        <f t="shared" si="1"/>
        <v>#NAME?</v>
      </c>
      <c r="Z160" s="194" t="str">
        <f t="shared" si="2"/>
        <v>#NAME?</v>
      </c>
      <c r="AA160" s="194" t="str">
        <f t="shared" si="3"/>
        <v>#NAME?</v>
      </c>
    </row>
    <row r="161">
      <c r="A161" s="106" t="s">
        <v>195</v>
      </c>
      <c r="B161" s="106" t="s">
        <v>196</v>
      </c>
      <c r="C161" s="106" t="s">
        <v>523</v>
      </c>
      <c r="D161" s="106" t="s">
        <v>96</v>
      </c>
      <c r="E161" s="106" t="s">
        <v>524</v>
      </c>
      <c r="F161" s="106">
        <v>0.0</v>
      </c>
      <c r="G161" s="400">
        <v>45975.0</v>
      </c>
      <c r="H161" s="106" t="s">
        <v>525</v>
      </c>
      <c r="I161" s="106" t="s">
        <v>52</v>
      </c>
      <c r="J161" s="400">
        <v>45986.0</v>
      </c>
      <c r="K161" s="106" t="s">
        <v>53</v>
      </c>
      <c r="L161" s="106" t="s">
        <v>227</v>
      </c>
      <c r="M161" s="400">
        <v>46005.0</v>
      </c>
      <c r="N161" s="406">
        <v>46043.0</v>
      </c>
      <c r="O161" s="400">
        <v>46011.0</v>
      </c>
      <c r="P161" s="402">
        <v>1.0</v>
      </c>
      <c r="Q161" s="403">
        <v>6750.0</v>
      </c>
      <c r="R161" s="192">
        <v>75.64720385520565</v>
      </c>
      <c r="S161" s="106" t="s">
        <v>3157</v>
      </c>
      <c r="U161" s="106" t="s">
        <v>39</v>
      </c>
      <c r="V161" s="106" t="s">
        <v>40</v>
      </c>
      <c r="W161" s="106" t="s">
        <v>41</v>
      </c>
      <c r="Y161" s="194" t="str">
        <f t="shared" si="1"/>
        <v>#NAME?</v>
      </c>
      <c r="Z161" s="194" t="str">
        <f t="shared" si="2"/>
        <v>#NAME?</v>
      </c>
      <c r="AA161" s="194" t="str">
        <f t="shared" si="3"/>
        <v>#NAME?</v>
      </c>
    </row>
    <row r="162">
      <c r="A162" s="106" t="s">
        <v>195</v>
      </c>
      <c r="B162" s="106" t="s">
        <v>196</v>
      </c>
      <c r="C162" s="106" t="s">
        <v>526</v>
      </c>
      <c r="D162" s="106" t="s">
        <v>527</v>
      </c>
      <c r="E162" s="106" t="s">
        <v>528</v>
      </c>
      <c r="F162" s="106">
        <v>0.0</v>
      </c>
      <c r="G162" s="400">
        <v>45985.0</v>
      </c>
      <c r="H162" s="106" t="s">
        <v>3469</v>
      </c>
      <c r="I162" s="106" t="s">
        <v>37</v>
      </c>
      <c r="J162" s="401">
        <v>46037.0</v>
      </c>
      <c r="K162" s="106">
        <v>1.0235062E7</v>
      </c>
      <c r="L162" s="106" t="s">
        <v>350</v>
      </c>
      <c r="M162" s="401">
        <v>46086.0</v>
      </c>
      <c r="O162" s="401">
        <v>46086.0</v>
      </c>
      <c r="P162" s="402">
        <v>0.0</v>
      </c>
      <c r="Q162" s="403">
        <v>56941.63</v>
      </c>
      <c r="R162" s="192">
        <v>638.1444581418805</v>
      </c>
      <c r="S162" s="106" t="s">
        <v>2716</v>
      </c>
      <c r="U162" s="106" t="s">
        <v>48</v>
      </c>
      <c r="V162" s="106" t="s">
        <v>40</v>
      </c>
      <c r="W162" s="106"/>
      <c r="Y162" s="194" t="str">
        <f t="shared" si="1"/>
        <v>#NAME?</v>
      </c>
      <c r="Z162" s="194" t="str">
        <f t="shared" si="2"/>
        <v>#NAME?</v>
      </c>
      <c r="AA162" s="194" t="str">
        <f t="shared" si="3"/>
        <v>#NAME?</v>
      </c>
    </row>
    <row r="163">
      <c r="A163" s="106" t="s">
        <v>195</v>
      </c>
      <c r="B163" s="106" t="s">
        <v>196</v>
      </c>
      <c r="C163" s="106" t="s">
        <v>96</v>
      </c>
      <c r="D163" s="106" t="s">
        <v>410</v>
      </c>
      <c r="E163" s="106" t="s">
        <v>530</v>
      </c>
      <c r="F163" s="106">
        <v>1.0</v>
      </c>
      <c r="G163" s="400">
        <v>45987.0</v>
      </c>
      <c r="H163" s="106" t="s">
        <v>3470</v>
      </c>
      <c r="I163" s="106" t="s">
        <v>37</v>
      </c>
      <c r="J163" s="401">
        <v>46037.0</v>
      </c>
      <c r="K163" s="106">
        <v>1.0235063E7</v>
      </c>
      <c r="L163" s="106" t="s">
        <v>350</v>
      </c>
      <c r="M163" s="401">
        <v>46086.0</v>
      </c>
      <c r="O163" s="401">
        <v>46086.0</v>
      </c>
      <c r="P163" s="402">
        <v>0.0</v>
      </c>
      <c r="Q163" s="403">
        <v>79122.38</v>
      </c>
      <c r="R163" s="192">
        <v>886.7239717583773</v>
      </c>
      <c r="S163" s="106" t="s">
        <v>2716</v>
      </c>
      <c r="U163" s="106" t="s">
        <v>48</v>
      </c>
      <c r="V163" s="106" t="s">
        <v>40</v>
      </c>
      <c r="Y163" s="194" t="str">
        <f t="shared" si="1"/>
        <v>#NAME?</v>
      </c>
      <c r="Z163" s="194" t="str">
        <f t="shared" si="2"/>
        <v>#NAME?</v>
      </c>
      <c r="AA163" s="194" t="str">
        <f t="shared" si="3"/>
        <v>#NAME?</v>
      </c>
    </row>
    <row r="164">
      <c r="A164" s="106" t="s">
        <v>195</v>
      </c>
      <c r="B164" s="106" t="s">
        <v>196</v>
      </c>
      <c r="C164" s="106" t="s">
        <v>410</v>
      </c>
      <c r="D164" s="106" t="s">
        <v>532</v>
      </c>
      <c r="E164" s="106" t="s">
        <v>533</v>
      </c>
      <c r="F164" s="106">
        <v>0.0</v>
      </c>
      <c r="G164" s="400">
        <v>45987.0</v>
      </c>
      <c r="H164" s="106" t="s">
        <v>534</v>
      </c>
      <c r="I164" s="106" t="s">
        <v>37</v>
      </c>
      <c r="J164" s="401">
        <v>46037.0</v>
      </c>
      <c r="K164" s="106">
        <v>1.0235065E7</v>
      </c>
      <c r="L164" s="106" t="s">
        <v>350</v>
      </c>
      <c r="M164" s="401">
        <v>46086.0</v>
      </c>
      <c r="O164" s="401">
        <v>46086.0</v>
      </c>
      <c r="P164" s="402">
        <v>0.0</v>
      </c>
      <c r="Q164" s="403">
        <v>157087.4</v>
      </c>
      <c r="R164" s="192">
        <v>1760.477417908775</v>
      </c>
      <c r="S164" s="106" t="s">
        <v>2716</v>
      </c>
      <c r="U164" s="106" t="s">
        <v>48</v>
      </c>
      <c r="V164" s="106" t="s">
        <v>40</v>
      </c>
      <c r="Y164" s="194" t="str">
        <f t="shared" si="1"/>
        <v>#NAME?</v>
      </c>
      <c r="Z164" s="194" t="str">
        <f t="shared" si="2"/>
        <v>#NAME?</v>
      </c>
      <c r="AA164" s="194" t="str">
        <f t="shared" si="3"/>
        <v>#NAME?</v>
      </c>
    </row>
    <row r="165">
      <c r="A165" s="106" t="s">
        <v>195</v>
      </c>
      <c r="B165" s="106" t="s">
        <v>196</v>
      </c>
      <c r="C165" s="106" t="s">
        <v>277</v>
      </c>
      <c r="D165" s="106" t="s">
        <v>535</v>
      </c>
      <c r="E165" s="106" t="s">
        <v>536</v>
      </c>
      <c r="F165" s="106">
        <v>0.0</v>
      </c>
      <c r="G165" s="400">
        <v>45987.0</v>
      </c>
      <c r="H165" s="106" t="s">
        <v>537</v>
      </c>
      <c r="I165" s="106" t="s">
        <v>37</v>
      </c>
      <c r="J165" s="401">
        <v>46041.0</v>
      </c>
      <c r="K165" s="106">
        <v>1.0235721E7</v>
      </c>
      <c r="L165" s="106" t="s">
        <v>281</v>
      </c>
      <c r="M165" s="401">
        <v>46047.0</v>
      </c>
      <c r="O165" s="401">
        <v>46094.0</v>
      </c>
      <c r="P165" s="402">
        <v>0.1</v>
      </c>
      <c r="Q165" s="403">
        <v>479203.56</v>
      </c>
      <c r="R165" s="192">
        <v>5370.431020957077</v>
      </c>
      <c r="S165" s="106" t="s">
        <v>3157</v>
      </c>
      <c r="U165" s="106" t="s">
        <v>48</v>
      </c>
      <c r="V165" s="106" t="s">
        <v>40</v>
      </c>
      <c r="Y165" s="194" t="str">
        <f t="shared" si="1"/>
        <v>#NAME?</v>
      </c>
      <c r="Z165" s="194" t="str">
        <f t="shared" si="2"/>
        <v>#NAME?</v>
      </c>
      <c r="AA165" s="194" t="str">
        <f t="shared" si="3"/>
        <v>#NAME?</v>
      </c>
    </row>
    <row r="166">
      <c r="A166" s="106" t="s">
        <v>195</v>
      </c>
      <c r="B166" s="106" t="s">
        <v>196</v>
      </c>
      <c r="C166" s="106" t="s">
        <v>538</v>
      </c>
      <c r="D166" s="106" t="s">
        <v>539</v>
      </c>
      <c r="E166" s="106" t="s">
        <v>540</v>
      </c>
      <c r="F166" s="106">
        <v>0.0</v>
      </c>
      <c r="G166" s="400">
        <v>45987.0</v>
      </c>
      <c r="H166" s="106" t="s">
        <v>3471</v>
      </c>
      <c r="I166" s="106" t="s">
        <v>37</v>
      </c>
      <c r="J166" s="401">
        <v>46041.0</v>
      </c>
      <c r="K166" s="106">
        <v>1.023572E7</v>
      </c>
      <c r="L166" s="106" t="s">
        <v>276</v>
      </c>
      <c r="M166" s="401">
        <v>46047.0</v>
      </c>
      <c r="N166" s="401"/>
      <c r="O166" s="401">
        <v>46069.0</v>
      </c>
      <c r="P166" s="402">
        <v>0.1</v>
      </c>
      <c r="Q166" s="403">
        <v>155817.75</v>
      </c>
      <c r="R166" s="192">
        <v>1746.24845903844</v>
      </c>
      <c r="S166" s="106" t="s">
        <v>3163</v>
      </c>
      <c r="U166" s="106" t="s">
        <v>48</v>
      </c>
      <c r="V166" s="106" t="s">
        <v>40</v>
      </c>
      <c r="Y166" s="194" t="str">
        <f t="shared" si="1"/>
        <v>#NAME?</v>
      </c>
      <c r="Z166" s="194" t="str">
        <f t="shared" si="2"/>
        <v>#NAME?</v>
      </c>
      <c r="AA166" s="194" t="str">
        <f t="shared" si="3"/>
        <v>#NAME?</v>
      </c>
    </row>
    <row r="167">
      <c r="A167" s="106" t="s">
        <v>195</v>
      </c>
      <c r="B167" s="106" t="s">
        <v>196</v>
      </c>
      <c r="C167" s="106" t="s">
        <v>538</v>
      </c>
      <c r="D167" s="106" t="s">
        <v>539</v>
      </c>
      <c r="E167" s="106" t="s">
        <v>542</v>
      </c>
      <c r="F167" s="106">
        <v>0.0</v>
      </c>
      <c r="G167" s="406">
        <v>45994.0</v>
      </c>
      <c r="H167" s="106" t="s">
        <v>543</v>
      </c>
      <c r="I167" s="106" t="s">
        <v>37</v>
      </c>
      <c r="J167" s="401">
        <v>46045.0</v>
      </c>
      <c r="K167" s="106">
        <v>1.0235755E7</v>
      </c>
      <c r="L167" s="106" t="s">
        <v>276</v>
      </c>
      <c r="M167" s="401">
        <v>46071.0</v>
      </c>
      <c r="O167" s="401">
        <v>46071.0</v>
      </c>
      <c r="P167" s="402">
        <v>0.1</v>
      </c>
      <c r="Q167" s="403">
        <v>49095.75</v>
      </c>
      <c r="R167" s="192">
        <v>550.2157346184018</v>
      </c>
      <c r="S167" s="106" t="s">
        <v>3163</v>
      </c>
      <c r="U167" s="106" t="s">
        <v>48</v>
      </c>
      <c r="V167" s="106" t="s">
        <v>40</v>
      </c>
      <c r="W167" s="106" t="s">
        <v>41</v>
      </c>
      <c r="Y167" s="194" t="str">
        <f t="shared" si="1"/>
        <v>#NAME?</v>
      </c>
      <c r="Z167" s="194" t="str">
        <f t="shared" si="2"/>
        <v>#NAME?</v>
      </c>
      <c r="AA167" s="194" t="str">
        <f t="shared" si="3"/>
        <v>#NAME?</v>
      </c>
    </row>
    <row r="168">
      <c r="A168" s="106" t="s">
        <v>195</v>
      </c>
      <c r="B168" s="106" t="s">
        <v>196</v>
      </c>
      <c r="C168" s="106" t="s">
        <v>544</v>
      </c>
      <c r="D168" s="106" t="s">
        <v>545</v>
      </c>
      <c r="E168" s="106" t="s">
        <v>546</v>
      </c>
      <c r="F168" s="106">
        <v>0.0</v>
      </c>
      <c r="G168" s="400">
        <v>46002.0</v>
      </c>
      <c r="H168" s="106" t="s">
        <v>3472</v>
      </c>
      <c r="I168" s="106" t="s">
        <v>52</v>
      </c>
      <c r="J168" s="400">
        <v>46002.0</v>
      </c>
      <c r="K168" s="106" t="s">
        <v>53</v>
      </c>
      <c r="L168" s="106" t="s">
        <v>548</v>
      </c>
      <c r="M168" s="401">
        <v>46032.0</v>
      </c>
      <c r="N168" s="401">
        <v>46043.0</v>
      </c>
      <c r="O168" s="401">
        <v>46036.0</v>
      </c>
      <c r="P168" s="402">
        <v>1.0</v>
      </c>
      <c r="Q168" s="403">
        <v>2465.0</v>
      </c>
      <c r="R168" s="192">
        <v>27.62523814860473</v>
      </c>
      <c r="S168" s="106" t="s">
        <v>3162</v>
      </c>
      <c r="U168" s="106" t="s">
        <v>48</v>
      </c>
      <c r="V168" s="106" t="s">
        <v>40</v>
      </c>
      <c r="W168" s="106" t="s">
        <v>41</v>
      </c>
      <c r="Y168" s="194" t="str">
        <f t="shared" si="1"/>
        <v>#NAME?</v>
      </c>
      <c r="Z168" s="194" t="str">
        <f t="shared" si="2"/>
        <v>#NAME?</v>
      </c>
      <c r="AA168" s="194" t="str">
        <f t="shared" si="3"/>
        <v>#NAME?</v>
      </c>
    </row>
    <row r="169">
      <c r="A169" s="106" t="s">
        <v>195</v>
      </c>
      <c r="B169" s="106" t="s">
        <v>196</v>
      </c>
      <c r="C169" s="106" t="s">
        <v>549</v>
      </c>
      <c r="D169" s="106" t="s">
        <v>510</v>
      </c>
      <c r="E169" s="106" t="s">
        <v>3473</v>
      </c>
      <c r="F169" s="106">
        <v>0.0</v>
      </c>
      <c r="G169" s="401">
        <v>45995.0</v>
      </c>
      <c r="H169" s="106" t="s">
        <v>3474</v>
      </c>
      <c r="I169" s="106" t="s">
        <v>162</v>
      </c>
      <c r="J169" s="106" t="s">
        <v>3475</v>
      </c>
      <c r="O169" s="401"/>
      <c r="Q169" s="223"/>
      <c r="R169" s="192">
        <v>0.0</v>
      </c>
      <c r="S169" s="106" t="s">
        <v>3411</v>
      </c>
      <c r="U169" s="106" t="s">
        <v>4</v>
      </c>
      <c r="V169" s="106" t="s">
        <v>163</v>
      </c>
      <c r="Y169" s="194">
        <f t="shared" si="1"/>
        <v>0</v>
      </c>
      <c r="Z169" s="194" t="str">
        <f t="shared" si="2"/>
        <v/>
      </c>
      <c r="AA169" s="194" t="str">
        <f t="shared" si="3"/>
        <v>NO PRAZO</v>
      </c>
    </row>
    <row r="170">
      <c r="A170" s="106" t="s">
        <v>195</v>
      </c>
      <c r="B170" s="106" t="s">
        <v>196</v>
      </c>
      <c r="C170" s="106" t="s">
        <v>549</v>
      </c>
      <c r="D170" s="106" t="s">
        <v>510</v>
      </c>
      <c r="E170" s="106" t="s">
        <v>552</v>
      </c>
      <c r="F170" s="106">
        <v>0.0</v>
      </c>
      <c r="G170" s="401">
        <v>45994.0</v>
      </c>
      <c r="H170" s="106" t="s">
        <v>3476</v>
      </c>
      <c r="I170" s="106" t="s">
        <v>162</v>
      </c>
      <c r="O170" s="401"/>
      <c r="Q170" s="223"/>
      <c r="R170" s="192">
        <v>0.0</v>
      </c>
      <c r="S170" s="106" t="s">
        <v>3411</v>
      </c>
      <c r="U170" s="106" t="s">
        <v>4</v>
      </c>
      <c r="V170" s="106" t="s">
        <v>163</v>
      </c>
      <c r="Y170" s="194">
        <f t="shared" si="1"/>
        <v>0</v>
      </c>
      <c r="Z170" s="194" t="str">
        <f t="shared" si="2"/>
        <v/>
      </c>
      <c r="AA170" s="194" t="str">
        <f t="shared" si="3"/>
        <v>NO PRAZO</v>
      </c>
    </row>
    <row r="171">
      <c r="A171" s="106" t="s">
        <v>195</v>
      </c>
      <c r="B171" s="106" t="s">
        <v>196</v>
      </c>
      <c r="C171" s="106" t="s">
        <v>554</v>
      </c>
      <c r="D171" s="106" t="s">
        <v>555</v>
      </c>
      <c r="E171" s="106" t="s">
        <v>556</v>
      </c>
      <c r="F171" s="106">
        <v>0.0</v>
      </c>
      <c r="G171" s="401">
        <v>45995.0</v>
      </c>
      <c r="I171" s="106" t="s">
        <v>52</v>
      </c>
      <c r="J171" s="400">
        <v>46007.0</v>
      </c>
      <c r="K171" s="106" t="s">
        <v>53</v>
      </c>
      <c r="L171" s="106" t="s">
        <v>95</v>
      </c>
      <c r="M171" s="401">
        <v>46062.0</v>
      </c>
      <c r="N171" s="401">
        <v>46064.0</v>
      </c>
      <c r="O171" s="401">
        <v>46062.0</v>
      </c>
      <c r="P171" s="402">
        <v>0.0</v>
      </c>
      <c r="Q171" s="403">
        <v>4620.0</v>
      </c>
      <c r="R171" s="192">
        <v>51.77630841645186</v>
      </c>
      <c r="S171" s="106" t="s">
        <v>3157</v>
      </c>
      <c r="U171" s="106" t="s">
        <v>48</v>
      </c>
      <c r="V171" s="106" t="s">
        <v>40</v>
      </c>
      <c r="W171" s="106" t="s">
        <v>41</v>
      </c>
      <c r="Y171" s="194" t="str">
        <f t="shared" si="1"/>
        <v>#NAME?</v>
      </c>
      <c r="Z171" s="194" t="str">
        <f t="shared" si="2"/>
        <v>#NAME?</v>
      </c>
      <c r="AA171" s="194" t="str">
        <f t="shared" si="3"/>
        <v>#NAME?</v>
      </c>
    </row>
    <row r="172">
      <c r="A172" s="106" t="s">
        <v>31</v>
      </c>
      <c r="B172" s="106" t="s">
        <v>202</v>
      </c>
      <c r="C172" s="106" t="s">
        <v>1633</v>
      </c>
      <c r="D172" s="106" t="s">
        <v>2815</v>
      </c>
      <c r="E172" s="106" t="s">
        <v>2816</v>
      </c>
      <c r="F172" s="106">
        <v>0.0</v>
      </c>
      <c r="G172" s="400">
        <v>45960.0</v>
      </c>
      <c r="H172" s="106" t="s">
        <v>2817</v>
      </c>
      <c r="I172" s="106" t="s">
        <v>52</v>
      </c>
      <c r="J172" s="401">
        <v>45962.0</v>
      </c>
      <c r="K172" s="106" t="s">
        <v>53</v>
      </c>
      <c r="L172" s="106" t="s">
        <v>95</v>
      </c>
      <c r="M172" s="400">
        <v>46006.0</v>
      </c>
      <c r="N172" s="406">
        <v>46045.0</v>
      </c>
      <c r="O172" s="406">
        <v>46035.0</v>
      </c>
      <c r="P172" s="402">
        <v>1.0</v>
      </c>
      <c r="Q172" s="403">
        <v>59306.0</v>
      </c>
      <c r="R172" s="192">
        <v>664.6419365684187</v>
      </c>
      <c r="S172" s="106" t="s">
        <v>3157</v>
      </c>
      <c r="U172" s="106" t="s">
        <v>48</v>
      </c>
      <c r="V172" s="106" t="s">
        <v>208</v>
      </c>
      <c r="W172" s="106" t="s">
        <v>41</v>
      </c>
      <c r="Y172" s="194" t="str">
        <f t="shared" si="1"/>
        <v>#NAME?</v>
      </c>
      <c r="Z172" s="194" t="str">
        <f t="shared" si="2"/>
        <v>#NAME?</v>
      </c>
      <c r="AA172" s="194" t="str">
        <f t="shared" si="3"/>
        <v>#NAME?</v>
      </c>
    </row>
    <row r="173">
      <c r="A173" s="106" t="s">
        <v>195</v>
      </c>
      <c r="B173" s="106" t="s">
        <v>196</v>
      </c>
      <c r="C173" s="106" t="s">
        <v>277</v>
      </c>
      <c r="D173" s="106" t="s">
        <v>558</v>
      </c>
      <c r="E173" s="106" t="s">
        <v>559</v>
      </c>
      <c r="F173" s="106">
        <v>0.0</v>
      </c>
      <c r="G173" s="400">
        <v>46009.0</v>
      </c>
      <c r="H173" s="106"/>
      <c r="I173" s="106" t="s">
        <v>162</v>
      </c>
      <c r="O173" s="401"/>
      <c r="Q173" s="223"/>
      <c r="R173" s="192">
        <v>0.0</v>
      </c>
      <c r="S173" s="106" t="s">
        <v>3411</v>
      </c>
      <c r="U173" s="106" t="s">
        <v>4</v>
      </c>
      <c r="V173" s="106" t="s">
        <v>163</v>
      </c>
      <c r="Y173" s="194">
        <f t="shared" si="1"/>
        <v>0</v>
      </c>
      <c r="Z173" s="194" t="str">
        <f t="shared" si="2"/>
        <v/>
      </c>
      <c r="AA173" s="194" t="str">
        <f t="shared" si="3"/>
        <v>NO PRAZO</v>
      </c>
    </row>
    <row r="174">
      <c r="A174" s="106" t="s">
        <v>187</v>
      </c>
      <c r="B174" s="106" t="s">
        <v>234</v>
      </c>
      <c r="C174" s="106" t="s">
        <v>561</v>
      </c>
      <c r="D174" s="106" t="s">
        <v>562</v>
      </c>
      <c r="E174" s="106" t="s">
        <v>563</v>
      </c>
      <c r="F174" s="106">
        <v>2.0</v>
      </c>
      <c r="G174" s="401">
        <v>45493.0</v>
      </c>
      <c r="I174" s="106" t="s">
        <v>162</v>
      </c>
      <c r="O174" s="401"/>
      <c r="Q174" s="223"/>
      <c r="R174" s="192">
        <v>0.0</v>
      </c>
      <c r="S174" s="106" t="s">
        <v>3411</v>
      </c>
      <c r="U174" s="106" t="s">
        <v>4</v>
      </c>
      <c r="V174" s="106" t="s">
        <v>163</v>
      </c>
      <c r="W174" s="106"/>
      <c r="Y174" s="194">
        <f t="shared" si="1"/>
        <v>0</v>
      </c>
      <c r="Z174" s="194" t="str">
        <f t="shared" si="2"/>
        <v/>
      </c>
      <c r="AA174" s="194" t="str">
        <f t="shared" si="3"/>
        <v>NO PRAZO</v>
      </c>
    </row>
    <row r="175">
      <c r="A175" s="106" t="s">
        <v>31</v>
      </c>
      <c r="B175" s="106" t="s">
        <v>202</v>
      </c>
      <c r="C175" s="106" t="s">
        <v>564</v>
      </c>
      <c r="D175" s="106" t="s">
        <v>96</v>
      </c>
      <c r="E175" s="106" t="s">
        <v>565</v>
      </c>
      <c r="F175" s="106">
        <v>1.0</v>
      </c>
      <c r="G175" s="401">
        <v>45964.0</v>
      </c>
      <c r="H175" s="106" t="s">
        <v>566</v>
      </c>
      <c r="I175" s="106" t="s">
        <v>52</v>
      </c>
      <c r="J175" s="400">
        <v>45971.0</v>
      </c>
      <c r="K175" s="106" t="s">
        <v>53</v>
      </c>
      <c r="L175" s="106" t="s">
        <v>95</v>
      </c>
      <c r="M175" s="406">
        <v>46041.0</v>
      </c>
      <c r="N175" s="406">
        <v>46066.0</v>
      </c>
      <c r="O175" s="406">
        <v>46059.0</v>
      </c>
      <c r="P175" s="402">
        <v>0.0</v>
      </c>
      <c r="Q175" s="403">
        <v>34830.0</v>
      </c>
      <c r="R175" s="192">
        <v>390.3395718928611</v>
      </c>
      <c r="S175" s="106" t="s">
        <v>3157</v>
      </c>
      <c r="U175" s="106" t="s">
        <v>48</v>
      </c>
      <c r="V175" s="106" t="s">
        <v>40</v>
      </c>
      <c r="W175" s="106" t="s">
        <v>55</v>
      </c>
      <c r="X175" s="106">
        <v>2.0</v>
      </c>
      <c r="Y175" s="194" t="str">
        <f t="shared" si="1"/>
        <v>#NAME?</v>
      </c>
      <c r="Z175" s="194" t="str">
        <f t="shared" si="2"/>
        <v>#NAME?</v>
      </c>
      <c r="AA175" s="194" t="str">
        <f t="shared" si="3"/>
        <v>#NAME?</v>
      </c>
    </row>
    <row r="176">
      <c r="A176" s="106" t="s">
        <v>195</v>
      </c>
      <c r="B176" s="106" t="s">
        <v>196</v>
      </c>
      <c r="C176" s="106" t="s">
        <v>277</v>
      </c>
      <c r="D176" s="106" t="s">
        <v>567</v>
      </c>
      <c r="E176" s="106" t="s">
        <v>568</v>
      </c>
      <c r="F176" s="106">
        <v>1.0</v>
      </c>
      <c r="G176" s="401">
        <v>45847.0</v>
      </c>
      <c r="H176" s="106" t="s">
        <v>3477</v>
      </c>
      <c r="I176" s="106" t="s">
        <v>37</v>
      </c>
      <c r="J176" s="400">
        <v>45988.0</v>
      </c>
      <c r="K176" s="106">
        <v>1.0233393E7</v>
      </c>
      <c r="L176" s="106" t="s">
        <v>570</v>
      </c>
      <c r="M176" s="401">
        <v>46034.0</v>
      </c>
      <c r="N176" s="401"/>
      <c r="O176" s="401">
        <v>46142.0</v>
      </c>
      <c r="P176" s="402">
        <v>0.3</v>
      </c>
      <c r="Q176" s="403">
        <v>838530.0</v>
      </c>
      <c r="R176" s="192">
        <v>9397.399977586014</v>
      </c>
      <c r="S176" s="106" t="s">
        <v>3157</v>
      </c>
      <c r="U176" s="106" t="s">
        <v>48</v>
      </c>
      <c r="V176" s="106" t="s">
        <v>40</v>
      </c>
      <c r="W176" s="106"/>
      <c r="Y176" s="194" t="str">
        <f t="shared" si="1"/>
        <v>#NAME?</v>
      </c>
      <c r="Z176" s="194" t="str">
        <f t="shared" si="2"/>
        <v>#NAME?</v>
      </c>
      <c r="AA176" s="194" t="str">
        <f t="shared" si="3"/>
        <v>#NAME?</v>
      </c>
    </row>
    <row r="177">
      <c r="A177" s="106" t="s">
        <v>219</v>
      </c>
      <c r="B177" s="106" t="s">
        <v>234</v>
      </c>
      <c r="C177" s="106" t="s">
        <v>2818</v>
      </c>
      <c r="D177" s="106" t="s">
        <v>2819</v>
      </c>
      <c r="E177" s="106" t="s">
        <v>2820</v>
      </c>
      <c r="F177" s="106">
        <v>0.0</v>
      </c>
      <c r="G177" s="400">
        <v>45645.0</v>
      </c>
      <c r="H177" s="106" t="s">
        <v>2821</v>
      </c>
      <c r="I177" s="106" t="s">
        <v>37</v>
      </c>
      <c r="J177" s="401">
        <v>45687.0</v>
      </c>
      <c r="K177" s="106">
        <v>1.0221014E7</v>
      </c>
      <c r="L177" s="106" t="s">
        <v>2822</v>
      </c>
      <c r="M177" s="401">
        <v>45838.0</v>
      </c>
      <c r="N177" s="401"/>
      <c r="O177" s="401">
        <v>45947.0</v>
      </c>
      <c r="P177" s="402">
        <v>1.0</v>
      </c>
      <c r="Q177" s="223">
        <v>106682.79</v>
      </c>
      <c r="R177" s="192">
        <v>1195.593298218088</v>
      </c>
      <c r="S177" s="106" t="s">
        <v>2716</v>
      </c>
      <c r="T177" s="106">
        <v>6098.0</v>
      </c>
      <c r="U177" s="106" t="s">
        <v>39</v>
      </c>
      <c r="V177" s="106" t="s">
        <v>208</v>
      </c>
      <c r="W177" s="106" t="s">
        <v>41</v>
      </c>
      <c r="Y177" s="194" t="str">
        <f t="shared" si="1"/>
        <v>#NAME?</v>
      </c>
      <c r="Z177" s="194" t="str">
        <f t="shared" si="2"/>
        <v>#NAME?</v>
      </c>
      <c r="AA177" s="194" t="str">
        <f t="shared" si="3"/>
        <v>#NAME?</v>
      </c>
    </row>
    <row r="178">
      <c r="A178" s="106" t="s">
        <v>195</v>
      </c>
      <c r="B178" s="106" t="s">
        <v>196</v>
      </c>
      <c r="C178" s="106" t="s">
        <v>197</v>
      </c>
      <c r="D178" s="106" t="s">
        <v>571</v>
      </c>
      <c r="E178" s="106" t="s">
        <v>572</v>
      </c>
      <c r="F178" s="106">
        <v>0.0</v>
      </c>
      <c r="G178" s="401">
        <v>45930.0</v>
      </c>
      <c r="H178" s="106" t="s">
        <v>573</v>
      </c>
      <c r="I178" s="106" t="s">
        <v>46</v>
      </c>
      <c r="J178" s="400">
        <v>45950.0</v>
      </c>
      <c r="K178" s="106">
        <v>1.0231237E7</v>
      </c>
      <c r="L178" s="106" t="s">
        <v>90</v>
      </c>
      <c r="M178" s="400">
        <v>46006.0</v>
      </c>
      <c r="N178" s="406">
        <v>46044.0</v>
      </c>
      <c r="O178" s="406">
        <v>46038.0</v>
      </c>
      <c r="P178" s="402">
        <v>1.0</v>
      </c>
      <c r="Q178" s="223">
        <v>14066.25</v>
      </c>
      <c r="R178" s="192">
        <v>157.64036758937576</v>
      </c>
      <c r="S178" s="106" t="s">
        <v>3157</v>
      </c>
      <c r="T178" s="106">
        <v>13377.0</v>
      </c>
      <c r="U178" s="106" t="s">
        <v>48</v>
      </c>
      <c r="V178" s="106" t="s">
        <v>40</v>
      </c>
      <c r="W178" s="106"/>
      <c r="Y178" s="194" t="str">
        <f t="shared" si="1"/>
        <v>#NAME?</v>
      </c>
      <c r="Z178" s="194" t="str">
        <f t="shared" si="2"/>
        <v>#NAME?</v>
      </c>
      <c r="AA178" s="194" t="str">
        <f t="shared" si="3"/>
        <v>#NAME?</v>
      </c>
    </row>
    <row r="179">
      <c r="A179" s="106" t="s">
        <v>195</v>
      </c>
      <c r="B179" s="106" t="s">
        <v>196</v>
      </c>
      <c r="C179" s="106" t="s">
        <v>197</v>
      </c>
      <c r="D179" s="106" t="s">
        <v>574</v>
      </c>
      <c r="E179" s="106" t="s">
        <v>575</v>
      </c>
      <c r="F179" s="106">
        <v>0.0</v>
      </c>
      <c r="G179" s="401">
        <v>45925.0</v>
      </c>
      <c r="I179" s="106" t="s">
        <v>37</v>
      </c>
      <c r="J179" s="400">
        <v>45973.0</v>
      </c>
      <c r="K179" s="106">
        <v>1.023259E7</v>
      </c>
      <c r="L179" s="106" t="s">
        <v>90</v>
      </c>
      <c r="M179" s="400">
        <v>46006.0</v>
      </c>
      <c r="N179" s="400"/>
      <c r="O179" s="406">
        <v>46038.0</v>
      </c>
      <c r="P179" s="402">
        <v>1.0</v>
      </c>
      <c r="Q179" s="403">
        <v>16335.0</v>
      </c>
      <c r="R179" s="192">
        <v>183.06623332959765</v>
      </c>
      <c r="S179" s="106" t="s">
        <v>3157</v>
      </c>
      <c r="T179" s="106">
        <v>13378.0</v>
      </c>
      <c r="U179" s="106" t="s">
        <v>48</v>
      </c>
      <c r="V179" s="106" t="s">
        <v>40</v>
      </c>
      <c r="W179" s="106"/>
      <c r="Y179" s="194" t="str">
        <f t="shared" si="1"/>
        <v>#NAME?</v>
      </c>
      <c r="Z179" s="194" t="str">
        <f t="shared" si="2"/>
        <v>#NAME?</v>
      </c>
      <c r="AA179" s="194" t="str">
        <f t="shared" si="3"/>
        <v>#NAME?</v>
      </c>
    </row>
    <row r="180">
      <c r="A180" s="106" t="s">
        <v>219</v>
      </c>
      <c r="B180" s="106" t="s">
        <v>220</v>
      </c>
      <c r="C180" s="106" t="s">
        <v>197</v>
      </c>
      <c r="D180" s="106" t="s">
        <v>576</v>
      </c>
      <c r="E180" s="106" t="s">
        <v>577</v>
      </c>
      <c r="F180" s="106">
        <v>0.0</v>
      </c>
      <c r="G180" s="401">
        <v>45428.0</v>
      </c>
      <c r="I180" s="106" t="s">
        <v>162</v>
      </c>
      <c r="Q180" s="223"/>
      <c r="R180" s="192">
        <v>0.0</v>
      </c>
      <c r="S180" s="106" t="s">
        <v>3411</v>
      </c>
      <c r="U180" s="106" t="s">
        <v>4</v>
      </c>
      <c r="V180" s="106" t="s">
        <v>163</v>
      </c>
      <c r="W180" s="106"/>
      <c r="Y180" s="194">
        <f t="shared" si="1"/>
        <v>0</v>
      </c>
      <c r="Z180" s="194" t="str">
        <f t="shared" si="2"/>
        <v/>
      </c>
      <c r="AA180" s="194" t="str">
        <f t="shared" si="3"/>
        <v>NO PRAZO</v>
      </c>
    </row>
    <row r="181">
      <c r="A181" s="106" t="s">
        <v>219</v>
      </c>
      <c r="B181" s="106" t="s">
        <v>220</v>
      </c>
      <c r="C181" s="106" t="s">
        <v>197</v>
      </c>
      <c r="D181" s="106" t="s">
        <v>578</v>
      </c>
      <c r="E181" s="106" t="s">
        <v>579</v>
      </c>
      <c r="F181" s="106">
        <v>0.0</v>
      </c>
      <c r="G181" s="401">
        <v>45889.0</v>
      </c>
      <c r="H181" s="194" t="s">
        <v>3478</v>
      </c>
      <c r="I181" s="106" t="s">
        <v>37</v>
      </c>
      <c r="J181" s="401">
        <v>45897.0</v>
      </c>
      <c r="K181" s="106">
        <v>1.0228951E7</v>
      </c>
      <c r="L181" s="106" t="s">
        <v>581</v>
      </c>
      <c r="P181" s="402">
        <v>0.0</v>
      </c>
      <c r="Q181" s="223">
        <v>14712.14</v>
      </c>
      <c r="R181" s="192">
        <v>164.87885240390003</v>
      </c>
      <c r="S181" s="106" t="s">
        <v>3176</v>
      </c>
      <c r="U181" s="106" t="s">
        <v>39</v>
      </c>
      <c r="V181" s="106" t="s">
        <v>40</v>
      </c>
      <c r="W181" s="106"/>
      <c r="Y181" s="194">
        <f t="shared" si="1"/>
        <v>0</v>
      </c>
      <c r="Z181" s="194" t="str">
        <f t="shared" si="2"/>
        <v/>
      </c>
      <c r="AA181" s="194" t="str">
        <f t="shared" si="3"/>
        <v>NO PRAZO</v>
      </c>
    </row>
    <row r="182">
      <c r="A182" s="106" t="s">
        <v>219</v>
      </c>
      <c r="B182" s="106" t="s">
        <v>220</v>
      </c>
      <c r="C182" s="106" t="s">
        <v>582</v>
      </c>
      <c r="D182" s="106" t="s">
        <v>583</v>
      </c>
      <c r="E182" s="106" t="s">
        <v>584</v>
      </c>
      <c r="F182" s="106">
        <v>0.0</v>
      </c>
      <c r="G182" s="401">
        <v>45929.0</v>
      </c>
      <c r="I182" s="106" t="s">
        <v>37</v>
      </c>
      <c r="J182" s="400">
        <v>45979.0</v>
      </c>
      <c r="K182" s="106">
        <v>1.0232984E7</v>
      </c>
      <c r="L182" s="106" t="s">
        <v>581</v>
      </c>
      <c r="M182" s="400">
        <v>46022.0</v>
      </c>
      <c r="N182" s="400"/>
      <c r="O182" s="400">
        <v>46022.0</v>
      </c>
      <c r="P182" s="402">
        <v>0.0</v>
      </c>
      <c r="Q182" s="403">
        <v>24370.54</v>
      </c>
      <c r="R182" s="192">
        <v>273.1204751765101</v>
      </c>
      <c r="S182" s="106" t="s">
        <v>3176</v>
      </c>
      <c r="U182" s="106" t="s">
        <v>48</v>
      </c>
      <c r="V182" s="106" t="s">
        <v>40</v>
      </c>
      <c r="W182" s="106"/>
      <c r="Y182" s="194" t="str">
        <f t="shared" si="1"/>
        <v>#NAME?</v>
      </c>
      <c r="Z182" s="194" t="str">
        <f t="shared" si="2"/>
        <v>#NAME?</v>
      </c>
      <c r="AA182" s="194" t="str">
        <f t="shared" si="3"/>
        <v>#NAME?</v>
      </c>
    </row>
    <row r="183">
      <c r="A183" s="106" t="s">
        <v>219</v>
      </c>
      <c r="B183" s="106" t="s">
        <v>220</v>
      </c>
      <c r="C183" s="106" t="s">
        <v>197</v>
      </c>
      <c r="D183" s="106" t="s">
        <v>586</v>
      </c>
      <c r="E183" s="106" t="s">
        <v>587</v>
      </c>
      <c r="F183" s="106">
        <v>0.0</v>
      </c>
      <c r="G183" s="401">
        <v>45428.0</v>
      </c>
      <c r="I183" s="106" t="s">
        <v>162</v>
      </c>
      <c r="Q183" s="223"/>
      <c r="R183" s="192">
        <v>0.0</v>
      </c>
      <c r="S183" s="106" t="s">
        <v>3411</v>
      </c>
      <c r="U183" s="106" t="s">
        <v>4</v>
      </c>
      <c r="V183" s="106" t="s">
        <v>163</v>
      </c>
      <c r="W183" s="106"/>
      <c r="Y183" s="194">
        <f t="shared" si="1"/>
        <v>0</v>
      </c>
      <c r="Z183" s="194" t="str">
        <f t="shared" si="2"/>
        <v/>
      </c>
      <c r="AA183" s="194" t="str">
        <f t="shared" si="3"/>
        <v>NO PRAZO</v>
      </c>
    </row>
    <row r="184">
      <c r="A184" s="106" t="s">
        <v>219</v>
      </c>
      <c r="B184" s="106" t="s">
        <v>220</v>
      </c>
      <c r="C184" s="106" t="s">
        <v>588</v>
      </c>
      <c r="D184" s="106" t="s">
        <v>589</v>
      </c>
      <c r="E184" s="106" t="s">
        <v>590</v>
      </c>
      <c r="F184" s="106">
        <v>0.0</v>
      </c>
      <c r="G184" s="401">
        <v>45541.0</v>
      </c>
      <c r="I184" s="106" t="s">
        <v>162</v>
      </c>
      <c r="Q184" s="223"/>
      <c r="R184" s="192">
        <v>0.0</v>
      </c>
      <c r="S184" s="106" t="s">
        <v>3411</v>
      </c>
      <c r="U184" s="106" t="s">
        <v>4</v>
      </c>
      <c r="V184" s="106" t="s">
        <v>163</v>
      </c>
      <c r="W184" s="106"/>
      <c r="Y184" s="194">
        <f t="shared" si="1"/>
        <v>0</v>
      </c>
      <c r="Z184" s="194" t="str">
        <f t="shared" si="2"/>
        <v/>
      </c>
      <c r="AA184" s="194" t="str">
        <f t="shared" si="3"/>
        <v>NO PRAZO</v>
      </c>
    </row>
    <row r="185">
      <c r="A185" s="106" t="s">
        <v>219</v>
      </c>
      <c r="B185" s="106" t="s">
        <v>220</v>
      </c>
      <c r="C185" s="106" t="s">
        <v>591</v>
      </c>
      <c r="D185" s="106" t="s">
        <v>256</v>
      </c>
      <c r="E185" s="106" t="s">
        <v>592</v>
      </c>
      <c r="F185" s="106">
        <v>0.0</v>
      </c>
      <c r="G185" s="401">
        <v>45884.0</v>
      </c>
      <c r="I185" s="106" t="s">
        <v>162</v>
      </c>
      <c r="Q185" s="223"/>
      <c r="R185" s="192">
        <v>0.0</v>
      </c>
      <c r="S185" s="106" t="s">
        <v>3411</v>
      </c>
      <c r="U185" s="106" t="s">
        <v>4</v>
      </c>
      <c r="V185" s="106" t="s">
        <v>163</v>
      </c>
      <c r="W185" s="106"/>
      <c r="Y185" s="194">
        <f t="shared" si="1"/>
        <v>0</v>
      </c>
      <c r="Z185" s="194" t="str">
        <f t="shared" si="2"/>
        <v/>
      </c>
      <c r="AA185" s="194" t="str">
        <f t="shared" si="3"/>
        <v>NO PRAZO</v>
      </c>
    </row>
    <row r="186">
      <c r="A186" s="106" t="s">
        <v>219</v>
      </c>
      <c r="B186" s="106" t="s">
        <v>220</v>
      </c>
      <c r="C186" s="106" t="s">
        <v>2823</v>
      </c>
      <c r="D186" s="106" t="s">
        <v>1719</v>
      </c>
      <c r="E186" s="106" t="s">
        <v>2824</v>
      </c>
      <c r="F186" s="106">
        <v>0.0</v>
      </c>
      <c r="G186" s="400">
        <v>46002.0</v>
      </c>
      <c r="H186" s="106" t="s">
        <v>2825</v>
      </c>
      <c r="I186" s="106" t="s">
        <v>37</v>
      </c>
      <c r="J186" s="400">
        <v>46002.0</v>
      </c>
      <c r="K186" s="106">
        <v>1.0234713E7</v>
      </c>
      <c r="L186" s="106" t="s">
        <v>276</v>
      </c>
      <c r="M186" s="400">
        <v>46018.0</v>
      </c>
      <c r="N186" s="406"/>
      <c r="O186" s="400">
        <v>46018.0</v>
      </c>
      <c r="P186" s="402">
        <v>1.0</v>
      </c>
      <c r="Q186" s="403">
        <v>26317.5</v>
      </c>
      <c r="R186" s="192">
        <v>294.940042586574</v>
      </c>
      <c r="S186" s="106" t="s">
        <v>3163</v>
      </c>
      <c r="T186" s="106">
        <v>23250.0</v>
      </c>
      <c r="U186" s="106" t="s">
        <v>48</v>
      </c>
      <c r="V186" s="106" t="s">
        <v>208</v>
      </c>
      <c r="Y186" s="194" t="str">
        <f t="shared" si="1"/>
        <v>#NAME?</v>
      </c>
      <c r="Z186" s="194" t="str">
        <f t="shared" si="2"/>
        <v>#NAME?</v>
      </c>
      <c r="AA186" s="194" t="str">
        <f t="shared" si="3"/>
        <v>#NAME?</v>
      </c>
    </row>
    <row r="187">
      <c r="A187" s="106" t="s">
        <v>195</v>
      </c>
      <c r="B187" s="106" t="s">
        <v>196</v>
      </c>
      <c r="C187" s="106" t="s">
        <v>277</v>
      </c>
      <c r="D187" s="106" t="s">
        <v>578</v>
      </c>
      <c r="E187" s="106" t="s">
        <v>593</v>
      </c>
      <c r="F187" s="106">
        <v>0.0</v>
      </c>
      <c r="G187" s="401">
        <v>45848.0</v>
      </c>
      <c r="H187" s="106" t="s">
        <v>3479</v>
      </c>
      <c r="I187" s="106" t="s">
        <v>46</v>
      </c>
      <c r="J187" s="401">
        <v>45937.0</v>
      </c>
      <c r="K187" s="106">
        <v>1.023202E7</v>
      </c>
      <c r="L187" s="106" t="s">
        <v>281</v>
      </c>
      <c r="M187" s="401">
        <v>46007.0</v>
      </c>
      <c r="N187" s="401">
        <v>46069.0</v>
      </c>
      <c r="O187" s="401">
        <v>46059.0</v>
      </c>
      <c r="P187" s="402">
        <v>0.8</v>
      </c>
      <c r="Q187" s="223">
        <v>1160465.65</v>
      </c>
      <c r="R187" s="192">
        <v>13005.330606298328</v>
      </c>
      <c r="S187" s="106" t="s">
        <v>3157</v>
      </c>
      <c r="U187" s="106" t="s">
        <v>48</v>
      </c>
      <c r="V187" s="106" t="s">
        <v>40</v>
      </c>
      <c r="W187" s="106" t="s">
        <v>41</v>
      </c>
      <c r="Y187" s="194" t="str">
        <f t="shared" si="1"/>
        <v>#NAME?</v>
      </c>
      <c r="Z187" s="194" t="str">
        <f t="shared" si="2"/>
        <v>#NAME?</v>
      </c>
      <c r="AA187" s="194" t="str">
        <f t="shared" si="3"/>
        <v>#NAME?</v>
      </c>
    </row>
    <row r="188">
      <c r="A188" s="106" t="s">
        <v>219</v>
      </c>
      <c r="B188" s="106" t="s">
        <v>220</v>
      </c>
      <c r="C188" s="106" t="s">
        <v>197</v>
      </c>
      <c r="D188" s="106" t="s">
        <v>595</v>
      </c>
      <c r="E188" s="106" t="s">
        <v>596</v>
      </c>
      <c r="F188" s="106">
        <v>0.0</v>
      </c>
      <c r="G188" s="401">
        <v>45428.0</v>
      </c>
      <c r="I188" s="106" t="s">
        <v>162</v>
      </c>
      <c r="Q188" s="223"/>
      <c r="R188" s="192">
        <v>0.0</v>
      </c>
      <c r="S188" s="106" t="s">
        <v>3411</v>
      </c>
      <c r="U188" s="106" t="s">
        <v>4</v>
      </c>
      <c r="V188" s="106" t="s">
        <v>163</v>
      </c>
      <c r="W188" s="106"/>
      <c r="Y188" s="194">
        <f t="shared" si="1"/>
        <v>0</v>
      </c>
      <c r="Z188" s="194" t="str">
        <f t="shared" si="2"/>
        <v/>
      </c>
      <c r="AA188" s="194" t="str">
        <f t="shared" si="3"/>
        <v>NO PRAZO</v>
      </c>
    </row>
    <row r="189">
      <c r="A189" s="106" t="s">
        <v>219</v>
      </c>
      <c r="B189" s="106" t="s">
        <v>220</v>
      </c>
      <c r="C189" s="106" t="s">
        <v>197</v>
      </c>
      <c r="D189" s="106" t="s">
        <v>586</v>
      </c>
      <c r="E189" s="106" t="s">
        <v>597</v>
      </c>
      <c r="F189" s="106">
        <v>0.0</v>
      </c>
      <c r="G189" s="401">
        <v>45427.0</v>
      </c>
      <c r="H189" s="194" t="s">
        <v>598</v>
      </c>
      <c r="I189" s="106" t="s">
        <v>37</v>
      </c>
      <c r="J189" s="400">
        <v>45580.0</v>
      </c>
      <c r="K189" s="106">
        <v>1.02158E7</v>
      </c>
      <c r="L189" s="106" t="s">
        <v>581</v>
      </c>
      <c r="P189" s="402">
        <v>0.0</v>
      </c>
      <c r="Q189" s="223">
        <v>17078.96</v>
      </c>
      <c r="R189" s="192">
        <v>191.40378796368933</v>
      </c>
      <c r="S189" s="106" t="s">
        <v>3176</v>
      </c>
      <c r="U189" s="106" t="s">
        <v>39</v>
      </c>
      <c r="V189" s="106" t="s">
        <v>40</v>
      </c>
      <c r="W189" s="106"/>
      <c r="Y189" s="194">
        <f t="shared" si="1"/>
        <v>0</v>
      </c>
      <c r="Z189" s="194" t="str">
        <f t="shared" si="2"/>
        <v/>
      </c>
      <c r="AA189" s="194" t="str">
        <f t="shared" si="3"/>
        <v>NO PRAZO</v>
      </c>
    </row>
    <row r="190">
      <c r="A190" s="106" t="s">
        <v>219</v>
      </c>
      <c r="B190" s="106" t="s">
        <v>220</v>
      </c>
      <c r="C190" s="106" t="s">
        <v>197</v>
      </c>
      <c r="D190" s="106" t="s">
        <v>578</v>
      </c>
      <c r="E190" s="106" t="s">
        <v>599</v>
      </c>
      <c r="F190" s="106">
        <v>0.0</v>
      </c>
      <c r="G190" s="401">
        <v>45432.0</v>
      </c>
      <c r="H190" s="194" t="s">
        <v>598</v>
      </c>
      <c r="I190" s="106" t="s">
        <v>37</v>
      </c>
      <c r="J190" s="400">
        <v>45580.0</v>
      </c>
      <c r="K190" s="106">
        <v>1.02158E7</v>
      </c>
      <c r="L190" s="106" t="s">
        <v>581</v>
      </c>
      <c r="P190" s="402">
        <v>0.0</v>
      </c>
      <c r="Q190" s="223">
        <v>65179.62</v>
      </c>
      <c r="R190" s="192">
        <v>730.467555754791</v>
      </c>
      <c r="S190" s="106" t="s">
        <v>3176</v>
      </c>
      <c r="U190" s="106" t="s">
        <v>39</v>
      </c>
      <c r="V190" s="106" t="s">
        <v>40</v>
      </c>
      <c r="W190" s="106"/>
      <c r="Y190" s="194">
        <f t="shared" si="1"/>
        <v>0</v>
      </c>
      <c r="Z190" s="194" t="str">
        <f t="shared" si="2"/>
        <v/>
      </c>
      <c r="AA190" s="194" t="str">
        <f t="shared" si="3"/>
        <v>NO PRAZO</v>
      </c>
    </row>
    <row r="191">
      <c r="A191" s="106" t="s">
        <v>219</v>
      </c>
      <c r="B191" s="106" t="s">
        <v>220</v>
      </c>
      <c r="C191" s="106" t="s">
        <v>197</v>
      </c>
      <c r="D191" s="106" t="s">
        <v>578</v>
      </c>
      <c r="E191" s="106" t="s">
        <v>600</v>
      </c>
      <c r="F191" s="106">
        <v>0.0</v>
      </c>
      <c r="G191" s="401">
        <v>45432.0</v>
      </c>
      <c r="H191" s="194" t="s">
        <v>598</v>
      </c>
      <c r="I191" s="106" t="s">
        <v>37</v>
      </c>
      <c r="J191" s="401">
        <v>45775.0</v>
      </c>
      <c r="K191" s="106">
        <v>1.0224323E7</v>
      </c>
      <c r="L191" s="106" t="s">
        <v>581</v>
      </c>
      <c r="P191" s="402">
        <v>0.0</v>
      </c>
      <c r="Q191" s="223">
        <v>6464.12</v>
      </c>
      <c r="R191" s="192">
        <v>72.44334864955732</v>
      </c>
      <c r="S191" s="106" t="s">
        <v>3176</v>
      </c>
      <c r="U191" s="106" t="s">
        <v>48</v>
      </c>
      <c r="V191" s="106" t="s">
        <v>40</v>
      </c>
      <c r="W191" s="106"/>
      <c r="Y191" s="194">
        <f t="shared" si="1"/>
        <v>0</v>
      </c>
      <c r="Z191" s="194" t="str">
        <f t="shared" si="2"/>
        <v/>
      </c>
      <c r="AA191" s="194" t="str">
        <f t="shared" si="3"/>
        <v>NO PRAZO</v>
      </c>
    </row>
    <row r="192">
      <c r="A192" s="106" t="s">
        <v>219</v>
      </c>
      <c r="B192" s="106" t="s">
        <v>220</v>
      </c>
      <c r="C192" s="106" t="s">
        <v>601</v>
      </c>
      <c r="D192" s="106" t="s">
        <v>602</v>
      </c>
      <c r="E192" s="106" t="s">
        <v>603</v>
      </c>
      <c r="F192" s="106">
        <v>0.0</v>
      </c>
      <c r="G192" s="401">
        <v>45539.0</v>
      </c>
      <c r="I192" s="106" t="s">
        <v>37</v>
      </c>
      <c r="J192" s="401">
        <v>45835.0</v>
      </c>
      <c r="K192" s="106">
        <v>1.0226559E7</v>
      </c>
      <c r="L192" s="106" t="s">
        <v>581</v>
      </c>
      <c r="M192" s="401">
        <v>45833.0</v>
      </c>
      <c r="N192" s="401"/>
      <c r="O192" s="401">
        <v>45833.0</v>
      </c>
      <c r="P192" s="402">
        <v>0.0</v>
      </c>
      <c r="Q192" s="403">
        <v>1593.21</v>
      </c>
      <c r="R192" s="192">
        <v>17.855093578392918</v>
      </c>
      <c r="S192" s="106" t="s">
        <v>3176</v>
      </c>
      <c r="U192" s="106" t="s">
        <v>4</v>
      </c>
      <c r="V192" s="106" t="s">
        <v>40</v>
      </c>
      <c r="W192" s="106"/>
      <c r="Y192" s="194" t="str">
        <f t="shared" si="1"/>
        <v>#NAME?</v>
      </c>
      <c r="Z192" s="194" t="str">
        <f t="shared" si="2"/>
        <v>#NAME?</v>
      </c>
      <c r="AA192" s="194" t="str">
        <f t="shared" si="3"/>
        <v>#NAME?</v>
      </c>
    </row>
    <row r="193">
      <c r="A193" s="106" t="s">
        <v>219</v>
      </c>
      <c r="B193" s="106" t="s">
        <v>220</v>
      </c>
      <c r="C193" s="106" t="s">
        <v>197</v>
      </c>
      <c r="D193" s="106" t="s">
        <v>604</v>
      </c>
      <c r="E193" s="106" t="s">
        <v>605</v>
      </c>
      <c r="F193" s="106">
        <v>1.0</v>
      </c>
      <c r="G193" s="401">
        <v>45821.0</v>
      </c>
      <c r="H193" s="194" t="s">
        <v>606</v>
      </c>
      <c r="I193" s="106" t="s">
        <v>37</v>
      </c>
      <c r="J193" s="401">
        <v>46003.0</v>
      </c>
      <c r="K193" s="106">
        <v>1.0234075E7</v>
      </c>
      <c r="L193" s="106" t="s">
        <v>581</v>
      </c>
      <c r="M193" s="400">
        <v>46022.0</v>
      </c>
      <c r="O193" s="400">
        <v>46022.0</v>
      </c>
      <c r="P193" s="402">
        <v>0.0</v>
      </c>
      <c r="Q193" s="403">
        <v>70000.0</v>
      </c>
      <c r="R193" s="192">
        <v>784.4895214613919</v>
      </c>
      <c r="S193" s="106" t="s">
        <v>3176</v>
      </c>
      <c r="U193" s="106" t="s">
        <v>48</v>
      </c>
      <c r="V193" s="106" t="s">
        <v>40</v>
      </c>
      <c r="W193" s="106"/>
      <c r="Y193" s="194" t="str">
        <f t="shared" si="1"/>
        <v>#NAME?</v>
      </c>
      <c r="Z193" s="194" t="str">
        <f t="shared" si="2"/>
        <v>#NAME?</v>
      </c>
      <c r="AA193" s="194" t="str">
        <f t="shared" si="3"/>
        <v>#NAME?</v>
      </c>
    </row>
    <row r="194">
      <c r="A194" s="106" t="s">
        <v>219</v>
      </c>
      <c r="B194" s="106" t="s">
        <v>220</v>
      </c>
      <c r="C194" s="106" t="s">
        <v>607</v>
      </c>
      <c r="D194" s="106" t="s">
        <v>608</v>
      </c>
      <c r="E194" s="106" t="s">
        <v>609</v>
      </c>
      <c r="F194" s="106">
        <v>2.0</v>
      </c>
      <c r="G194" s="401">
        <v>45840.0</v>
      </c>
      <c r="H194" s="194" t="s">
        <v>610</v>
      </c>
      <c r="I194" s="106" t="s">
        <v>52</v>
      </c>
      <c r="J194" s="401">
        <v>45912.0</v>
      </c>
      <c r="K194" s="106" t="s">
        <v>53</v>
      </c>
      <c r="L194" s="106" t="s">
        <v>95</v>
      </c>
      <c r="M194" s="400">
        <v>45940.0</v>
      </c>
      <c r="N194" s="400">
        <v>46008.0</v>
      </c>
      <c r="O194" s="400">
        <v>45975.0</v>
      </c>
      <c r="P194" s="402">
        <v>1.0</v>
      </c>
      <c r="Q194" s="223">
        <v>181828.0</v>
      </c>
      <c r="R194" s="192">
        <v>2037.7451529754567</v>
      </c>
      <c r="S194" s="106" t="s">
        <v>3157</v>
      </c>
      <c r="U194" s="106" t="s">
        <v>39</v>
      </c>
      <c r="V194" s="106" t="s">
        <v>40</v>
      </c>
      <c r="W194" s="106" t="s">
        <v>41</v>
      </c>
      <c r="Y194" s="194" t="str">
        <f t="shared" si="1"/>
        <v>#NAME?</v>
      </c>
      <c r="Z194" s="194" t="str">
        <f t="shared" si="2"/>
        <v>#NAME?</v>
      </c>
      <c r="AA194" s="194" t="str">
        <f t="shared" si="3"/>
        <v>#NAME?</v>
      </c>
    </row>
    <row r="195">
      <c r="A195" s="106" t="s">
        <v>219</v>
      </c>
      <c r="B195" s="106" t="s">
        <v>225</v>
      </c>
      <c r="C195" s="106" t="s">
        <v>197</v>
      </c>
      <c r="D195" s="106" t="s">
        <v>578</v>
      </c>
      <c r="E195" s="106" t="s">
        <v>611</v>
      </c>
      <c r="F195" s="106">
        <v>0.0</v>
      </c>
      <c r="G195" s="401">
        <v>45869.0</v>
      </c>
      <c r="I195" s="106" t="s">
        <v>162</v>
      </c>
      <c r="Q195" s="223"/>
      <c r="R195" s="192">
        <v>0.0</v>
      </c>
      <c r="S195" s="106" t="s">
        <v>3411</v>
      </c>
      <c r="U195" s="106" t="s">
        <v>39</v>
      </c>
      <c r="V195" s="106" t="s">
        <v>163</v>
      </c>
      <c r="W195" s="106"/>
      <c r="Y195" s="194">
        <f t="shared" si="1"/>
        <v>0</v>
      </c>
      <c r="Z195" s="194" t="str">
        <f t="shared" si="2"/>
        <v/>
      </c>
      <c r="AA195" s="194" t="str">
        <f t="shared" si="3"/>
        <v>NO PRAZO</v>
      </c>
    </row>
    <row r="196">
      <c r="A196" s="106" t="s">
        <v>219</v>
      </c>
      <c r="B196" s="106" t="s">
        <v>220</v>
      </c>
      <c r="C196" s="106" t="s">
        <v>197</v>
      </c>
      <c r="D196" s="106" t="s">
        <v>612</v>
      </c>
      <c r="E196" s="106" t="s">
        <v>613</v>
      </c>
      <c r="F196" s="106">
        <v>0.0</v>
      </c>
      <c r="G196" s="401">
        <v>45877.0</v>
      </c>
      <c r="I196" s="106" t="s">
        <v>162</v>
      </c>
      <c r="Q196" s="223"/>
      <c r="R196" s="192">
        <v>0.0</v>
      </c>
      <c r="S196" s="106" t="s">
        <v>3411</v>
      </c>
      <c r="U196" s="106" t="s">
        <v>39</v>
      </c>
      <c r="V196" s="106" t="s">
        <v>163</v>
      </c>
      <c r="W196" s="106"/>
      <c r="Y196" s="194">
        <f t="shared" si="1"/>
        <v>0</v>
      </c>
      <c r="Z196" s="194" t="str">
        <f t="shared" si="2"/>
        <v/>
      </c>
      <c r="AA196" s="194" t="str">
        <f t="shared" si="3"/>
        <v>NO PRAZO</v>
      </c>
    </row>
    <row r="197">
      <c r="A197" s="106" t="s">
        <v>219</v>
      </c>
      <c r="B197" s="106" t="s">
        <v>220</v>
      </c>
      <c r="C197" s="106" t="s">
        <v>197</v>
      </c>
      <c r="D197" s="106" t="s">
        <v>578</v>
      </c>
      <c r="E197" s="106" t="s">
        <v>614</v>
      </c>
      <c r="F197" s="106">
        <v>0.0</v>
      </c>
      <c r="G197" s="401">
        <v>45889.0</v>
      </c>
      <c r="H197" s="106" t="s">
        <v>615</v>
      </c>
      <c r="I197" s="106" t="s">
        <v>37</v>
      </c>
      <c r="J197" s="401">
        <v>45965.0</v>
      </c>
      <c r="K197" s="106">
        <v>1.0231967E7</v>
      </c>
      <c r="L197" s="106" t="s">
        <v>581</v>
      </c>
      <c r="M197" s="400">
        <v>46022.0</v>
      </c>
      <c r="N197" s="400"/>
      <c r="O197" s="400">
        <v>46022.0</v>
      </c>
      <c r="P197" s="402">
        <v>0.0</v>
      </c>
      <c r="Q197" s="223">
        <v>2864.21</v>
      </c>
      <c r="R197" s="192">
        <v>32.09918188949904</v>
      </c>
      <c r="S197" s="106" t="s">
        <v>3176</v>
      </c>
      <c r="U197" s="106" t="s">
        <v>48</v>
      </c>
      <c r="V197" s="106" t="s">
        <v>40</v>
      </c>
      <c r="W197" s="106"/>
      <c r="Y197" s="194" t="str">
        <f t="shared" si="1"/>
        <v>#NAME?</v>
      </c>
      <c r="Z197" s="194" t="str">
        <f t="shared" si="2"/>
        <v>#NAME?</v>
      </c>
      <c r="AA197" s="194" t="str">
        <f t="shared" si="3"/>
        <v>#NAME?</v>
      </c>
    </row>
    <row r="198">
      <c r="A198" s="106" t="s">
        <v>219</v>
      </c>
      <c r="B198" s="106" t="s">
        <v>220</v>
      </c>
      <c r="C198" s="106" t="s">
        <v>616</v>
      </c>
      <c r="D198" s="106" t="s">
        <v>617</v>
      </c>
      <c r="E198" s="106" t="s">
        <v>618</v>
      </c>
      <c r="F198" s="106">
        <v>1.0</v>
      </c>
      <c r="G198" s="401">
        <v>45932.0</v>
      </c>
      <c r="H198" s="106" t="s">
        <v>619</v>
      </c>
      <c r="I198" s="106" t="s">
        <v>162</v>
      </c>
      <c r="Q198" s="223"/>
      <c r="R198" s="192">
        <v>0.0</v>
      </c>
      <c r="S198" s="106" t="s">
        <v>3411</v>
      </c>
      <c r="U198" s="106" t="s">
        <v>39</v>
      </c>
      <c r="V198" s="106" t="s">
        <v>163</v>
      </c>
      <c r="W198" s="106"/>
      <c r="Y198" s="194">
        <f t="shared" si="1"/>
        <v>0</v>
      </c>
      <c r="Z198" s="194" t="str">
        <f t="shared" si="2"/>
        <v/>
      </c>
      <c r="AA198" s="194" t="str">
        <f t="shared" si="3"/>
        <v>NO PRAZO</v>
      </c>
    </row>
    <row r="199">
      <c r="A199" s="106" t="s">
        <v>219</v>
      </c>
      <c r="B199" s="106" t="s">
        <v>220</v>
      </c>
      <c r="C199" s="106" t="s">
        <v>197</v>
      </c>
      <c r="D199" s="106" t="s">
        <v>620</v>
      </c>
      <c r="E199" s="106" t="s">
        <v>3480</v>
      </c>
      <c r="F199" s="106">
        <v>2.0</v>
      </c>
      <c r="G199" s="401">
        <v>45933.0</v>
      </c>
      <c r="H199" s="106" t="s">
        <v>622</v>
      </c>
      <c r="I199" s="106" t="s">
        <v>52</v>
      </c>
      <c r="J199" s="401">
        <v>45936.0</v>
      </c>
      <c r="K199" s="106" t="s">
        <v>53</v>
      </c>
      <c r="L199" s="106" t="s">
        <v>38</v>
      </c>
      <c r="M199" s="400">
        <v>46009.0</v>
      </c>
      <c r="N199" s="406">
        <v>46043.0</v>
      </c>
      <c r="O199" s="400">
        <v>46009.0</v>
      </c>
      <c r="P199" s="402">
        <v>1.0</v>
      </c>
      <c r="Q199" s="223">
        <v>43693.15</v>
      </c>
      <c r="R199" s="192">
        <v>489.66883335201163</v>
      </c>
      <c r="S199" s="106" t="s">
        <v>3163</v>
      </c>
      <c r="T199" s="106">
        <v>34492.0</v>
      </c>
      <c r="U199" s="106" t="s">
        <v>39</v>
      </c>
      <c r="V199" s="106" t="s">
        <v>40</v>
      </c>
      <c r="W199" s="106" t="s">
        <v>41</v>
      </c>
      <c r="Y199" s="194" t="str">
        <f t="shared" si="1"/>
        <v>#NAME?</v>
      </c>
      <c r="Z199" s="194" t="str">
        <f t="shared" si="2"/>
        <v>#NAME?</v>
      </c>
      <c r="AA199" s="194" t="str">
        <f t="shared" si="3"/>
        <v>#NAME?</v>
      </c>
    </row>
    <row r="200">
      <c r="A200" s="106" t="s">
        <v>219</v>
      </c>
      <c r="B200" s="106" t="s">
        <v>220</v>
      </c>
      <c r="C200" s="106" t="s">
        <v>623</v>
      </c>
      <c r="D200" s="106" t="s">
        <v>624</v>
      </c>
      <c r="E200" s="106" t="s">
        <v>625</v>
      </c>
      <c r="F200" s="106">
        <v>1.0</v>
      </c>
      <c r="G200" s="400">
        <v>45951.0</v>
      </c>
      <c r="H200" s="106" t="s">
        <v>626</v>
      </c>
      <c r="I200" s="106" t="s">
        <v>162</v>
      </c>
      <c r="Q200" s="223"/>
      <c r="R200" s="192">
        <v>0.0</v>
      </c>
      <c r="S200" s="106" t="s">
        <v>3411</v>
      </c>
      <c r="U200" s="106" t="s">
        <v>39</v>
      </c>
      <c r="V200" s="106" t="s">
        <v>163</v>
      </c>
      <c r="W200" s="106"/>
      <c r="Y200" s="194">
        <f t="shared" si="1"/>
        <v>0</v>
      </c>
      <c r="Z200" s="194" t="str">
        <f t="shared" si="2"/>
        <v/>
      </c>
      <c r="AA200" s="194" t="str">
        <f t="shared" si="3"/>
        <v>NO PRAZO</v>
      </c>
    </row>
    <row r="201">
      <c r="A201" s="106" t="s">
        <v>219</v>
      </c>
      <c r="B201" s="106" t="s">
        <v>220</v>
      </c>
      <c r="C201" s="106" t="s">
        <v>627</v>
      </c>
      <c r="D201" s="106" t="s">
        <v>628</v>
      </c>
      <c r="E201" s="106" t="s">
        <v>629</v>
      </c>
      <c r="F201" s="106">
        <v>0.0</v>
      </c>
      <c r="G201" s="400">
        <v>45960.0</v>
      </c>
      <c r="H201" s="106" t="s">
        <v>630</v>
      </c>
      <c r="I201" s="106" t="s">
        <v>52</v>
      </c>
      <c r="J201" s="401">
        <v>45964.0</v>
      </c>
      <c r="K201" s="106" t="s">
        <v>53</v>
      </c>
      <c r="L201" s="106" t="s">
        <v>95</v>
      </c>
      <c r="M201" s="400">
        <v>45975.0</v>
      </c>
      <c r="N201" s="400">
        <v>45975.0</v>
      </c>
      <c r="O201" s="400">
        <v>45975.0</v>
      </c>
      <c r="P201" s="402">
        <v>1.0</v>
      </c>
      <c r="Q201" s="223">
        <v>5100.0</v>
      </c>
      <c r="R201" s="192">
        <v>57.155665135044266</v>
      </c>
      <c r="S201" s="106" t="s">
        <v>3157</v>
      </c>
      <c r="U201" s="106" t="s">
        <v>48</v>
      </c>
      <c r="V201" s="106" t="s">
        <v>40</v>
      </c>
      <c r="W201" s="106" t="s">
        <v>41</v>
      </c>
      <c r="Y201" s="194" t="str">
        <f t="shared" si="1"/>
        <v>#NAME?</v>
      </c>
      <c r="Z201" s="194" t="str">
        <f t="shared" si="2"/>
        <v>#NAME?</v>
      </c>
      <c r="AA201" s="194" t="str">
        <f t="shared" si="3"/>
        <v>#NAME?</v>
      </c>
    </row>
    <row r="202">
      <c r="A202" s="106" t="s">
        <v>219</v>
      </c>
      <c r="B202" s="106" t="s">
        <v>220</v>
      </c>
      <c r="C202" s="106" t="s">
        <v>197</v>
      </c>
      <c r="D202" s="106" t="s">
        <v>631</v>
      </c>
      <c r="E202" s="106" t="s">
        <v>632</v>
      </c>
      <c r="F202" s="106">
        <v>0.0</v>
      </c>
      <c r="G202" s="401">
        <v>45965.0</v>
      </c>
      <c r="I202" s="106" t="s">
        <v>46</v>
      </c>
      <c r="J202" s="401">
        <v>7350812.0</v>
      </c>
      <c r="K202" s="106" t="s">
        <v>53</v>
      </c>
      <c r="L202" s="106" t="s">
        <v>95</v>
      </c>
      <c r="M202" s="401">
        <v>46050.0</v>
      </c>
      <c r="N202" s="401">
        <v>46052.0</v>
      </c>
      <c r="O202" s="401">
        <v>46050.0</v>
      </c>
      <c r="P202" s="402">
        <v>1.0</v>
      </c>
      <c r="Q202" s="403">
        <v>7600.0</v>
      </c>
      <c r="R202" s="192">
        <v>85.17314804437969</v>
      </c>
      <c r="S202" s="106" t="s">
        <v>3157</v>
      </c>
      <c r="U202" s="106" t="s">
        <v>39</v>
      </c>
      <c r="V202" s="106" t="s">
        <v>40</v>
      </c>
      <c r="W202" s="106" t="s">
        <v>41</v>
      </c>
      <c r="Y202" s="194" t="str">
        <f t="shared" si="1"/>
        <v>#NAME?</v>
      </c>
      <c r="Z202" s="194" t="str">
        <f t="shared" si="2"/>
        <v>#NAME?</v>
      </c>
      <c r="AA202" s="194" t="str">
        <f t="shared" si="3"/>
        <v>#NAME?</v>
      </c>
    </row>
    <row r="203">
      <c r="A203" s="106" t="s">
        <v>195</v>
      </c>
      <c r="B203" s="106" t="s">
        <v>196</v>
      </c>
      <c r="C203" s="106" t="s">
        <v>277</v>
      </c>
      <c r="D203" s="106" t="s">
        <v>633</v>
      </c>
      <c r="E203" s="106" t="s">
        <v>634</v>
      </c>
      <c r="F203" s="106">
        <v>0.0</v>
      </c>
      <c r="G203" s="401">
        <v>45918.0</v>
      </c>
      <c r="H203" s="106" t="s">
        <v>635</v>
      </c>
      <c r="I203" s="106" t="s">
        <v>46</v>
      </c>
      <c r="J203" s="401">
        <v>45966.0</v>
      </c>
      <c r="K203" s="106">
        <v>1.0232236E7</v>
      </c>
      <c r="L203" s="106" t="s">
        <v>90</v>
      </c>
      <c r="M203" s="400">
        <v>46011.0</v>
      </c>
      <c r="N203" s="406">
        <v>46038.0</v>
      </c>
      <c r="O203" s="406">
        <v>46049.0</v>
      </c>
      <c r="P203" s="402">
        <v>1.0</v>
      </c>
      <c r="Q203" s="223">
        <v>14520.0</v>
      </c>
      <c r="R203" s="192">
        <v>162.72554073742015</v>
      </c>
      <c r="S203" s="106" t="s">
        <v>3157</v>
      </c>
      <c r="U203" s="106" t="s">
        <v>48</v>
      </c>
      <c r="V203" s="106" t="s">
        <v>40</v>
      </c>
      <c r="W203" s="106"/>
      <c r="Y203" s="194" t="str">
        <f t="shared" si="1"/>
        <v>#NAME?</v>
      </c>
      <c r="Z203" s="194" t="str">
        <f t="shared" si="2"/>
        <v>#NAME?</v>
      </c>
      <c r="AA203" s="194" t="str">
        <f t="shared" si="3"/>
        <v>#NAME?</v>
      </c>
    </row>
    <row r="204">
      <c r="A204" s="106" t="s">
        <v>219</v>
      </c>
      <c r="B204" s="106" t="s">
        <v>220</v>
      </c>
      <c r="C204" s="106" t="s">
        <v>636</v>
      </c>
      <c r="D204" s="106" t="s">
        <v>637</v>
      </c>
      <c r="E204" s="106" t="s">
        <v>638</v>
      </c>
      <c r="F204" s="106">
        <v>0.0</v>
      </c>
      <c r="G204" s="400">
        <v>45974.0</v>
      </c>
      <c r="H204" s="404"/>
      <c r="I204" s="106" t="s">
        <v>37</v>
      </c>
      <c r="J204" s="400">
        <v>45980.0</v>
      </c>
      <c r="K204" s="106">
        <v>1.0232971E7</v>
      </c>
      <c r="L204" s="106" t="s">
        <v>194</v>
      </c>
      <c r="M204" s="400">
        <v>45980.0</v>
      </c>
      <c r="N204" s="400"/>
      <c r="O204" s="400">
        <v>45980.0</v>
      </c>
      <c r="P204" s="402">
        <v>1.0</v>
      </c>
      <c r="Q204" s="403">
        <v>4143.92</v>
      </c>
      <c r="R204" s="192">
        <v>46.440883111061304</v>
      </c>
      <c r="S204" s="106" t="s">
        <v>3157</v>
      </c>
      <c r="T204" s="106" t="s">
        <v>639</v>
      </c>
      <c r="U204" s="106" t="s">
        <v>39</v>
      </c>
      <c r="V204" s="106" t="s">
        <v>40</v>
      </c>
      <c r="W204" s="106"/>
      <c r="Y204" s="194" t="str">
        <f t="shared" si="1"/>
        <v>#NAME?</v>
      </c>
      <c r="Z204" s="194" t="str">
        <f t="shared" si="2"/>
        <v>#NAME?</v>
      </c>
      <c r="AA204" s="194" t="str">
        <f t="shared" si="3"/>
        <v>#NAME?</v>
      </c>
    </row>
    <row r="205">
      <c r="A205" s="106" t="s">
        <v>2092</v>
      </c>
      <c r="B205" s="106" t="s">
        <v>1255</v>
      </c>
      <c r="C205" s="106" t="s">
        <v>197</v>
      </c>
      <c r="D205" s="106" t="s">
        <v>2189</v>
      </c>
      <c r="E205" s="106" t="s">
        <v>2826</v>
      </c>
      <c r="F205" s="106">
        <v>0.0</v>
      </c>
      <c r="G205" s="400">
        <v>45972.0</v>
      </c>
      <c r="H205" s="106" t="s">
        <v>2827</v>
      </c>
      <c r="I205" s="106" t="s">
        <v>52</v>
      </c>
      <c r="J205" s="400">
        <v>45973.0</v>
      </c>
      <c r="K205" s="106" t="s">
        <v>53</v>
      </c>
      <c r="L205" s="106" t="s">
        <v>227</v>
      </c>
      <c r="M205" s="401">
        <v>46038.0</v>
      </c>
      <c r="N205" s="401">
        <v>46046.0</v>
      </c>
      <c r="O205" s="401">
        <v>46045.0</v>
      </c>
      <c r="P205" s="402">
        <v>1.0</v>
      </c>
      <c r="Q205" s="403">
        <v>2700.0</v>
      </c>
      <c r="R205" s="192">
        <v>30.258881542082257</v>
      </c>
      <c r="S205" s="106" t="s">
        <v>3157</v>
      </c>
      <c r="U205" s="106" t="s">
        <v>39</v>
      </c>
      <c r="V205" s="106" t="s">
        <v>40</v>
      </c>
      <c r="Y205" s="194" t="str">
        <f t="shared" si="1"/>
        <v>#NAME?</v>
      </c>
      <c r="Z205" s="194" t="str">
        <f t="shared" si="2"/>
        <v>#NAME?</v>
      </c>
      <c r="AA205" s="194" t="str">
        <f t="shared" si="3"/>
        <v>#NAME?</v>
      </c>
    </row>
    <row r="206">
      <c r="A206" s="106" t="s">
        <v>219</v>
      </c>
      <c r="B206" s="106" t="s">
        <v>220</v>
      </c>
      <c r="C206" s="106" t="s">
        <v>640</v>
      </c>
      <c r="D206" s="106" t="s">
        <v>578</v>
      </c>
      <c r="E206" s="106" t="s">
        <v>641</v>
      </c>
      <c r="F206" s="106">
        <v>0.0</v>
      </c>
      <c r="G206" s="401">
        <v>45995.0</v>
      </c>
      <c r="I206" s="106" t="s">
        <v>37</v>
      </c>
      <c r="J206" s="400">
        <v>46007.0</v>
      </c>
      <c r="K206" s="106">
        <v>1.023425E7</v>
      </c>
      <c r="L206" s="106" t="s">
        <v>581</v>
      </c>
      <c r="M206" s="401">
        <v>45667.0</v>
      </c>
      <c r="O206" s="401">
        <v>45667.0</v>
      </c>
      <c r="P206" s="402">
        <v>0.0</v>
      </c>
      <c r="Q206" s="403">
        <v>2548.0</v>
      </c>
      <c r="R206" s="192">
        <v>28.555418581194665</v>
      </c>
      <c r="S206" s="106" t="s">
        <v>3176</v>
      </c>
      <c r="U206" s="106" t="s">
        <v>39</v>
      </c>
      <c r="V206" s="106" t="s">
        <v>40</v>
      </c>
      <c r="Y206" s="194" t="str">
        <f t="shared" si="1"/>
        <v>#NAME?</v>
      </c>
      <c r="Z206" s="194" t="str">
        <f t="shared" si="2"/>
        <v>#NAME?</v>
      </c>
      <c r="AA206" s="194" t="str">
        <f t="shared" si="3"/>
        <v>#NAME?</v>
      </c>
    </row>
    <row r="207">
      <c r="A207" s="106" t="s">
        <v>195</v>
      </c>
      <c r="B207" s="106" t="s">
        <v>196</v>
      </c>
      <c r="C207" s="106" t="s">
        <v>197</v>
      </c>
      <c r="D207" s="106" t="s">
        <v>2828</v>
      </c>
      <c r="E207" s="106" t="s">
        <v>247</v>
      </c>
      <c r="F207" s="106">
        <v>0.0</v>
      </c>
      <c r="G207" s="401">
        <v>45910.0</v>
      </c>
      <c r="I207" s="106" t="s">
        <v>37</v>
      </c>
      <c r="J207" s="401">
        <v>45910.0</v>
      </c>
      <c r="K207" s="106">
        <v>1.0229423E7</v>
      </c>
      <c r="L207" s="106" t="s">
        <v>201</v>
      </c>
      <c r="M207" s="400">
        <v>45985.0</v>
      </c>
      <c r="N207" s="400"/>
      <c r="O207" s="400">
        <v>46038.0</v>
      </c>
      <c r="P207" s="402">
        <v>1.0</v>
      </c>
      <c r="Q207" s="223">
        <v>597638.85</v>
      </c>
      <c r="R207" s="192">
        <v>6697.734506331951</v>
      </c>
      <c r="S207" s="106" t="s">
        <v>3157</v>
      </c>
      <c r="T207" s="106" t="s">
        <v>2829</v>
      </c>
      <c r="U207" s="106" t="s">
        <v>48</v>
      </c>
      <c r="V207" s="106" t="s">
        <v>208</v>
      </c>
      <c r="W207" s="106"/>
      <c r="Y207" s="194" t="str">
        <f t="shared" si="1"/>
        <v>#NAME?</v>
      </c>
      <c r="Z207" s="194" t="str">
        <f t="shared" si="2"/>
        <v>#NAME?</v>
      </c>
      <c r="AA207" s="194" t="str">
        <f t="shared" si="3"/>
        <v>#NAME?</v>
      </c>
    </row>
    <row r="208">
      <c r="A208" s="106" t="s">
        <v>209</v>
      </c>
      <c r="B208" s="106" t="s">
        <v>240</v>
      </c>
      <c r="C208" s="106" t="s">
        <v>643</v>
      </c>
      <c r="D208" s="106" t="s">
        <v>369</v>
      </c>
      <c r="E208" s="106" t="s">
        <v>644</v>
      </c>
      <c r="F208" s="106">
        <v>0.0</v>
      </c>
      <c r="G208" s="400">
        <v>46006.0</v>
      </c>
      <c r="I208" s="106" t="s">
        <v>52</v>
      </c>
      <c r="J208" s="400">
        <v>46008.0</v>
      </c>
      <c r="K208" s="106" t="s">
        <v>53</v>
      </c>
      <c r="L208" s="106" t="s">
        <v>95</v>
      </c>
      <c r="M208" s="406">
        <v>46045.0</v>
      </c>
      <c r="N208" s="401">
        <v>46045.0</v>
      </c>
      <c r="O208" s="401">
        <v>46044.0</v>
      </c>
      <c r="P208" s="402">
        <v>1.0</v>
      </c>
      <c r="Q208" s="403">
        <v>53000.0</v>
      </c>
      <c r="R208" s="192">
        <v>593.970637677911</v>
      </c>
      <c r="S208" s="106" t="s">
        <v>3157</v>
      </c>
      <c r="U208" s="106" t="s">
        <v>39</v>
      </c>
      <c r="V208" s="106" t="s">
        <v>40</v>
      </c>
      <c r="W208" s="106" t="s">
        <v>214</v>
      </c>
      <c r="Y208" s="194" t="str">
        <f t="shared" si="1"/>
        <v>#NAME?</v>
      </c>
      <c r="Z208" s="194" t="str">
        <f t="shared" si="2"/>
        <v>#NAME?</v>
      </c>
      <c r="AA208" s="194" t="str">
        <f t="shared" si="3"/>
        <v>#NAME?</v>
      </c>
    </row>
    <row r="209">
      <c r="A209" s="106" t="s">
        <v>195</v>
      </c>
      <c r="B209" s="106" t="s">
        <v>196</v>
      </c>
      <c r="C209" s="106" t="s">
        <v>424</v>
      </c>
      <c r="D209" s="106" t="s">
        <v>645</v>
      </c>
      <c r="E209" s="106" t="s">
        <v>646</v>
      </c>
      <c r="F209" s="106">
        <v>0.0</v>
      </c>
      <c r="G209" s="401">
        <v>45913.0</v>
      </c>
      <c r="H209" s="106" t="s">
        <v>3481</v>
      </c>
      <c r="I209" s="106" t="s">
        <v>46</v>
      </c>
      <c r="J209" s="401">
        <v>45965.0</v>
      </c>
      <c r="K209" s="106">
        <v>1.0232078E7</v>
      </c>
      <c r="L209" s="106" t="s">
        <v>90</v>
      </c>
      <c r="M209" s="400">
        <v>46003.0</v>
      </c>
      <c r="N209" s="406">
        <v>46051.0</v>
      </c>
      <c r="O209" s="406">
        <v>46049.0</v>
      </c>
      <c r="P209" s="402">
        <v>1.0</v>
      </c>
      <c r="Q209" s="223">
        <v>12278.48</v>
      </c>
      <c r="R209" s="192">
        <v>137.60484142104673</v>
      </c>
      <c r="S209" s="106" t="s">
        <v>3157</v>
      </c>
      <c r="U209" s="106" t="s">
        <v>48</v>
      </c>
      <c r="V209" s="106" t="s">
        <v>40</v>
      </c>
      <c r="W209" s="106"/>
      <c r="Y209" s="194" t="str">
        <f t="shared" si="1"/>
        <v>#NAME?</v>
      </c>
      <c r="Z209" s="194" t="str">
        <f t="shared" si="2"/>
        <v>#NAME?</v>
      </c>
      <c r="AA209" s="194" t="str">
        <f t="shared" si="3"/>
        <v>#NAME?</v>
      </c>
    </row>
    <row r="210">
      <c r="A210" s="106" t="s">
        <v>219</v>
      </c>
      <c r="B210" s="106" t="s">
        <v>220</v>
      </c>
      <c r="C210" s="106" t="s">
        <v>456</v>
      </c>
      <c r="D210" s="106" t="s">
        <v>648</v>
      </c>
      <c r="E210" s="106" t="s">
        <v>649</v>
      </c>
      <c r="F210" s="106">
        <v>1.0</v>
      </c>
      <c r="G210" s="400">
        <v>46003.0</v>
      </c>
      <c r="H210" s="106" t="s">
        <v>3482</v>
      </c>
      <c r="I210" s="106" t="s">
        <v>162</v>
      </c>
      <c r="Q210" s="223"/>
      <c r="R210" s="192">
        <v>0.0</v>
      </c>
      <c r="S210" s="106" t="s">
        <v>3411</v>
      </c>
      <c r="U210" s="106" t="s">
        <v>48</v>
      </c>
      <c r="V210" s="106" t="s">
        <v>163</v>
      </c>
      <c r="Y210" s="194">
        <f t="shared" si="1"/>
        <v>0</v>
      </c>
      <c r="Z210" s="194" t="str">
        <f t="shared" si="2"/>
        <v/>
      </c>
      <c r="AA210" s="194" t="str">
        <f t="shared" si="3"/>
        <v>NO PRAZO</v>
      </c>
    </row>
    <row r="211">
      <c r="A211" s="106" t="s">
        <v>219</v>
      </c>
      <c r="B211" s="106" t="s">
        <v>220</v>
      </c>
      <c r="C211" s="106" t="s">
        <v>197</v>
      </c>
      <c r="D211" s="106" t="s">
        <v>651</v>
      </c>
      <c r="E211" s="106" t="s">
        <v>652</v>
      </c>
      <c r="F211" s="106">
        <v>0.0</v>
      </c>
      <c r="G211" s="401">
        <v>45428.0</v>
      </c>
      <c r="I211" s="106" t="s">
        <v>162</v>
      </c>
      <c r="L211" s="106"/>
      <c r="Q211" s="223"/>
      <c r="R211" s="192">
        <v>0.0</v>
      </c>
      <c r="S211" s="106" t="s">
        <v>3411</v>
      </c>
      <c r="U211" s="106" t="s">
        <v>39</v>
      </c>
      <c r="V211" s="106" t="s">
        <v>91</v>
      </c>
      <c r="W211" s="106"/>
      <c r="Y211" s="194">
        <f t="shared" si="1"/>
        <v>0</v>
      </c>
      <c r="Z211" s="194" t="str">
        <f t="shared" si="2"/>
        <v/>
      </c>
      <c r="AA211" s="194" t="str">
        <f t="shared" si="3"/>
        <v>NO PRAZO</v>
      </c>
    </row>
    <row r="212">
      <c r="A212" s="106" t="s">
        <v>219</v>
      </c>
      <c r="B212" s="106" t="s">
        <v>220</v>
      </c>
      <c r="C212" s="106" t="s">
        <v>653</v>
      </c>
      <c r="D212" s="106" t="s">
        <v>654</v>
      </c>
      <c r="E212" s="106" t="s">
        <v>655</v>
      </c>
      <c r="F212" s="106">
        <v>0.0</v>
      </c>
      <c r="G212" s="401">
        <v>45435.0</v>
      </c>
      <c r="I212" s="106" t="s">
        <v>162</v>
      </c>
      <c r="Q212" s="223"/>
      <c r="R212" s="192">
        <v>0.0</v>
      </c>
      <c r="S212" s="106" t="s">
        <v>3411</v>
      </c>
      <c r="U212" s="106" t="s">
        <v>4</v>
      </c>
      <c r="V212" s="106" t="s">
        <v>163</v>
      </c>
      <c r="W212" s="106"/>
      <c r="Y212" s="194">
        <f t="shared" si="1"/>
        <v>0</v>
      </c>
      <c r="Z212" s="194" t="str">
        <f t="shared" si="2"/>
        <v/>
      </c>
      <c r="AA212" s="194" t="str">
        <f t="shared" si="3"/>
        <v>NO PRAZO</v>
      </c>
    </row>
    <row r="213">
      <c r="A213" s="106" t="s">
        <v>219</v>
      </c>
      <c r="B213" s="106" t="s">
        <v>220</v>
      </c>
      <c r="C213" s="106" t="s">
        <v>653</v>
      </c>
      <c r="D213" s="106" t="s">
        <v>656</v>
      </c>
      <c r="E213" s="106" t="s">
        <v>657</v>
      </c>
      <c r="F213" s="106">
        <v>0.0</v>
      </c>
      <c r="G213" s="401">
        <v>45446.0</v>
      </c>
      <c r="I213" s="106" t="s">
        <v>162</v>
      </c>
      <c r="Q213" s="223"/>
      <c r="R213" s="192">
        <v>0.0</v>
      </c>
      <c r="S213" s="106" t="s">
        <v>3411</v>
      </c>
      <c r="U213" s="106" t="s">
        <v>4</v>
      </c>
      <c r="V213" s="106" t="s">
        <v>163</v>
      </c>
      <c r="W213" s="106"/>
      <c r="Y213" s="194">
        <f t="shared" si="1"/>
        <v>0</v>
      </c>
      <c r="Z213" s="194" t="str">
        <f t="shared" si="2"/>
        <v/>
      </c>
      <c r="AA213" s="194" t="str">
        <f t="shared" si="3"/>
        <v>NO PRAZO</v>
      </c>
    </row>
    <row r="214">
      <c r="A214" s="106" t="s">
        <v>219</v>
      </c>
      <c r="B214" s="106" t="s">
        <v>220</v>
      </c>
      <c r="C214" s="106" t="s">
        <v>653</v>
      </c>
      <c r="D214" s="106" t="s">
        <v>658</v>
      </c>
      <c r="E214" s="106" t="s">
        <v>659</v>
      </c>
      <c r="F214" s="106">
        <v>0.0</v>
      </c>
      <c r="G214" s="401">
        <v>45446.0</v>
      </c>
      <c r="H214" s="405"/>
      <c r="I214" s="106" t="s">
        <v>37</v>
      </c>
      <c r="J214" s="401">
        <v>45499.0</v>
      </c>
      <c r="K214" s="106">
        <v>1.0211184E7</v>
      </c>
      <c r="L214" s="106" t="s">
        <v>660</v>
      </c>
      <c r="M214" s="401">
        <v>45562.0</v>
      </c>
      <c r="N214" s="401"/>
      <c r="O214" s="401">
        <v>45562.0</v>
      </c>
      <c r="P214" s="402">
        <v>0.0</v>
      </c>
      <c r="Q214" s="223">
        <v>60389.3</v>
      </c>
      <c r="R214" s="192">
        <v>676.782472262692</v>
      </c>
      <c r="S214" s="106" t="s">
        <v>3176</v>
      </c>
      <c r="U214" s="106" t="s">
        <v>39</v>
      </c>
      <c r="V214" s="106" t="s">
        <v>40</v>
      </c>
      <c r="W214" s="106"/>
      <c r="Y214" s="194" t="str">
        <f t="shared" si="1"/>
        <v>#NAME?</v>
      </c>
      <c r="Z214" s="194" t="str">
        <f t="shared" si="2"/>
        <v>#NAME?</v>
      </c>
      <c r="AA214" s="194" t="str">
        <f t="shared" si="3"/>
        <v>#NAME?</v>
      </c>
    </row>
    <row r="215">
      <c r="A215" s="106" t="s">
        <v>219</v>
      </c>
      <c r="B215" s="106" t="s">
        <v>220</v>
      </c>
      <c r="C215" s="106" t="s">
        <v>653</v>
      </c>
      <c r="D215" s="106" t="s">
        <v>661</v>
      </c>
      <c r="E215" s="106" t="s">
        <v>662</v>
      </c>
      <c r="F215" s="106">
        <v>0.0</v>
      </c>
      <c r="G215" s="401">
        <v>45448.0</v>
      </c>
      <c r="I215" s="106" t="s">
        <v>162</v>
      </c>
      <c r="Q215" s="223"/>
      <c r="R215" s="192">
        <v>0.0</v>
      </c>
      <c r="S215" s="106" t="s">
        <v>3411</v>
      </c>
      <c r="U215" s="106" t="s">
        <v>4</v>
      </c>
      <c r="V215" s="106" t="s">
        <v>163</v>
      </c>
      <c r="W215" s="106"/>
      <c r="Y215" s="194">
        <f t="shared" si="1"/>
        <v>0</v>
      </c>
      <c r="Z215" s="194" t="str">
        <f t="shared" si="2"/>
        <v/>
      </c>
      <c r="AA215" s="194" t="str">
        <f t="shared" si="3"/>
        <v>NO PRAZO</v>
      </c>
    </row>
    <row r="216">
      <c r="A216" s="106" t="s">
        <v>219</v>
      </c>
      <c r="B216" s="106" t="s">
        <v>220</v>
      </c>
      <c r="C216" s="106" t="s">
        <v>663</v>
      </c>
      <c r="D216" s="106" t="s">
        <v>664</v>
      </c>
      <c r="E216" s="106" t="s">
        <v>665</v>
      </c>
      <c r="F216" s="106">
        <v>0.0</v>
      </c>
      <c r="G216" s="401">
        <v>45913.0</v>
      </c>
      <c r="H216" s="106" t="s">
        <v>666</v>
      </c>
      <c r="I216" s="106" t="s">
        <v>52</v>
      </c>
      <c r="J216" s="400">
        <v>46003.0</v>
      </c>
      <c r="K216" s="106" t="s">
        <v>53</v>
      </c>
      <c r="L216" s="106" t="s">
        <v>227</v>
      </c>
      <c r="M216" s="400">
        <v>46010.0</v>
      </c>
      <c r="N216" s="400">
        <v>46013.0</v>
      </c>
      <c r="O216" s="400">
        <v>46009.0</v>
      </c>
      <c r="P216" s="402">
        <v>1.0</v>
      </c>
      <c r="Q216" s="403">
        <v>32500.0</v>
      </c>
      <c r="R216" s="192">
        <v>364.22727782136053</v>
      </c>
      <c r="S216" s="106" t="s">
        <v>3157</v>
      </c>
      <c r="U216" s="106" t="s">
        <v>39</v>
      </c>
      <c r="V216" s="106" t="s">
        <v>250</v>
      </c>
      <c r="W216" s="106" t="s">
        <v>41</v>
      </c>
      <c r="Y216" s="194" t="str">
        <f t="shared" si="1"/>
        <v>#NAME?</v>
      </c>
      <c r="Z216" s="194" t="str">
        <f t="shared" si="2"/>
        <v>#NAME?</v>
      </c>
      <c r="AA216" s="194" t="str">
        <f t="shared" si="3"/>
        <v>#NAME?</v>
      </c>
    </row>
    <row r="217">
      <c r="A217" s="106" t="s">
        <v>219</v>
      </c>
      <c r="B217" s="106" t="s">
        <v>220</v>
      </c>
      <c r="C217" s="106" t="s">
        <v>667</v>
      </c>
      <c r="D217" s="106" t="s">
        <v>668</v>
      </c>
      <c r="E217" s="106" t="s">
        <v>669</v>
      </c>
      <c r="F217" s="106">
        <v>1.0</v>
      </c>
      <c r="G217" s="401">
        <v>45572.0</v>
      </c>
      <c r="H217" s="405"/>
      <c r="I217" s="106" t="s">
        <v>37</v>
      </c>
      <c r="J217" s="401">
        <v>45775.0</v>
      </c>
      <c r="K217" s="106">
        <v>1.0224323E7</v>
      </c>
      <c r="L217" s="106" t="s">
        <v>581</v>
      </c>
      <c r="P217" s="402">
        <v>0.0</v>
      </c>
      <c r="Q217" s="223">
        <v>19559.46</v>
      </c>
      <c r="R217" s="192">
        <v>219.20273450633192</v>
      </c>
      <c r="S217" s="106" t="s">
        <v>3176</v>
      </c>
      <c r="U217" s="106" t="s">
        <v>39</v>
      </c>
      <c r="V217" s="106" t="s">
        <v>40</v>
      </c>
      <c r="W217" s="106"/>
      <c r="Y217" s="194">
        <f t="shared" si="1"/>
        <v>0</v>
      </c>
      <c r="Z217" s="194" t="str">
        <f t="shared" si="2"/>
        <v/>
      </c>
      <c r="AA217" s="194" t="str">
        <f t="shared" si="3"/>
        <v>NO PRAZO</v>
      </c>
    </row>
    <row r="218">
      <c r="A218" s="106" t="s">
        <v>219</v>
      </c>
      <c r="B218" s="106" t="s">
        <v>220</v>
      </c>
      <c r="C218" s="106" t="s">
        <v>670</v>
      </c>
      <c r="D218" s="106" t="s">
        <v>671</v>
      </c>
      <c r="E218" s="106" t="s">
        <v>672</v>
      </c>
      <c r="F218" s="106">
        <v>4.0</v>
      </c>
      <c r="G218" s="401">
        <v>45572.0</v>
      </c>
      <c r="H218" s="106" t="s">
        <v>3483</v>
      </c>
      <c r="I218" s="106" t="s">
        <v>37</v>
      </c>
      <c r="J218" s="401">
        <v>45775.0</v>
      </c>
      <c r="K218" s="106">
        <v>1.0224323E7</v>
      </c>
      <c r="L218" s="106" t="s">
        <v>581</v>
      </c>
      <c r="P218" s="402">
        <v>0.0</v>
      </c>
      <c r="Q218" s="223">
        <v>25588.5</v>
      </c>
      <c r="R218" s="192">
        <v>286.7701445702118</v>
      </c>
      <c r="S218" s="106" t="s">
        <v>3176</v>
      </c>
      <c r="U218" s="106" t="s">
        <v>39</v>
      </c>
      <c r="V218" s="106" t="s">
        <v>40</v>
      </c>
      <c r="W218" s="106"/>
      <c r="Y218" s="194">
        <f t="shared" si="1"/>
        <v>0</v>
      </c>
      <c r="Z218" s="194" t="str">
        <f t="shared" si="2"/>
        <v/>
      </c>
      <c r="AA218" s="194" t="str">
        <f t="shared" si="3"/>
        <v>NO PRAZO</v>
      </c>
    </row>
    <row r="219">
      <c r="A219" s="106" t="s">
        <v>219</v>
      </c>
      <c r="B219" s="106" t="s">
        <v>220</v>
      </c>
      <c r="C219" s="106" t="s">
        <v>674</v>
      </c>
      <c r="D219" s="106" t="s">
        <v>604</v>
      </c>
      <c r="E219" s="106" t="s">
        <v>675</v>
      </c>
      <c r="F219" s="106">
        <v>0.0</v>
      </c>
      <c r="G219" s="401">
        <v>45825.0</v>
      </c>
      <c r="H219" s="194" t="s">
        <v>598</v>
      </c>
      <c r="I219" s="106" t="s">
        <v>37</v>
      </c>
      <c r="J219" s="401">
        <v>46003.0</v>
      </c>
      <c r="K219" s="106">
        <v>1.0234075E7</v>
      </c>
      <c r="L219" s="106" t="s">
        <v>581</v>
      </c>
      <c r="M219" s="400">
        <v>46022.0</v>
      </c>
      <c r="O219" s="400">
        <v>46022.0</v>
      </c>
      <c r="P219" s="402">
        <v>0.0</v>
      </c>
      <c r="Q219" s="403">
        <v>35000.0</v>
      </c>
      <c r="R219" s="192">
        <v>392.24476073069593</v>
      </c>
      <c r="S219" s="106" t="s">
        <v>3176</v>
      </c>
      <c r="U219" s="106" t="s">
        <v>48</v>
      </c>
      <c r="V219" s="106" t="s">
        <v>40</v>
      </c>
      <c r="W219" s="106"/>
      <c r="Y219" s="194" t="str">
        <f t="shared" si="1"/>
        <v>#NAME?</v>
      </c>
      <c r="Z219" s="194" t="str">
        <f t="shared" si="2"/>
        <v>#NAME?</v>
      </c>
      <c r="AA219" s="194" t="str">
        <f t="shared" si="3"/>
        <v>#NAME?</v>
      </c>
    </row>
    <row r="220">
      <c r="A220" s="106" t="s">
        <v>219</v>
      </c>
      <c r="B220" s="106" t="s">
        <v>220</v>
      </c>
      <c r="C220" s="106" t="s">
        <v>676</v>
      </c>
      <c r="D220" s="106" t="s">
        <v>578</v>
      </c>
      <c r="E220" s="106" t="s">
        <v>677</v>
      </c>
      <c r="F220" s="106">
        <v>0.0</v>
      </c>
      <c r="G220" s="401">
        <v>45853.0</v>
      </c>
      <c r="I220" s="106" t="s">
        <v>162</v>
      </c>
      <c r="Q220" s="223"/>
      <c r="R220" s="192">
        <v>0.0</v>
      </c>
      <c r="S220" s="106" t="s">
        <v>3411</v>
      </c>
      <c r="U220" s="106" t="s">
        <v>4</v>
      </c>
      <c r="V220" s="106" t="s">
        <v>163</v>
      </c>
      <c r="W220" s="106"/>
      <c r="Y220" s="194">
        <f t="shared" si="1"/>
        <v>0</v>
      </c>
      <c r="Z220" s="194" t="str">
        <f t="shared" si="2"/>
        <v/>
      </c>
      <c r="AA220" s="194" t="str">
        <f t="shared" si="3"/>
        <v>NO PRAZO</v>
      </c>
    </row>
    <row r="221">
      <c r="A221" s="106" t="s">
        <v>219</v>
      </c>
      <c r="B221" s="106" t="s">
        <v>220</v>
      </c>
      <c r="C221" s="106" t="s">
        <v>678</v>
      </c>
      <c r="D221" s="106" t="s">
        <v>539</v>
      </c>
      <c r="E221" s="106" t="s">
        <v>679</v>
      </c>
      <c r="F221" s="106">
        <v>0.0</v>
      </c>
      <c r="G221" s="401">
        <v>45894.0</v>
      </c>
      <c r="I221" s="106" t="s">
        <v>37</v>
      </c>
      <c r="J221" s="406">
        <v>46048.0</v>
      </c>
      <c r="K221" s="106">
        <v>1.0235976E7</v>
      </c>
      <c r="L221" s="106" t="s">
        <v>581</v>
      </c>
      <c r="M221" s="406">
        <v>46048.0</v>
      </c>
      <c r="N221" s="400"/>
      <c r="O221" s="406">
        <v>46048.0</v>
      </c>
      <c r="P221" s="402">
        <v>0.0</v>
      </c>
      <c r="Q221" s="403">
        <v>19888.59</v>
      </c>
      <c r="R221" s="192">
        <v>222.89129216631176</v>
      </c>
      <c r="S221" s="106" t="s">
        <v>3176</v>
      </c>
      <c r="U221" s="106" t="s">
        <v>4</v>
      </c>
      <c r="V221" s="106" t="s">
        <v>40</v>
      </c>
      <c r="W221" s="106"/>
      <c r="Y221" s="194" t="str">
        <f t="shared" si="1"/>
        <v>#NAME?</v>
      </c>
      <c r="Z221" s="194" t="str">
        <f t="shared" si="2"/>
        <v>#NAME?</v>
      </c>
      <c r="AA221" s="194" t="str">
        <f t="shared" si="3"/>
        <v>#NAME?</v>
      </c>
    </row>
    <row r="222">
      <c r="A222" s="106" t="s">
        <v>219</v>
      </c>
      <c r="B222" s="106" t="s">
        <v>220</v>
      </c>
      <c r="C222" s="106" t="s">
        <v>680</v>
      </c>
      <c r="D222" s="106" t="s">
        <v>681</v>
      </c>
      <c r="E222" s="106" t="s">
        <v>682</v>
      </c>
      <c r="F222" s="106">
        <v>0.0</v>
      </c>
      <c r="G222" s="400">
        <v>45974.0</v>
      </c>
      <c r="H222" s="106" t="s">
        <v>683</v>
      </c>
      <c r="I222" s="106" t="s">
        <v>162</v>
      </c>
      <c r="Q222" s="223"/>
      <c r="R222" s="192">
        <v>0.0</v>
      </c>
      <c r="S222" s="106" t="s">
        <v>3411</v>
      </c>
      <c r="U222" s="106" t="s">
        <v>39</v>
      </c>
      <c r="V222" s="106" t="s">
        <v>163</v>
      </c>
      <c r="W222" s="106"/>
      <c r="Y222" s="194">
        <f t="shared" si="1"/>
        <v>0</v>
      </c>
      <c r="Z222" s="194" t="str">
        <f t="shared" si="2"/>
        <v/>
      </c>
      <c r="AA222" s="194" t="str">
        <f t="shared" si="3"/>
        <v>NO PRAZO</v>
      </c>
    </row>
    <row r="223">
      <c r="A223" s="106" t="s">
        <v>219</v>
      </c>
      <c r="B223" s="106" t="s">
        <v>225</v>
      </c>
      <c r="C223" s="106" t="s">
        <v>684</v>
      </c>
      <c r="D223" s="106" t="s">
        <v>43</v>
      </c>
      <c r="E223" s="106" t="s">
        <v>3484</v>
      </c>
      <c r="F223" s="106">
        <v>0.0</v>
      </c>
      <c r="G223" s="400">
        <v>45961.0</v>
      </c>
      <c r="H223" s="106" t="s">
        <v>3485</v>
      </c>
      <c r="I223" s="106" t="s">
        <v>52</v>
      </c>
      <c r="J223" s="401">
        <v>45964.0</v>
      </c>
      <c r="K223" s="106" t="s">
        <v>53</v>
      </c>
      <c r="L223" s="106" t="s">
        <v>64</v>
      </c>
      <c r="M223" s="401">
        <v>46041.0</v>
      </c>
      <c r="N223" s="401">
        <v>46051.0</v>
      </c>
      <c r="O223" s="401">
        <v>46048.0</v>
      </c>
      <c r="P223" s="402">
        <v>1.0</v>
      </c>
      <c r="Q223" s="403">
        <v>43340.84</v>
      </c>
      <c r="R223" s="192">
        <v>485.7204975904964</v>
      </c>
      <c r="S223" s="106" t="s">
        <v>3162</v>
      </c>
      <c r="U223" s="106" t="s">
        <v>48</v>
      </c>
      <c r="V223" s="106" t="s">
        <v>40</v>
      </c>
      <c r="W223" s="106" t="s">
        <v>41</v>
      </c>
      <c r="Y223" s="194" t="str">
        <f t="shared" si="1"/>
        <v>#NAME?</v>
      </c>
      <c r="Z223" s="194" t="str">
        <f t="shared" si="2"/>
        <v>#NAME?</v>
      </c>
      <c r="AA223" s="194" t="str">
        <f t="shared" si="3"/>
        <v>#NAME?</v>
      </c>
    </row>
    <row r="224">
      <c r="A224" s="106" t="s">
        <v>31</v>
      </c>
      <c r="B224" s="106" t="s">
        <v>202</v>
      </c>
      <c r="C224" s="106" t="s">
        <v>500</v>
      </c>
      <c r="D224" s="106" t="s">
        <v>2830</v>
      </c>
      <c r="E224" s="106" t="s">
        <v>2831</v>
      </c>
      <c r="F224" s="106">
        <v>2.0</v>
      </c>
      <c r="G224" s="401">
        <v>45971.0</v>
      </c>
      <c r="H224" s="106" t="s">
        <v>2832</v>
      </c>
      <c r="I224" s="106" t="s">
        <v>37</v>
      </c>
      <c r="J224" s="400">
        <v>45975.0</v>
      </c>
      <c r="K224" s="106">
        <v>1.0232801E7</v>
      </c>
      <c r="L224" s="106" t="s">
        <v>354</v>
      </c>
      <c r="M224" s="401">
        <v>46015.0</v>
      </c>
      <c r="N224" s="401"/>
      <c r="O224" s="401">
        <v>46018.0</v>
      </c>
      <c r="P224" s="402">
        <v>1.0</v>
      </c>
      <c r="Q224" s="403">
        <v>117975.0</v>
      </c>
      <c r="R224" s="192">
        <v>1322.1450184915386</v>
      </c>
      <c r="S224" s="106" t="s">
        <v>3163</v>
      </c>
      <c r="U224" s="106" t="s">
        <v>39</v>
      </c>
      <c r="V224" s="106" t="s">
        <v>208</v>
      </c>
      <c r="W224" s="106" t="s">
        <v>41</v>
      </c>
      <c r="Y224" s="194" t="str">
        <f t="shared" si="1"/>
        <v>#NAME?</v>
      </c>
      <c r="Z224" s="194" t="str">
        <f t="shared" si="2"/>
        <v>#NAME?</v>
      </c>
      <c r="AA224" s="194" t="str">
        <f t="shared" si="3"/>
        <v>#NAME?</v>
      </c>
    </row>
    <row r="225">
      <c r="A225" s="106" t="s">
        <v>31</v>
      </c>
      <c r="B225" s="194" t="s">
        <v>202</v>
      </c>
      <c r="C225" s="106" t="s">
        <v>302</v>
      </c>
      <c r="D225" s="106" t="s">
        <v>687</v>
      </c>
      <c r="E225" s="106" t="s">
        <v>688</v>
      </c>
      <c r="F225" s="106">
        <v>0.0</v>
      </c>
      <c r="G225" s="400">
        <v>45981.0</v>
      </c>
      <c r="H225" s="106" t="s">
        <v>689</v>
      </c>
      <c r="I225" s="106" t="s">
        <v>52</v>
      </c>
      <c r="J225" s="401">
        <v>45999.0</v>
      </c>
      <c r="K225" s="106">
        <v>1.0233794E7</v>
      </c>
      <c r="L225" s="106" t="s">
        <v>690</v>
      </c>
      <c r="M225" s="401">
        <v>46032.0</v>
      </c>
      <c r="N225" s="401">
        <v>46051.0</v>
      </c>
      <c r="O225" s="401">
        <v>46038.0</v>
      </c>
      <c r="P225" s="402">
        <v>1.0</v>
      </c>
      <c r="Q225" s="403">
        <v>30855.0</v>
      </c>
      <c r="R225" s="192">
        <v>345.7917740670178</v>
      </c>
      <c r="S225" s="106" t="s">
        <v>3162</v>
      </c>
      <c r="U225" s="106" t="s">
        <v>48</v>
      </c>
      <c r="V225" s="106" t="s">
        <v>40</v>
      </c>
      <c r="W225" s="106" t="s">
        <v>41</v>
      </c>
      <c r="X225" s="106">
        <v>2.0</v>
      </c>
      <c r="Y225" s="194" t="str">
        <f t="shared" si="1"/>
        <v>#NAME?</v>
      </c>
      <c r="Z225" s="194" t="str">
        <f t="shared" si="2"/>
        <v>#NAME?</v>
      </c>
      <c r="AA225" s="194" t="str">
        <f t="shared" si="3"/>
        <v>#NAME?</v>
      </c>
    </row>
    <row r="226">
      <c r="A226" s="106" t="s">
        <v>219</v>
      </c>
      <c r="B226" s="106" t="s">
        <v>225</v>
      </c>
      <c r="C226" s="106" t="s">
        <v>197</v>
      </c>
      <c r="D226" s="106" t="s">
        <v>576</v>
      </c>
      <c r="E226" s="106" t="s">
        <v>691</v>
      </c>
      <c r="F226" s="106">
        <v>0.0</v>
      </c>
      <c r="G226" s="401">
        <v>45428.0</v>
      </c>
      <c r="I226" s="106" t="s">
        <v>162</v>
      </c>
      <c r="Q226" s="223"/>
      <c r="R226" s="192">
        <v>0.0</v>
      </c>
      <c r="S226" s="106" t="s">
        <v>3411</v>
      </c>
      <c r="U226" s="106" t="s">
        <v>39</v>
      </c>
      <c r="V226" s="106" t="s">
        <v>163</v>
      </c>
      <c r="W226" s="106"/>
      <c r="Y226" s="194">
        <f t="shared" si="1"/>
        <v>0</v>
      </c>
      <c r="Z226" s="194" t="str">
        <f t="shared" si="2"/>
        <v/>
      </c>
      <c r="AA226" s="194" t="str">
        <f t="shared" si="3"/>
        <v>NO PRAZO</v>
      </c>
    </row>
    <row r="227">
      <c r="A227" s="106" t="s">
        <v>219</v>
      </c>
      <c r="B227" s="106" t="s">
        <v>225</v>
      </c>
      <c r="C227" s="106" t="s">
        <v>692</v>
      </c>
      <c r="D227" s="106" t="s">
        <v>628</v>
      </c>
      <c r="E227" s="106" t="s">
        <v>693</v>
      </c>
      <c r="F227" s="106">
        <v>0.0</v>
      </c>
      <c r="G227" s="400">
        <v>45952.0</v>
      </c>
      <c r="H227" s="106" t="s">
        <v>694</v>
      </c>
      <c r="I227" s="106" t="s">
        <v>52</v>
      </c>
      <c r="J227" s="400">
        <v>45953.0</v>
      </c>
      <c r="K227" s="106" t="s">
        <v>53</v>
      </c>
      <c r="L227" s="106" t="s">
        <v>95</v>
      </c>
      <c r="M227" s="400">
        <v>45972.0</v>
      </c>
      <c r="N227" s="400">
        <v>45972.0</v>
      </c>
      <c r="O227" s="400">
        <v>45972.0</v>
      </c>
      <c r="P227" s="402">
        <v>1.0</v>
      </c>
      <c r="Q227" s="223">
        <v>5510.0</v>
      </c>
      <c r="R227" s="192">
        <v>61.750532332175275</v>
      </c>
      <c r="S227" s="106" t="s">
        <v>3157</v>
      </c>
      <c r="U227" s="106" t="s">
        <v>39</v>
      </c>
      <c r="V227" s="106" t="s">
        <v>40</v>
      </c>
      <c r="W227" s="106" t="s">
        <v>41</v>
      </c>
      <c r="Y227" s="194" t="str">
        <f t="shared" si="1"/>
        <v>#NAME?</v>
      </c>
      <c r="Z227" s="194" t="str">
        <f t="shared" si="2"/>
        <v>#NAME?</v>
      </c>
      <c r="AA227" s="194" t="str">
        <f t="shared" si="3"/>
        <v>#NAME?</v>
      </c>
    </row>
    <row r="228">
      <c r="A228" s="106" t="s">
        <v>195</v>
      </c>
      <c r="B228" s="106" t="s">
        <v>196</v>
      </c>
      <c r="C228" s="106" t="s">
        <v>695</v>
      </c>
      <c r="D228" s="106" t="s">
        <v>696</v>
      </c>
      <c r="E228" s="106" t="s">
        <v>697</v>
      </c>
      <c r="F228" s="106">
        <v>0.0</v>
      </c>
      <c r="G228" s="401">
        <v>45913.0</v>
      </c>
      <c r="H228" s="106" t="s">
        <v>698</v>
      </c>
      <c r="I228" s="106" t="s">
        <v>37</v>
      </c>
      <c r="J228" s="400">
        <v>45972.0</v>
      </c>
      <c r="K228" s="106">
        <v>1.0232529E7</v>
      </c>
      <c r="L228" s="106" t="s">
        <v>699</v>
      </c>
      <c r="M228" s="400">
        <v>46013.0</v>
      </c>
      <c r="N228" s="406"/>
      <c r="O228" s="400">
        <v>46052.0</v>
      </c>
      <c r="P228" s="402">
        <v>1.0</v>
      </c>
      <c r="Q228" s="403">
        <v>9904.24</v>
      </c>
      <c r="R228" s="192">
        <v>110.99674997198251</v>
      </c>
      <c r="S228" s="106" t="s">
        <v>3157</v>
      </c>
      <c r="U228" s="106" t="s">
        <v>48</v>
      </c>
      <c r="V228" s="106" t="s">
        <v>40</v>
      </c>
      <c r="W228" s="106"/>
      <c r="Y228" s="194" t="str">
        <f t="shared" si="1"/>
        <v>#NAME?</v>
      </c>
      <c r="Z228" s="194" t="str">
        <f t="shared" si="2"/>
        <v>#NAME?</v>
      </c>
      <c r="AA228" s="194" t="str">
        <f t="shared" si="3"/>
        <v>#NAME?</v>
      </c>
    </row>
    <row r="229">
      <c r="A229" s="106" t="s">
        <v>219</v>
      </c>
      <c r="B229" s="106" t="s">
        <v>225</v>
      </c>
      <c r="C229" s="407" t="s">
        <v>700</v>
      </c>
      <c r="D229" s="106" t="s">
        <v>43</v>
      </c>
      <c r="E229" s="106" t="s">
        <v>701</v>
      </c>
      <c r="F229" s="106">
        <v>0.0</v>
      </c>
      <c r="G229" s="401">
        <v>45968.0</v>
      </c>
      <c r="H229" s="404"/>
      <c r="I229" s="106" t="s">
        <v>46</v>
      </c>
      <c r="J229" s="401">
        <v>46041.0</v>
      </c>
      <c r="K229" s="106">
        <v>1.023453E7</v>
      </c>
      <c r="L229" s="106" t="s">
        <v>372</v>
      </c>
      <c r="M229" s="401">
        <v>46037.0</v>
      </c>
      <c r="O229" s="401">
        <v>46042.0</v>
      </c>
      <c r="P229" s="402">
        <v>1.0</v>
      </c>
      <c r="Q229" s="403">
        <v>80446.62</v>
      </c>
      <c r="R229" s="192">
        <v>901.5647203855204</v>
      </c>
      <c r="S229" s="106" t="s">
        <v>2716</v>
      </c>
      <c r="U229" s="106" t="s">
        <v>48</v>
      </c>
      <c r="V229" s="106" t="s">
        <v>40</v>
      </c>
      <c r="W229" s="106" t="s">
        <v>41</v>
      </c>
      <c r="Y229" s="194" t="str">
        <f t="shared" si="1"/>
        <v>#NAME?</v>
      </c>
      <c r="Z229" s="194" t="str">
        <f t="shared" si="2"/>
        <v>#NAME?</v>
      </c>
      <c r="AA229" s="194" t="str">
        <f t="shared" si="3"/>
        <v>#NAME?</v>
      </c>
    </row>
    <row r="230">
      <c r="A230" s="106" t="s">
        <v>219</v>
      </c>
      <c r="B230" s="106" t="s">
        <v>225</v>
      </c>
      <c r="C230" s="106" t="s">
        <v>702</v>
      </c>
      <c r="D230" s="106" t="s">
        <v>703</v>
      </c>
      <c r="E230" s="106" t="s">
        <v>704</v>
      </c>
      <c r="F230" s="106">
        <v>0.0</v>
      </c>
      <c r="G230" s="400">
        <v>45971.0</v>
      </c>
      <c r="H230" s="404"/>
      <c r="I230" s="106" t="s">
        <v>46</v>
      </c>
      <c r="J230" s="401">
        <v>46041.0</v>
      </c>
      <c r="K230" s="106">
        <v>1.023453E7</v>
      </c>
      <c r="L230" s="106" t="s">
        <v>372</v>
      </c>
      <c r="M230" s="401">
        <v>46037.0</v>
      </c>
      <c r="O230" s="401">
        <v>46042.0</v>
      </c>
      <c r="P230" s="402">
        <v>1.0</v>
      </c>
      <c r="Q230" s="403">
        <v>96006.2</v>
      </c>
      <c r="R230" s="192">
        <v>1075.9408270760955</v>
      </c>
      <c r="S230" s="106" t="s">
        <v>2716</v>
      </c>
      <c r="U230" s="106" t="s">
        <v>48</v>
      </c>
      <c r="V230" s="106" t="s">
        <v>40</v>
      </c>
      <c r="W230" s="106" t="s">
        <v>41</v>
      </c>
      <c r="Y230" s="194" t="str">
        <f t="shared" si="1"/>
        <v>#NAME?</v>
      </c>
      <c r="Z230" s="194" t="str">
        <f t="shared" si="2"/>
        <v>#NAME?</v>
      </c>
      <c r="AA230" s="194" t="str">
        <f t="shared" si="3"/>
        <v>#NAME?</v>
      </c>
    </row>
    <row r="231">
      <c r="A231" s="106" t="s">
        <v>195</v>
      </c>
      <c r="B231" s="106" t="s">
        <v>196</v>
      </c>
      <c r="C231" s="106" t="s">
        <v>448</v>
      </c>
      <c r="D231" s="106" t="s">
        <v>705</v>
      </c>
      <c r="E231" s="106" t="s">
        <v>706</v>
      </c>
      <c r="F231" s="106">
        <v>0.0</v>
      </c>
      <c r="G231" s="401">
        <v>45913.0</v>
      </c>
      <c r="H231" s="106" t="s">
        <v>707</v>
      </c>
      <c r="I231" s="106" t="s">
        <v>37</v>
      </c>
      <c r="J231" s="400">
        <v>45972.0</v>
      </c>
      <c r="K231" s="106">
        <v>1.0232529E7</v>
      </c>
      <c r="L231" s="106" t="s">
        <v>699</v>
      </c>
      <c r="M231" s="400">
        <v>46013.0</v>
      </c>
      <c r="N231" s="406"/>
      <c r="O231" s="400">
        <v>46052.0</v>
      </c>
      <c r="P231" s="402">
        <v>1.0</v>
      </c>
      <c r="Q231" s="403">
        <v>16433.59</v>
      </c>
      <c r="R231" s="192">
        <v>184.17113078561022</v>
      </c>
      <c r="S231" s="106" t="s">
        <v>3157</v>
      </c>
      <c r="U231" s="106" t="s">
        <v>48</v>
      </c>
      <c r="V231" s="106" t="s">
        <v>40</v>
      </c>
      <c r="W231" s="106"/>
      <c r="Y231" s="194" t="str">
        <f t="shared" si="1"/>
        <v>#NAME?</v>
      </c>
      <c r="Z231" s="194" t="str">
        <f t="shared" si="2"/>
        <v>#NAME?</v>
      </c>
      <c r="AA231" s="194" t="str">
        <f t="shared" si="3"/>
        <v>#NAME?</v>
      </c>
    </row>
    <row r="232">
      <c r="A232" s="106" t="s">
        <v>219</v>
      </c>
      <c r="B232" s="106" t="s">
        <v>225</v>
      </c>
      <c r="C232" s="106" t="s">
        <v>708</v>
      </c>
      <c r="D232" s="106" t="s">
        <v>43</v>
      </c>
      <c r="E232" s="106" t="s">
        <v>709</v>
      </c>
      <c r="F232" s="106">
        <v>0.0</v>
      </c>
      <c r="G232" s="400">
        <v>45971.0</v>
      </c>
      <c r="H232" s="106" t="s">
        <v>3486</v>
      </c>
      <c r="I232" s="106" t="s">
        <v>46</v>
      </c>
      <c r="J232" s="401">
        <v>46031.0</v>
      </c>
      <c r="K232" s="106">
        <v>1.0234531E7</v>
      </c>
      <c r="L232" s="106" t="s">
        <v>354</v>
      </c>
      <c r="M232" s="401">
        <v>46044.0</v>
      </c>
      <c r="N232" s="401">
        <v>46044.0</v>
      </c>
      <c r="O232" s="401">
        <v>46059.0</v>
      </c>
      <c r="P232" s="402">
        <v>0.6</v>
      </c>
      <c r="Q232" s="403">
        <v>131623.8</v>
      </c>
      <c r="R232" s="192">
        <v>1475.1070267847135</v>
      </c>
      <c r="S232" s="106" t="s">
        <v>3163</v>
      </c>
      <c r="U232" s="106" t="s">
        <v>48</v>
      </c>
      <c r="V232" s="106" t="s">
        <v>40</v>
      </c>
      <c r="W232" s="106"/>
      <c r="Y232" s="194" t="str">
        <f t="shared" si="1"/>
        <v>#NAME?</v>
      </c>
      <c r="Z232" s="194" t="str">
        <f t="shared" si="2"/>
        <v>#NAME?</v>
      </c>
      <c r="AA232" s="194" t="str">
        <f t="shared" si="3"/>
        <v>#NAME?</v>
      </c>
    </row>
    <row r="233">
      <c r="A233" s="106" t="s">
        <v>219</v>
      </c>
      <c r="B233" s="106" t="s">
        <v>225</v>
      </c>
      <c r="C233" s="106" t="s">
        <v>711</v>
      </c>
      <c r="D233" s="106" t="s">
        <v>43</v>
      </c>
      <c r="E233" s="106" t="s">
        <v>712</v>
      </c>
      <c r="F233" s="106">
        <v>0.0</v>
      </c>
      <c r="G233" s="400">
        <v>45971.0</v>
      </c>
      <c r="H233" s="404"/>
      <c r="I233" s="106" t="s">
        <v>46</v>
      </c>
      <c r="J233" s="401">
        <v>46041.0</v>
      </c>
      <c r="K233" s="106">
        <v>1.023453E7</v>
      </c>
      <c r="L233" s="106" t="s">
        <v>372</v>
      </c>
      <c r="M233" s="401">
        <v>46037.0</v>
      </c>
      <c r="O233" s="401">
        <v>46042.0</v>
      </c>
      <c r="P233" s="402">
        <v>1.0</v>
      </c>
      <c r="Q233" s="403">
        <v>74711.06</v>
      </c>
      <c r="R233" s="192">
        <v>837.2863386753334</v>
      </c>
      <c r="S233" s="106" t="s">
        <v>2716</v>
      </c>
      <c r="U233" s="106" t="s">
        <v>48</v>
      </c>
      <c r="V233" s="106" t="s">
        <v>40</v>
      </c>
      <c r="W233" s="106" t="s">
        <v>41</v>
      </c>
      <c r="Y233" s="194" t="str">
        <f t="shared" si="1"/>
        <v>#NAME?</v>
      </c>
      <c r="Z233" s="194" t="str">
        <f t="shared" si="2"/>
        <v>#NAME?</v>
      </c>
      <c r="AA233" s="194" t="str">
        <f t="shared" si="3"/>
        <v>#NAME?</v>
      </c>
    </row>
    <row r="234">
      <c r="A234" s="106" t="s">
        <v>219</v>
      </c>
      <c r="B234" s="106" t="s">
        <v>225</v>
      </c>
      <c r="C234" s="106" t="s">
        <v>713</v>
      </c>
      <c r="D234" s="106" t="s">
        <v>703</v>
      </c>
      <c r="E234" s="106" t="s">
        <v>714</v>
      </c>
      <c r="F234" s="106">
        <v>0.0</v>
      </c>
      <c r="G234" s="400">
        <v>45973.0</v>
      </c>
      <c r="H234" s="106" t="s">
        <v>715</v>
      </c>
      <c r="I234" s="106" t="s">
        <v>46</v>
      </c>
      <c r="J234" s="401">
        <v>46041.0</v>
      </c>
      <c r="K234" s="106">
        <v>1.023453E7</v>
      </c>
      <c r="L234" s="106" t="s">
        <v>372</v>
      </c>
      <c r="M234" s="401">
        <v>46037.0</v>
      </c>
      <c r="O234" s="401">
        <v>46042.0</v>
      </c>
      <c r="P234" s="402">
        <v>1.0</v>
      </c>
      <c r="Q234" s="403">
        <v>133945.26</v>
      </c>
      <c r="R234" s="192">
        <v>1501.123613134596</v>
      </c>
      <c r="S234" s="106" t="s">
        <v>2716</v>
      </c>
      <c r="U234" s="106" t="s">
        <v>48</v>
      </c>
      <c r="V234" s="106" t="s">
        <v>40</v>
      </c>
      <c r="W234" s="106" t="s">
        <v>41</v>
      </c>
      <c r="Y234" s="194" t="str">
        <f t="shared" si="1"/>
        <v>#NAME?</v>
      </c>
      <c r="Z234" s="194" t="str">
        <f t="shared" si="2"/>
        <v>#NAME?</v>
      </c>
      <c r="AA234" s="194" t="str">
        <f t="shared" si="3"/>
        <v>#NAME?</v>
      </c>
    </row>
    <row r="235">
      <c r="A235" s="106" t="s">
        <v>219</v>
      </c>
      <c r="B235" s="106" t="s">
        <v>225</v>
      </c>
      <c r="C235" s="106" t="s">
        <v>716</v>
      </c>
      <c r="D235" s="106" t="s">
        <v>703</v>
      </c>
      <c r="E235" s="106" t="s">
        <v>717</v>
      </c>
      <c r="F235" s="106">
        <v>1.0</v>
      </c>
      <c r="G235" s="400">
        <v>45974.0</v>
      </c>
      <c r="H235" s="106" t="s">
        <v>3487</v>
      </c>
      <c r="I235" s="106" t="s">
        <v>46</v>
      </c>
      <c r="J235" s="401">
        <v>46031.0</v>
      </c>
      <c r="K235" s="106">
        <v>1.0234531E7</v>
      </c>
      <c r="L235" s="106" t="s">
        <v>354</v>
      </c>
      <c r="M235" s="401">
        <v>46044.0</v>
      </c>
      <c r="N235" s="401">
        <v>46044.0</v>
      </c>
      <c r="O235" s="401">
        <v>46059.0</v>
      </c>
      <c r="P235" s="402">
        <v>0.4</v>
      </c>
      <c r="Q235" s="403">
        <v>135181.2</v>
      </c>
      <c r="R235" s="192">
        <v>1514.9747842653817</v>
      </c>
      <c r="S235" s="106" t="s">
        <v>3163</v>
      </c>
      <c r="U235" s="106" t="s">
        <v>48</v>
      </c>
      <c r="V235" s="106" t="s">
        <v>40</v>
      </c>
      <c r="W235" s="106"/>
      <c r="Y235" s="194" t="str">
        <f t="shared" si="1"/>
        <v>#NAME?</v>
      </c>
      <c r="Z235" s="194" t="str">
        <f t="shared" si="2"/>
        <v>#NAME?</v>
      </c>
      <c r="AA235" s="194" t="str">
        <f t="shared" si="3"/>
        <v>#NAME?</v>
      </c>
    </row>
    <row r="236">
      <c r="A236" s="106" t="s">
        <v>219</v>
      </c>
      <c r="B236" s="106" t="s">
        <v>225</v>
      </c>
      <c r="C236" s="106" t="s">
        <v>719</v>
      </c>
      <c r="D236" s="106" t="s">
        <v>720</v>
      </c>
      <c r="E236" s="106" t="s">
        <v>721</v>
      </c>
      <c r="F236" s="106">
        <v>0.0</v>
      </c>
      <c r="G236" s="400">
        <v>45986.0</v>
      </c>
      <c r="H236" s="106" t="s">
        <v>3488</v>
      </c>
      <c r="I236" s="106" t="s">
        <v>52</v>
      </c>
      <c r="J236" s="401">
        <v>46035.0</v>
      </c>
      <c r="K236" s="106" t="s">
        <v>53</v>
      </c>
      <c r="L236" s="106" t="s">
        <v>354</v>
      </c>
      <c r="M236" s="401">
        <v>46075.0</v>
      </c>
      <c r="N236" s="401">
        <v>46081.0</v>
      </c>
      <c r="O236" s="401">
        <v>46075.0</v>
      </c>
      <c r="P236" s="402">
        <v>0.1</v>
      </c>
      <c r="Q236" s="403">
        <v>39500.0</v>
      </c>
      <c r="R236" s="192">
        <v>442.6762299674997</v>
      </c>
      <c r="S236" s="106" t="s">
        <v>3163</v>
      </c>
      <c r="U236" s="106" t="s">
        <v>48</v>
      </c>
      <c r="V236" s="106" t="s">
        <v>40</v>
      </c>
      <c r="W236" s="106" t="s">
        <v>41</v>
      </c>
      <c r="Y236" s="194" t="str">
        <f t="shared" si="1"/>
        <v>#NAME?</v>
      </c>
      <c r="Z236" s="194" t="str">
        <f t="shared" si="2"/>
        <v>#NAME?</v>
      </c>
      <c r="AA236" s="194" t="str">
        <f t="shared" si="3"/>
        <v>#NAME?</v>
      </c>
    </row>
    <row r="237">
      <c r="A237" s="106" t="s">
        <v>219</v>
      </c>
      <c r="B237" s="106" t="s">
        <v>225</v>
      </c>
      <c r="C237" s="106" t="s">
        <v>197</v>
      </c>
      <c r="D237" s="106" t="s">
        <v>723</v>
      </c>
      <c r="E237" s="106" t="s">
        <v>724</v>
      </c>
      <c r="F237" s="106">
        <v>0.0</v>
      </c>
      <c r="G237" s="400">
        <v>46001.0</v>
      </c>
      <c r="I237" s="106" t="s">
        <v>162</v>
      </c>
      <c r="Q237" s="223"/>
      <c r="R237" s="192">
        <v>0.0</v>
      </c>
      <c r="S237" s="106" t="s">
        <v>3411</v>
      </c>
      <c r="U237" s="106" t="s">
        <v>39</v>
      </c>
      <c r="V237" s="106" t="s">
        <v>163</v>
      </c>
      <c r="Y237" s="194">
        <f t="shared" si="1"/>
        <v>0</v>
      </c>
      <c r="Z237" s="194" t="str">
        <f t="shared" si="2"/>
        <v/>
      </c>
      <c r="AA237" s="194" t="str">
        <f t="shared" si="3"/>
        <v>NO PRAZO</v>
      </c>
    </row>
    <row r="238">
      <c r="A238" s="407" t="s">
        <v>219</v>
      </c>
      <c r="B238" s="407" t="s">
        <v>220</v>
      </c>
      <c r="C238" s="106" t="s">
        <v>725</v>
      </c>
      <c r="D238" s="106" t="s">
        <v>366</v>
      </c>
      <c r="E238" s="106" t="s">
        <v>3489</v>
      </c>
      <c r="F238" s="106">
        <v>0.0</v>
      </c>
      <c r="G238" s="400">
        <v>46003.0</v>
      </c>
      <c r="H238" s="106" t="s">
        <v>3490</v>
      </c>
      <c r="I238" s="106" t="s">
        <v>52</v>
      </c>
      <c r="J238" s="400">
        <v>6686122.0</v>
      </c>
      <c r="K238" s="106" t="s">
        <v>53</v>
      </c>
      <c r="L238" s="106" t="s">
        <v>95</v>
      </c>
      <c r="M238" s="401">
        <v>46045.0</v>
      </c>
      <c r="N238" s="401">
        <v>46047.0</v>
      </c>
      <c r="O238" s="401">
        <v>46050.0</v>
      </c>
      <c r="P238" s="402">
        <v>1.0</v>
      </c>
      <c r="Q238" s="403">
        <v>41304.0</v>
      </c>
      <c r="R238" s="192">
        <v>462.8936456348761</v>
      </c>
      <c r="S238" s="106" t="s">
        <v>3157</v>
      </c>
      <c r="U238" s="106" t="s">
        <v>39</v>
      </c>
      <c r="V238" s="106" t="s">
        <v>40</v>
      </c>
      <c r="W238" s="106" t="s">
        <v>41</v>
      </c>
      <c r="Y238" s="194" t="str">
        <f t="shared" si="1"/>
        <v>#NAME?</v>
      </c>
      <c r="Z238" s="194" t="str">
        <f t="shared" si="2"/>
        <v>#NAME?</v>
      </c>
      <c r="AA238" s="194" t="str">
        <f t="shared" si="3"/>
        <v>#NAME?</v>
      </c>
    </row>
    <row r="239">
      <c r="A239" s="106" t="s">
        <v>31</v>
      </c>
      <c r="B239" s="106" t="s">
        <v>202</v>
      </c>
      <c r="C239" s="106" t="s">
        <v>564</v>
      </c>
      <c r="D239" s="106" t="s">
        <v>703</v>
      </c>
      <c r="E239" s="106" t="s">
        <v>728</v>
      </c>
      <c r="F239" s="106">
        <v>1.0</v>
      </c>
      <c r="G239" s="401">
        <v>45968.0</v>
      </c>
      <c r="H239" s="106" t="s">
        <v>3491</v>
      </c>
      <c r="I239" s="106" t="s">
        <v>46</v>
      </c>
      <c r="J239" s="400">
        <v>45980.0</v>
      </c>
      <c r="K239" s="106">
        <v>1.0233542E7</v>
      </c>
      <c r="L239" s="106" t="s">
        <v>227</v>
      </c>
      <c r="M239" s="400">
        <v>46020.0</v>
      </c>
      <c r="N239" s="401">
        <v>46043.0</v>
      </c>
      <c r="O239" s="406">
        <v>46031.0</v>
      </c>
      <c r="P239" s="402">
        <v>1.0</v>
      </c>
      <c r="Q239" s="403">
        <v>335775.0</v>
      </c>
      <c r="R239" s="192">
        <v>3763.0281295528407</v>
      </c>
      <c r="S239" s="106" t="s">
        <v>3157</v>
      </c>
      <c r="U239" s="106" t="s">
        <v>48</v>
      </c>
      <c r="V239" s="106" t="s">
        <v>250</v>
      </c>
      <c r="W239" s="106" t="s">
        <v>41</v>
      </c>
      <c r="Y239" s="194" t="str">
        <f t="shared" si="1"/>
        <v>#NAME?</v>
      </c>
      <c r="Z239" s="194" t="str">
        <f t="shared" si="2"/>
        <v>#NAME?</v>
      </c>
      <c r="AA239" s="194" t="str">
        <f t="shared" si="3"/>
        <v>#NAME?</v>
      </c>
    </row>
    <row r="240">
      <c r="A240" s="106" t="s">
        <v>219</v>
      </c>
      <c r="B240" s="106" t="s">
        <v>225</v>
      </c>
      <c r="C240" s="106" t="s">
        <v>197</v>
      </c>
      <c r="D240" s="106" t="s">
        <v>730</v>
      </c>
      <c r="E240" s="106" t="s">
        <v>731</v>
      </c>
      <c r="F240" s="106">
        <v>0.0</v>
      </c>
      <c r="G240" s="400">
        <v>45954.0</v>
      </c>
      <c r="I240" s="106" t="s">
        <v>162</v>
      </c>
      <c r="Q240" s="223"/>
      <c r="R240" s="192">
        <v>0.0</v>
      </c>
      <c r="S240" s="106" t="s">
        <v>3411</v>
      </c>
      <c r="U240" s="106" t="s">
        <v>4</v>
      </c>
      <c r="V240" s="106" t="s">
        <v>163</v>
      </c>
      <c r="W240" s="106"/>
      <c r="Y240" s="194">
        <f t="shared" si="1"/>
        <v>0</v>
      </c>
      <c r="Z240" s="194" t="str">
        <f t="shared" si="2"/>
        <v/>
      </c>
      <c r="AA240" s="194" t="str">
        <f t="shared" si="3"/>
        <v>NO PRAZO</v>
      </c>
    </row>
    <row r="241">
      <c r="A241" s="106" t="s">
        <v>219</v>
      </c>
      <c r="B241" s="106" t="s">
        <v>225</v>
      </c>
      <c r="C241" s="106" t="s">
        <v>732</v>
      </c>
      <c r="D241" s="106" t="s">
        <v>278</v>
      </c>
      <c r="E241" s="106" t="s">
        <v>733</v>
      </c>
      <c r="F241" s="106">
        <v>0.0</v>
      </c>
      <c r="G241" s="401">
        <v>45862.0</v>
      </c>
      <c r="I241" s="106" t="s">
        <v>37</v>
      </c>
      <c r="J241" s="401">
        <v>46288.0</v>
      </c>
      <c r="K241" s="106">
        <v>1.0229973E7</v>
      </c>
      <c r="L241" s="106" t="s">
        <v>581</v>
      </c>
      <c r="M241" s="400">
        <v>46326.0</v>
      </c>
      <c r="O241" s="400">
        <v>46326.0</v>
      </c>
      <c r="P241" s="402">
        <v>0.0</v>
      </c>
      <c r="Q241" s="403">
        <v>17767.46</v>
      </c>
      <c r="R241" s="192">
        <v>199.1198027569203</v>
      </c>
      <c r="S241" s="106" t="s">
        <v>3176</v>
      </c>
      <c r="U241" s="106" t="s">
        <v>48</v>
      </c>
      <c r="V241" s="106" t="s">
        <v>40</v>
      </c>
      <c r="W241" s="106"/>
      <c r="Y241" s="194" t="str">
        <f t="shared" si="1"/>
        <v>#NAME?</v>
      </c>
      <c r="Z241" s="194" t="str">
        <f t="shared" si="2"/>
        <v>#NAME?</v>
      </c>
      <c r="AA241" s="194" t="str">
        <f t="shared" si="3"/>
        <v>#NAME?</v>
      </c>
    </row>
    <row r="242">
      <c r="A242" s="106" t="s">
        <v>219</v>
      </c>
      <c r="B242" s="106" t="s">
        <v>734</v>
      </c>
      <c r="C242" s="106" t="s">
        <v>197</v>
      </c>
      <c r="D242" s="106" t="s">
        <v>735</v>
      </c>
      <c r="E242" s="106" t="s">
        <v>736</v>
      </c>
      <c r="F242" s="106">
        <v>0.0</v>
      </c>
      <c r="G242" s="401">
        <v>45806.0</v>
      </c>
      <c r="I242" s="106" t="s">
        <v>37</v>
      </c>
      <c r="K242" s="106">
        <v>1.0225417E7</v>
      </c>
      <c r="L242" s="106" t="s">
        <v>581</v>
      </c>
      <c r="P242" s="402">
        <v>0.0</v>
      </c>
      <c r="Q242" s="223">
        <v>360.0</v>
      </c>
      <c r="R242" s="192">
        <v>4.034517538944301</v>
      </c>
      <c r="S242" s="106" t="s">
        <v>3176</v>
      </c>
      <c r="U242" s="106" t="s">
        <v>39</v>
      </c>
      <c r="V242" s="106" t="s">
        <v>40</v>
      </c>
      <c r="W242" s="106"/>
      <c r="Y242" s="194">
        <f t="shared" si="1"/>
        <v>0</v>
      </c>
      <c r="Z242" s="194" t="str">
        <f t="shared" si="2"/>
        <v/>
      </c>
      <c r="AA242" s="194" t="str">
        <f t="shared" si="3"/>
        <v>NO PRAZO</v>
      </c>
    </row>
    <row r="243">
      <c r="A243" s="106" t="s">
        <v>219</v>
      </c>
      <c r="B243" s="106" t="s">
        <v>734</v>
      </c>
      <c r="C243" s="106" t="s">
        <v>737</v>
      </c>
      <c r="D243" s="106" t="s">
        <v>738</v>
      </c>
      <c r="E243" s="106" t="s">
        <v>739</v>
      </c>
      <c r="F243" s="106">
        <v>0.0</v>
      </c>
      <c r="G243" s="401">
        <v>45800.0</v>
      </c>
      <c r="I243" s="106" t="s">
        <v>162</v>
      </c>
      <c r="Q243" s="223"/>
      <c r="R243" s="192">
        <v>0.0</v>
      </c>
      <c r="S243" s="106" t="s">
        <v>3411</v>
      </c>
      <c r="U243" s="106" t="s">
        <v>4</v>
      </c>
      <c r="V243" s="106" t="s">
        <v>163</v>
      </c>
      <c r="W243" s="106"/>
      <c r="Y243" s="194">
        <f t="shared" si="1"/>
        <v>0</v>
      </c>
      <c r="Z243" s="194" t="str">
        <f t="shared" si="2"/>
        <v/>
      </c>
      <c r="AA243" s="194" t="str">
        <f t="shared" si="3"/>
        <v>NO PRAZO</v>
      </c>
    </row>
    <row r="244">
      <c r="A244" s="106" t="s">
        <v>219</v>
      </c>
      <c r="B244" s="106" t="s">
        <v>734</v>
      </c>
      <c r="C244" s="106" t="s">
        <v>740</v>
      </c>
      <c r="D244" s="106" t="s">
        <v>741</v>
      </c>
      <c r="E244" s="106" t="s">
        <v>742</v>
      </c>
      <c r="F244" s="106">
        <v>0.0</v>
      </c>
      <c r="G244" s="401">
        <v>45804.0</v>
      </c>
      <c r="I244" s="106" t="s">
        <v>162</v>
      </c>
      <c r="Q244" s="223"/>
      <c r="R244" s="192">
        <v>0.0</v>
      </c>
      <c r="S244" s="106" t="s">
        <v>3411</v>
      </c>
      <c r="U244" s="106" t="s">
        <v>4</v>
      </c>
      <c r="V244" s="106" t="s">
        <v>163</v>
      </c>
      <c r="W244" s="106"/>
      <c r="Y244" s="194">
        <f t="shared" si="1"/>
        <v>0</v>
      </c>
      <c r="Z244" s="194" t="str">
        <f t="shared" si="2"/>
        <v/>
      </c>
      <c r="AA244" s="194" t="str">
        <f t="shared" si="3"/>
        <v>NO PRAZO</v>
      </c>
    </row>
    <row r="245">
      <c r="A245" s="106" t="s">
        <v>187</v>
      </c>
      <c r="B245" s="106" t="s">
        <v>188</v>
      </c>
      <c r="C245" s="106" t="s">
        <v>743</v>
      </c>
      <c r="D245" s="106" t="s">
        <v>306</v>
      </c>
      <c r="E245" s="106" t="s">
        <v>744</v>
      </c>
      <c r="F245" s="106">
        <v>0.0</v>
      </c>
      <c r="G245" s="401">
        <v>45995.0</v>
      </c>
      <c r="I245" s="106" t="s">
        <v>52</v>
      </c>
      <c r="J245" s="400">
        <v>46001.0</v>
      </c>
      <c r="K245" s="106" t="s">
        <v>53</v>
      </c>
      <c r="L245" s="106" t="s">
        <v>95</v>
      </c>
      <c r="M245" s="401">
        <v>46046.0</v>
      </c>
      <c r="N245" s="406">
        <v>46055.0</v>
      </c>
      <c r="O245" s="401">
        <v>46049.0</v>
      </c>
      <c r="P245" s="402">
        <v>1.0</v>
      </c>
      <c r="Q245" s="403">
        <v>42308.16</v>
      </c>
      <c r="R245" s="192">
        <v>474.1472598901715</v>
      </c>
      <c r="S245" s="106" t="s">
        <v>3157</v>
      </c>
      <c r="U245" s="106" t="s">
        <v>39</v>
      </c>
      <c r="V245" s="106" t="s">
        <v>40</v>
      </c>
      <c r="W245" s="106" t="s">
        <v>41</v>
      </c>
      <c r="Y245" s="194" t="str">
        <f t="shared" si="1"/>
        <v>#NAME?</v>
      </c>
      <c r="Z245" s="194" t="str">
        <f t="shared" si="2"/>
        <v>#NAME?</v>
      </c>
      <c r="AA245" s="194" t="str">
        <f t="shared" si="3"/>
        <v>#NAME?</v>
      </c>
    </row>
    <row r="246">
      <c r="A246" s="106" t="s">
        <v>219</v>
      </c>
      <c r="B246" s="106" t="s">
        <v>734</v>
      </c>
      <c r="C246" s="106" t="s">
        <v>197</v>
      </c>
      <c r="D246" s="106" t="s">
        <v>745</v>
      </c>
      <c r="E246" s="106" t="s">
        <v>746</v>
      </c>
      <c r="F246" s="106">
        <v>0.0</v>
      </c>
      <c r="G246" s="401">
        <v>45677.0</v>
      </c>
      <c r="I246" s="106" t="s">
        <v>162</v>
      </c>
      <c r="Q246" s="223"/>
      <c r="R246" s="192">
        <v>0.0</v>
      </c>
      <c r="S246" s="106" t="s">
        <v>3411</v>
      </c>
      <c r="U246" s="106" t="s">
        <v>39</v>
      </c>
      <c r="V246" s="106" t="s">
        <v>163</v>
      </c>
      <c r="W246" s="106"/>
      <c r="Y246" s="194">
        <f t="shared" si="1"/>
        <v>0</v>
      </c>
      <c r="Z246" s="194" t="str">
        <f t="shared" si="2"/>
        <v/>
      </c>
      <c r="AA246" s="194" t="str">
        <f t="shared" si="3"/>
        <v>NO PRAZO</v>
      </c>
    </row>
    <row r="247">
      <c r="A247" s="106" t="s">
        <v>219</v>
      </c>
      <c r="B247" s="106" t="s">
        <v>734</v>
      </c>
      <c r="C247" s="106" t="s">
        <v>887</v>
      </c>
      <c r="D247" s="106" t="s">
        <v>2332</v>
      </c>
      <c r="E247" s="106" t="s">
        <v>2833</v>
      </c>
      <c r="F247" s="106">
        <v>0.0</v>
      </c>
      <c r="G247" s="401">
        <v>45971.0</v>
      </c>
      <c r="I247" s="106" t="s">
        <v>162</v>
      </c>
      <c r="J247" s="401">
        <v>45996.0</v>
      </c>
      <c r="K247" s="106">
        <v>1.0233508E7</v>
      </c>
      <c r="L247" s="106" t="s">
        <v>690</v>
      </c>
      <c r="M247" s="401">
        <v>45996.0</v>
      </c>
      <c r="N247" s="401">
        <v>45996.0</v>
      </c>
      <c r="O247" s="401">
        <v>45996.0</v>
      </c>
      <c r="P247" s="402">
        <v>1.0</v>
      </c>
      <c r="Q247" s="403">
        <v>1796.85</v>
      </c>
      <c r="R247" s="192">
        <v>20.137285666255742</v>
      </c>
      <c r="S247" s="106" t="s">
        <v>3162</v>
      </c>
      <c r="U247" s="106" t="s">
        <v>39</v>
      </c>
      <c r="V247" s="106" t="s">
        <v>208</v>
      </c>
      <c r="Y247" s="194" t="str">
        <f t="shared" si="1"/>
        <v>#NAME?</v>
      </c>
      <c r="Z247" s="194" t="str">
        <f t="shared" si="2"/>
        <v>#NAME?</v>
      </c>
      <c r="AA247" s="194" t="str">
        <f t="shared" si="3"/>
        <v>#NAME?</v>
      </c>
    </row>
    <row r="248">
      <c r="A248" s="106" t="s">
        <v>187</v>
      </c>
      <c r="B248" s="106" t="s">
        <v>747</v>
      </c>
      <c r="C248" s="106" t="s">
        <v>197</v>
      </c>
      <c r="D248" s="106" t="s">
        <v>608</v>
      </c>
      <c r="E248" s="106" t="s">
        <v>748</v>
      </c>
      <c r="F248" s="106">
        <v>0.0</v>
      </c>
      <c r="G248" s="401">
        <v>45672.0</v>
      </c>
      <c r="I248" s="106" t="s">
        <v>162</v>
      </c>
      <c r="Q248" s="223"/>
      <c r="R248" s="192">
        <v>0.0</v>
      </c>
      <c r="S248" s="106" t="s">
        <v>3411</v>
      </c>
      <c r="U248" s="106" t="s">
        <v>39</v>
      </c>
      <c r="V248" s="106" t="s">
        <v>163</v>
      </c>
      <c r="W248" s="106"/>
      <c r="Y248" s="194">
        <f t="shared" si="1"/>
        <v>0</v>
      </c>
      <c r="Z248" s="194" t="str">
        <f t="shared" si="2"/>
        <v/>
      </c>
      <c r="AA248" s="194" t="str">
        <f t="shared" si="3"/>
        <v>NO PRAZO</v>
      </c>
    </row>
    <row r="249">
      <c r="A249" s="106" t="s">
        <v>187</v>
      </c>
      <c r="B249" s="106" t="s">
        <v>747</v>
      </c>
      <c r="C249" s="106" t="s">
        <v>749</v>
      </c>
      <c r="D249" s="106" t="s">
        <v>750</v>
      </c>
      <c r="E249" s="106" t="s">
        <v>751</v>
      </c>
      <c r="F249" s="106">
        <v>0.0</v>
      </c>
      <c r="G249" s="401">
        <v>45680.0</v>
      </c>
      <c r="I249" s="106" t="s">
        <v>162</v>
      </c>
      <c r="Q249" s="223"/>
      <c r="R249" s="192">
        <v>0.0</v>
      </c>
      <c r="S249" s="106" t="s">
        <v>3411</v>
      </c>
      <c r="U249" s="106" t="s">
        <v>39</v>
      </c>
      <c r="V249" s="106" t="s">
        <v>163</v>
      </c>
      <c r="W249" s="106"/>
      <c r="Y249" s="194">
        <f t="shared" si="1"/>
        <v>0</v>
      </c>
      <c r="Z249" s="194" t="str">
        <f t="shared" si="2"/>
        <v/>
      </c>
      <c r="AA249" s="194" t="str">
        <f t="shared" si="3"/>
        <v>NO PRAZO</v>
      </c>
    </row>
    <row r="250">
      <c r="A250" s="106" t="s">
        <v>187</v>
      </c>
      <c r="B250" s="106" t="s">
        <v>747</v>
      </c>
      <c r="C250" s="106" t="s">
        <v>588</v>
      </c>
      <c r="D250" s="106" t="s">
        <v>752</v>
      </c>
      <c r="E250" s="106" t="s">
        <v>753</v>
      </c>
      <c r="F250" s="106">
        <v>0.0</v>
      </c>
      <c r="G250" s="401">
        <v>45770.0</v>
      </c>
      <c r="I250" s="106" t="s">
        <v>162</v>
      </c>
      <c r="Q250" s="223"/>
      <c r="R250" s="192">
        <v>0.0</v>
      </c>
      <c r="S250" s="106" t="s">
        <v>3411</v>
      </c>
      <c r="U250" s="106" t="s">
        <v>4</v>
      </c>
      <c r="V250" s="106" t="s">
        <v>163</v>
      </c>
      <c r="W250" s="106"/>
      <c r="Y250" s="194">
        <f t="shared" si="1"/>
        <v>0</v>
      </c>
      <c r="Z250" s="194" t="str">
        <f t="shared" si="2"/>
        <v/>
      </c>
      <c r="AA250" s="194" t="str">
        <f t="shared" si="3"/>
        <v>NO PRAZO</v>
      </c>
    </row>
    <row r="251">
      <c r="A251" s="106" t="s">
        <v>187</v>
      </c>
      <c r="B251" s="106" t="s">
        <v>188</v>
      </c>
      <c r="C251" s="106" t="s">
        <v>754</v>
      </c>
      <c r="D251" s="106" t="s">
        <v>755</v>
      </c>
      <c r="E251" s="106" t="s">
        <v>756</v>
      </c>
      <c r="F251" s="106">
        <v>0.0</v>
      </c>
      <c r="G251" s="400">
        <v>45982.0</v>
      </c>
      <c r="H251" s="106" t="s">
        <v>757</v>
      </c>
      <c r="I251" s="106" t="s">
        <v>52</v>
      </c>
      <c r="J251" s="400">
        <v>45982.0</v>
      </c>
      <c r="K251" s="106" t="s">
        <v>53</v>
      </c>
      <c r="L251" s="106" t="s">
        <v>227</v>
      </c>
      <c r="M251" s="401">
        <v>46050.0</v>
      </c>
      <c r="N251" s="406">
        <v>46082.0</v>
      </c>
      <c r="O251" s="401">
        <v>46073.0</v>
      </c>
      <c r="P251" s="402">
        <v>0.9</v>
      </c>
      <c r="Q251" s="403">
        <v>34800.0</v>
      </c>
      <c r="R251" s="192">
        <v>390.0033620979491</v>
      </c>
      <c r="S251" s="106" t="s">
        <v>3157</v>
      </c>
      <c r="U251" s="106" t="s">
        <v>39</v>
      </c>
      <c r="V251" s="106" t="s">
        <v>40</v>
      </c>
      <c r="W251" s="106" t="s">
        <v>41</v>
      </c>
      <c r="Y251" s="194" t="str">
        <f t="shared" si="1"/>
        <v>#NAME?</v>
      </c>
      <c r="Z251" s="194" t="str">
        <f t="shared" si="2"/>
        <v>#NAME?</v>
      </c>
      <c r="AA251" s="194" t="str">
        <f t="shared" si="3"/>
        <v>#NAME?</v>
      </c>
    </row>
    <row r="252">
      <c r="A252" s="106" t="s">
        <v>271</v>
      </c>
      <c r="B252" s="106" t="s">
        <v>272</v>
      </c>
      <c r="C252" s="106" t="s">
        <v>197</v>
      </c>
      <c r="D252" s="106" t="s">
        <v>758</v>
      </c>
      <c r="E252" s="106" t="s">
        <v>759</v>
      </c>
      <c r="F252" s="106">
        <v>1.0</v>
      </c>
      <c r="G252" s="401">
        <v>45672.0</v>
      </c>
      <c r="H252" s="106" t="s">
        <v>760</v>
      </c>
      <c r="I252" s="106" t="s">
        <v>162</v>
      </c>
      <c r="Q252" s="223"/>
      <c r="R252" s="192">
        <v>0.0</v>
      </c>
      <c r="S252" s="106" t="s">
        <v>3411</v>
      </c>
      <c r="U252" s="106" t="s">
        <v>39</v>
      </c>
      <c r="V252" s="106" t="s">
        <v>163</v>
      </c>
      <c r="W252" s="106"/>
      <c r="Y252" s="194">
        <f t="shared" si="1"/>
        <v>0</v>
      </c>
      <c r="Z252" s="194" t="str">
        <f t="shared" si="2"/>
        <v/>
      </c>
      <c r="AA252" s="194" t="str">
        <f t="shared" si="3"/>
        <v>NO PRAZO</v>
      </c>
    </row>
    <row r="253">
      <c r="A253" s="106" t="s">
        <v>271</v>
      </c>
      <c r="B253" s="106" t="s">
        <v>272</v>
      </c>
      <c r="C253" s="106" t="s">
        <v>197</v>
      </c>
      <c r="D253" s="106" t="s">
        <v>761</v>
      </c>
      <c r="E253" s="106" t="s">
        <v>762</v>
      </c>
      <c r="F253" s="106">
        <v>0.0</v>
      </c>
      <c r="G253" s="401">
        <v>45831.0</v>
      </c>
      <c r="I253" s="106" t="s">
        <v>162</v>
      </c>
      <c r="Q253" s="223"/>
      <c r="R253" s="192">
        <v>0.0</v>
      </c>
      <c r="S253" s="106" t="s">
        <v>3411</v>
      </c>
      <c r="U253" s="106" t="s">
        <v>4</v>
      </c>
      <c r="V253" s="106" t="s">
        <v>163</v>
      </c>
      <c r="W253" s="106"/>
      <c r="Y253" s="194">
        <f t="shared" si="1"/>
        <v>0</v>
      </c>
      <c r="Z253" s="194" t="str">
        <f t="shared" si="2"/>
        <v/>
      </c>
      <c r="AA253" s="194" t="str">
        <f t="shared" si="3"/>
        <v>NO PRAZO</v>
      </c>
    </row>
    <row r="254">
      <c r="A254" s="106" t="s">
        <v>195</v>
      </c>
      <c r="B254" s="106" t="s">
        <v>196</v>
      </c>
      <c r="C254" s="106" t="s">
        <v>763</v>
      </c>
      <c r="D254" s="106" t="s">
        <v>764</v>
      </c>
      <c r="E254" s="106" t="s">
        <v>765</v>
      </c>
      <c r="F254" s="106">
        <v>0.0</v>
      </c>
      <c r="G254" s="400">
        <v>45952.0</v>
      </c>
      <c r="H254" s="106" t="s">
        <v>3492</v>
      </c>
      <c r="I254" s="106" t="s">
        <v>37</v>
      </c>
      <c r="J254" s="400">
        <v>46001.0</v>
      </c>
      <c r="K254" s="106">
        <v>1.0233578E7</v>
      </c>
      <c r="L254" s="106" t="s">
        <v>767</v>
      </c>
      <c r="M254" s="401">
        <v>45677.0</v>
      </c>
      <c r="N254" s="401"/>
      <c r="O254" s="406">
        <v>46058.0</v>
      </c>
      <c r="P254" s="402">
        <v>1.0</v>
      </c>
      <c r="Q254" s="403">
        <v>190023.24</v>
      </c>
      <c r="R254" s="192">
        <v>2129.5891516306174</v>
      </c>
      <c r="S254" s="106" t="s">
        <v>3162</v>
      </c>
      <c r="U254" s="106" t="s">
        <v>48</v>
      </c>
      <c r="V254" s="106" t="s">
        <v>40</v>
      </c>
      <c r="W254" s="106"/>
      <c r="Y254" s="194" t="str">
        <f t="shared" si="1"/>
        <v>#NAME?</v>
      </c>
      <c r="Z254" s="194" t="str">
        <f t="shared" si="2"/>
        <v>#NAME?</v>
      </c>
      <c r="AA254" s="194" t="str">
        <f t="shared" si="3"/>
        <v>#NAME?</v>
      </c>
    </row>
    <row r="255">
      <c r="A255" s="106" t="s">
        <v>271</v>
      </c>
      <c r="B255" s="106" t="s">
        <v>272</v>
      </c>
      <c r="C255" s="106" t="s">
        <v>768</v>
      </c>
      <c r="D255" s="106" t="s">
        <v>769</v>
      </c>
      <c r="E255" s="106" t="s">
        <v>770</v>
      </c>
      <c r="F255" s="106">
        <v>0.0</v>
      </c>
      <c r="G255" s="401">
        <v>45911.0</v>
      </c>
      <c r="H255" s="106" t="s">
        <v>771</v>
      </c>
      <c r="I255" s="106" t="s">
        <v>52</v>
      </c>
      <c r="J255" s="400">
        <v>45957.0</v>
      </c>
      <c r="K255" s="106" t="s">
        <v>53</v>
      </c>
      <c r="L255" s="106" t="s">
        <v>95</v>
      </c>
      <c r="M255" s="400">
        <v>45989.0</v>
      </c>
      <c r="N255" s="400">
        <v>45989.0</v>
      </c>
      <c r="O255" s="400">
        <v>45989.0</v>
      </c>
      <c r="P255" s="402">
        <v>1.0</v>
      </c>
      <c r="Q255" s="223">
        <v>40720.0</v>
      </c>
      <c r="R255" s="192">
        <v>456.3487616272554</v>
      </c>
      <c r="S255" s="106" t="s">
        <v>3157</v>
      </c>
      <c r="U255" s="106" t="s">
        <v>48</v>
      </c>
      <c r="V255" s="106" t="s">
        <v>40</v>
      </c>
      <c r="W255" s="106" t="s">
        <v>41</v>
      </c>
      <c r="Y255" s="194" t="str">
        <f t="shared" si="1"/>
        <v>#NAME?</v>
      </c>
      <c r="Z255" s="194" t="str">
        <f t="shared" si="2"/>
        <v>#NAME?</v>
      </c>
      <c r="AA255" s="194" t="str">
        <f t="shared" si="3"/>
        <v>#NAME?</v>
      </c>
    </row>
    <row r="256">
      <c r="A256" s="106" t="s">
        <v>219</v>
      </c>
      <c r="B256" s="106" t="s">
        <v>225</v>
      </c>
      <c r="C256" s="106" t="s">
        <v>772</v>
      </c>
      <c r="D256" s="106" t="s">
        <v>43</v>
      </c>
      <c r="E256" s="106" t="s">
        <v>773</v>
      </c>
      <c r="F256" s="106">
        <v>0.0</v>
      </c>
      <c r="G256" s="400">
        <v>45971.0</v>
      </c>
      <c r="H256" s="106" t="s">
        <v>774</v>
      </c>
      <c r="I256" s="106" t="s">
        <v>46</v>
      </c>
      <c r="J256" s="400">
        <v>46031.0</v>
      </c>
      <c r="K256" s="106" t="s">
        <v>53</v>
      </c>
      <c r="L256" s="106" t="s">
        <v>354</v>
      </c>
      <c r="M256" s="401">
        <v>46052.0</v>
      </c>
      <c r="N256" s="401">
        <v>46052.0</v>
      </c>
      <c r="O256" s="401">
        <v>46052.0</v>
      </c>
      <c r="P256" s="402">
        <v>0.7</v>
      </c>
      <c r="Q256" s="403">
        <v>175000.0</v>
      </c>
      <c r="R256" s="192">
        <v>1961.2238036534798</v>
      </c>
      <c r="S256" s="106" t="s">
        <v>3163</v>
      </c>
      <c r="U256" s="106" t="s">
        <v>48</v>
      </c>
      <c r="V256" s="106" t="s">
        <v>40</v>
      </c>
      <c r="W256" s="106"/>
      <c r="Y256" s="194" t="str">
        <f t="shared" si="1"/>
        <v>#NAME?</v>
      </c>
      <c r="Z256" s="194" t="str">
        <f t="shared" si="2"/>
        <v>#NAME?</v>
      </c>
      <c r="AA256" s="194" t="str">
        <f t="shared" si="3"/>
        <v>#NAME?</v>
      </c>
    </row>
    <row r="257">
      <c r="A257" s="106" t="s">
        <v>271</v>
      </c>
      <c r="B257" s="106" t="s">
        <v>272</v>
      </c>
      <c r="C257" s="106" t="s">
        <v>197</v>
      </c>
      <c r="D257" s="106" t="s">
        <v>775</v>
      </c>
      <c r="E257" s="106" t="s">
        <v>776</v>
      </c>
      <c r="F257" s="106">
        <v>0.0</v>
      </c>
      <c r="G257" s="400">
        <v>45953.0</v>
      </c>
      <c r="H257" s="106" t="s">
        <v>777</v>
      </c>
      <c r="I257" s="106" t="s">
        <v>37</v>
      </c>
      <c r="J257" s="400">
        <v>45989.0</v>
      </c>
      <c r="K257" s="106">
        <v>1.0233403E7</v>
      </c>
      <c r="L257" s="404" t="s">
        <v>778</v>
      </c>
      <c r="M257" s="400">
        <v>46013.0</v>
      </c>
      <c r="N257" s="400"/>
      <c r="O257" s="400">
        <v>46013.0</v>
      </c>
      <c r="P257" s="402">
        <v>1.0</v>
      </c>
      <c r="Q257" s="403">
        <v>16066.92</v>
      </c>
      <c r="R257" s="192">
        <v>180.0618626022638</v>
      </c>
      <c r="S257" s="106" t="s">
        <v>3162</v>
      </c>
      <c r="T257" s="106">
        <v>13745.0</v>
      </c>
      <c r="U257" s="106" t="s">
        <v>48</v>
      </c>
      <c r="V257" s="106" t="s">
        <v>40</v>
      </c>
      <c r="W257" s="106"/>
      <c r="Y257" s="194" t="str">
        <f t="shared" si="1"/>
        <v>#NAME?</v>
      </c>
      <c r="Z257" s="194" t="str">
        <f t="shared" si="2"/>
        <v>#NAME?</v>
      </c>
      <c r="AA257" s="194" t="str">
        <f t="shared" si="3"/>
        <v>#NAME?</v>
      </c>
    </row>
    <row r="258">
      <c r="A258" s="106" t="s">
        <v>271</v>
      </c>
      <c r="B258" s="106" t="s">
        <v>272</v>
      </c>
      <c r="C258" s="106" t="s">
        <v>779</v>
      </c>
      <c r="D258" s="106" t="s">
        <v>780</v>
      </c>
      <c r="E258" s="106" t="s">
        <v>781</v>
      </c>
      <c r="F258" s="106">
        <v>0.0</v>
      </c>
      <c r="G258" s="400">
        <v>45954.0</v>
      </c>
      <c r="H258" s="106" t="s">
        <v>782</v>
      </c>
      <c r="I258" s="106" t="s">
        <v>52</v>
      </c>
      <c r="J258" s="400">
        <v>45958.0</v>
      </c>
      <c r="K258" s="106" t="s">
        <v>53</v>
      </c>
      <c r="L258" s="106" t="s">
        <v>95</v>
      </c>
      <c r="M258" s="400">
        <v>45976.0</v>
      </c>
      <c r="N258" s="400">
        <v>45976.0</v>
      </c>
      <c r="O258" s="400">
        <v>45976.0</v>
      </c>
      <c r="P258" s="402">
        <v>1.0</v>
      </c>
      <c r="Q258" s="223">
        <v>10010.0</v>
      </c>
      <c r="R258" s="192">
        <v>112.18200156897903</v>
      </c>
      <c r="S258" s="106" t="s">
        <v>3157</v>
      </c>
      <c r="U258" s="106" t="s">
        <v>48</v>
      </c>
      <c r="V258" s="106" t="s">
        <v>40</v>
      </c>
      <c r="W258" s="106" t="s">
        <v>41</v>
      </c>
      <c r="Y258" s="194" t="str">
        <f t="shared" si="1"/>
        <v>#NAME?</v>
      </c>
      <c r="Z258" s="194" t="str">
        <f t="shared" si="2"/>
        <v>#NAME?</v>
      </c>
      <c r="AA258" s="194" t="str">
        <f t="shared" si="3"/>
        <v>#NAME?</v>
      </c>
    </row>
    <row r="259">
      <c r="A259" s="106" t="s">
        <v>271</v>
      </c>
      <c r="B259" s="106" t="s">
        <v>272</v>
      </c>
      <c r="C259" s="106" t="s">
        <v>783</v>
      </c>
      <c r="D259" s="106" t="s">
        <v>784</v>
      </c>
      <c r="E259" s="106" t="s">
        <v>785</v>
      </c>
      <c r="F259" s="106">
        <v>0.0</v>
      </c>
      <c r="G259" s="400">
        <v>45961.0</v>
      </c>
      <c r="H259" s="106" t="s">
        <v>786</v>
      </c>
      <c r="I259" s="106" t="s">
        <v>46</v>
      </c>
      <c r="J259" s="401">
        <v>46010.0</v>
      </c>
      <c r="K259" s="106">
        <v>1.0234414E7</v>
      </c>
      <c r="L259" s="106" t="s">
        <v>787</v>
      </c>
      <c r="M259" s="400">
        <v>46021.0</v>
      </c>
      <c r="O259" s="400">
        <v>46010.0</v>
      </c>
      <c r="P259" s="402">
        <v>1.0</v>
      </c>
      <c r="Q259" s="403">
        <v>32640.81</v>
      </c>
      <c r="R259" s="192">
        <v>365.80533452874596</v>
      </c>
      <c r="S259" s="106" t="s">
        <v>2716</v>
      </c>
      <c r="T259" s="106">
        <v>12403.0</v>
      </c>
      <c r="U259" s="106" t="s">
        <v>48</v>
      </c>
      <c r="V259" s="106" t="s">
        <v>40</v>
      </c>
      <c r="W259" s="106"/>
      <c r="Y259" s="194" t="str">
        <f t="shared" si="1"/>
        <v>#NAME?</v>
      </c>
      <c r="Z259" s="194" t="str">
        <f t="shared" si="2"/>
        <v>#NAME?</v>
      </c>
      <c r="AA259" s="194" t="str">
        <f t="shared" si="3"/>
        <v>#NAME?</v>
      </c>
    </row>
    <row r="260">
      <c r="A260" s="106" t="s">
        <v>271</v>
      </c>
      <c r="B260" s="106" t="s">
        <v>272</v>
      </c>
      <c r="C260" s="106" t="s">
        <v>788</v>
      </c>
      <c r="D260" s="106" t="s">
        <v>366</v>
      </c>
      <c r="E260" s="106" t="s">
        <v>789</v>
      </c>
      <c r="F260" s="106">
        <v>0.0</v>
      </c>
      <c r="G260" s="400">
        <v>45974.0</v>
      </c>
      <c r="H260" s="404"/>
      <c r="I260" s="106" t="s">
        <v>439</v>
      </c>
      <c r="J260" s="400"/>
      <c r="K260" s="106"/>
      <c r="L260" s="106"/>
      <c r="M260" s="406"/>
      <c r="N260" s="400"/>
      <c r="O260" s="400"/>
      <c r="P260" s="402"/>
      <c r="Q260" s="403"/>
      <c r="R260" s="192">
        <v>0.0</v>
      </c>
      <c r="S260" s="106" t="s">
        <v>3411</v>
      </c>
      <c r="U260" s="106" t="s">
        <v>48</v>
      </c>
      <c r="V260" s="106" t="s">
        <v>163</v>
      </c>
      <c r="W260" s="106" t="s">
        <v>41</v>
      </c>
      <c r="Y260" s="194">
        <f t="shared" si="1"/>
        <v>0</v>
      </c>
      <c r="Z260" s="194" t="str">
        <f t="shared" si="2"/>
        <v/>
      </c>
      <c r="AA260" s="194" t="str">
        <f t="shared" si="3"/>
        <v>NO PRAZO</v>
      </c>
    </row>
    <row r="261">
      <c r="A261" s="106" t="s">
        <v>219</v>
      </c>
      <c r="B261" s="106" t="s">
        <v>734</v>
      </c>
      <c r="C261" s="106" t="s">
        <v>790</v>
      </c>
      <c r="D261" s="106" t="s">
        <v>791</v>
      </c>
      <c r="E261" s="106" t="s">
        <v>792</v>
      </c>
      <c r="F261" s="106">
        <v>0.0</v>
      </c>
      <c r="G261" s="401">
        <v>45868.0</v>
      </c>
      <c r="H261" s="106" t="s">
        <v>3493</v>
      </c>
      <c r="I261" s="106" t="s">
        <v>99</v>
      </c>
      <c r="J261" s="400">
        <v>45973.0</v>
      </c>
      <c r="K261" s="106" t="s">
        <v>53</v>
      </c>
      <c r="L261" s="106" t="s">
        <v>205</v>
      </c>
      <c r="M261" s="401">
        <v>45992.0</v>
      </c>
      <c r="N261" s="401">
        <v>46063.0</v>
      </c>
      <c r="O261" s="401">
        <v>46055.0</v>
      </c>
      <c r="P261" s="402">
        <v>0.7</v>
      </c>
      <c r="Q261" s="403">
        <v>5791.56</v>
      </c>
      <c r="R261" s="192">
        <v>64.90597332735628</v>
      </c>
      <c r="S261" s="106" t="s">
        <v>3157</v>
      </c>
      <c r="U261" s="106" t="s">
        <v>48</v>
      </c>
      <c r="V261" s="106" t="s">
        <v>40</v>
      </c>
      <c r="W261" s="106" t="s">
        <v>41</v>
      </c>
      <c r="Y261" s="194" t="str">
        <f t="shared" si="1"/>
        <v>#NAME?</v>
      </c>
      <c r="Z261" s="194" t="str">
        <f t="shared" si="2"/>
        <v>#NAME?</v>
      </c>
      <c r="AA261" s="194" t="str">
        <f t="shared" si="3"/>
        <v>#NAME?</v>
      </c>
    </row>
    <row r="262">
      <c r="A262" s="106" t="s">
        <v>271</v>
      </c>
      <c r="B262" s="106" t="s">
        <v>272</v>
      </c>
      <c r="C262" s="106" t="s">
        <v>794</v>
      </c>
      <c r="D262" s="106" t="s">
        <v>795</v>
      </c>
      <c r="E262" s="106" t="s">
        <v>796</v>
      </c>
      <c r="F262" s="106">
        <v>1.0</v>
      </c>
      <c r="G262" s="400">
        <v>45987.0</v>
      </c>
      <c r="H262" s="106" t="s">
        <v>797</v>
      </c>
      <c r="I262" s="106" t="s">
        <v>52</v>
      </c>
      <c r="J262" s="401">
        <v>45993.0</v>
      </c>
      <c r="K262" s="106" t="s">
        <v>53</v>
      </c>
      <c r="L262" s="106" t="s">
        <v>95</v>
      </c>
      <c r="M262" s="400">
        <v>46005.0</v>
      </c>
      <c r="N262" s="400">
        <v>46005.0</v>
      </c>
      <c r="O262" s="400">
        <v>46006.0</v>
      </c>
      <c r="P262" s="402">
        <v>1.0</v>
      </c>
      <c r="Q262" s="403">
        <v>1080.0</v>
      </c>
      <c r="R262" s="192">
        <v>12.103552616832904</v>
      </c>
      <c r="S262" s="106" t="s">
        <v>3157</v>
      </c>
      <c r="U262" s="106" t="s">
        <v>48</v>
      </c>
      <c r="V262" s="106" t="s">
        <v>91</v>
      </c>
      <c r="W262" s="106" t="s">
        <v>41</v>
      </c>
      <c r="Y262" s="194" t="str">
        <f t="shared" si="1"/>
        <v>#NAME?</v>
      </c>
      <c r="Z262" s="194" t="str">
        <f t="shared" si="2"/>
        <v>#NAME?</v>
      </c>
      <c r="AA262" s="194" t="str">
        <f t="shared" si="3"/>
        <v>#NAME?</v>
      </c>
    </row>
    <row r="263">
      <c r="A263" s="106" t="s">
        <v>271</v>
      </c>
      <c r="B263" s="106" t="s">
        <v>272</v>
      </c>
      <c r="C263" s="106" t="s">
        <v>798</v>
      </c>
      <c r="D263" s="106" t="s">
        <v>799</v>
      </c>
      <c r="E263" s="106" t="s">
        <v>800</v>
      </c>
      <c r="F263" s="106">
        <v>0.0</v>
      </c>
      <c r="G263" s="400">
        <v>45989.0</v>
      </c>
      <c r="H263" s="106" t="s">
        <v>786</v>
      </c>
      <c r="I263" s="106" t="s">
        <v>37</v>
      </c>
      <c r="J263" s="400">
        <v>46008.0</v>
      </c>
      <c r="K263" s="106">
        <v>1.0234281E7</v>
      </c>
      <c r="L263" s="106" t="s">
        <v>787</v>
      </c>
      <c r="M263" s="400">
        <v>46010.0</v>
      </c>
      <c r="O263" s="400">
        <v>46010.0</v>
      </c>
      <c r="P263" s="402">
        <v>1.0</v>
      </c>
      <c r="Q263" s="403">
        <v>5536.78</v>
      </c>
      <c r="R263" s="192">
        <v>62.050655609100076</v>
      </c>
      <c r="S263" s="106" t="s">
        <v>2716</v>
      </c>
      <c r="T263" s="106">
        <v>12404.0</v>
      </c>
      <c r="U263" s="106" t="s">
        <v>39</v>
      </c>
      <c r="V263" s="106" t="s">
        <v>40</v>
      </c>
      <c r="Y263" s="194" t="str">
        <f t="shared" si="1"/>
        <v>#NAME?</v>
      </c>
      <c r="Z263" s="194" t="str">
        <f t="shared" si="2"/>
        <v>#NAME?</v>
      </c>
      <c r="AA263" s="194" t="str">
        <f t="shared" si="3"/>
        <v>#NAME?</v>
      </c>
    </row>
    <row r="264">
      <c r="A264" s="106" t="s">
        <v>271</v>
      </c>
      <c r="B264" s="106" t="s">
        <v>879</v>
      </c>
      <c r="C264" s="106" t="s">
        <v>798</v>
      </c>
      <c r="D264" s="106" t="s">
        <v>801</v>
      </c>
      <c r="E264" s="106" t="s">
        <v>802</v>
      </c>
      <c r="F264" s="106">
        <v>0.0</v>
      </c>
      <c r="G264" s="401">
        <v>45997.0</v>
      </c>
      <c r="H264" s="106" t="s">
        <v>786</v>
      </c>
      <c r="I264" s="106" t="s">
        <v>37</v>
      </c>
      <c r="J264" s="400">
        <v>46008.0</v>
      </c>
      <c r="K264" s="106">
        <v>1.0234282E7</v>
      </c>
      <c r="L264" s="106" t="s">
        <v>787</v>
      </c>
      <c r="M264" s="400">
        <v>46010.0</v>
      </c>
      <c r="O264" s="400">
        <v>46010.0</v>
      </c>
      <c r="P264" s="402">
        <v>1.0</v>
      </c>
      <c r="Q264" s="403">
        <v>3201.89</v>
      </c>
      <c r="R264" s="192">
        <v>35.8835593410288</v>
      </c>
      <c r="S264" s="106" t="s">
        <v>2716</v>
      </c>
      <c r="T264" s="106">
        <v>12405.0</v>
      </c>
      <c r="U264" s="106" t="s">
        <v>39</v>
      </c>
      <c r="V264" s="106" t="s">
        <v>40</v>
      </c>
      <c r="Y264" s="194" t="str">
        <f t="shared" si="1"/>
        <v>#NAME?</v>
      </c>
      <c r="Z264" s="194" t="str">
        <f t="shared" si="2"/>
        <v>#NAME?</v>
      </c>
      <c r="AA264" s="194" t="str">
        <f t="shared" si="3"/>
        <v>#NAME?</v>
      </c>
    </row>
    <row r="265">
      <c r="A265" s="106" t="s">
        <v>271</v>
      </c>
      <c r="B265" s="106" t="s">
        <v>272</v>
      </c>
      <c r="C265" s="106" t="s">
        <v>788</v>
      </c>
      <c r="D265" s="106" t="s">
        <v>803</v>
      </c>
      <c r="E265" s="106" t="s">
        <v>804</v>
      </c>
      <c r="F265" s="106">
        <v>0.0</v>
      </c>
      <c r="G265" s="400">
        <v>46006.0</v>
      </c>
      <c r="H265" s="106" t="s">
        <v>805</v>
      </c>
      <c r="I265" s="106" t="s">
        <v>52</v>
      </c>
      <c r="J265" s="400">
        <v>46002.0</v>
      </c>
      <c r="K265" s="106" t="s">
        <v>53</v>
      </c>
      <c r="L265" s="106" t="s">
        <v>227</v>
      </c>
      <c r="M265" s="401">
        <v>46017.0</v>
      </c>
      <c r="N265" s="406">
        <v>46051.0</v>
      </c>
      <c r="O265" s="406">
        <v>46018.0</v>
      </c>
      <c r="P265" s="402">
        <v>1.0</v>
      </c>
      <c r="Q265" s="403">
        <v>6700.0</v>
      </c>
      <c r="R265" s="192">
        <v>75.08685419701894</v>
      </c>
      <c r="S265" s="106" t="s">
        <v>3157</v>
      </c>
      <c r="U265" s="106" t="s">
        <v>48</v>
      </c>
      <c r="V265" s="106" t="s">
        <v>40</v>
      </c>
      <c r="W265" s="106" t="s">
        <v>41</v>
      </c>
      <c r="Y265" s="194" t="str">
        <f t="shared" si="1"/>
        <v>#NAME?</v>
      </c>
      <c r="Z265" s="194" t="str">
        <f t="shared" si="2"/>
        <v>#NAME?</v>
      </c>
      <c r="AA265" s="194" t="str">
        <f t="shared" si="3"/>
        <v>#NAME?</v>
      </c>
    </row>
    <row r="266">
      <c r="A266" s="106" t="s">
        <v>271</v>
      </c>
      <c r="B266" s="106" t="s">
        <v>272</v>
      </c>
      <c r="C266" s="106" t="s">
        <v>806</v>
      </c>
      <c r="D266" s="106" t="s">
        <v>807</v>
      </c>
      <c r="E266" s="106" t="s">
        <v>808</v>
      </c>
      <c r="F266" s="106">
        <v>1.0</v>
      </c>
      <c r="G266" s="400">
        <v>45656.0</v>
      </c>
      <c r="I266" s="106" t="s">
        <v>162</v>
      </c>
      <c r="Q266" s="223"/>
      <c r="R266" s="192">
        <v>0.0</v>
      </c>
      <c r="S266" s="106" t="s">
        <v>3411</v>
      </c>
      <c r="U266" s="106" t="s">
        <v>4</v>
      </c>
      <c r="V266" s="106" t="s">
        <v>163</v>
      </c>
      <c r="W266" s="106"/>
      <c r="Y266" s="194">
        <f t="shared" si="1"/>
        <v>0</v>
      </c>
      <c r="Z266" s="194" t="str">
        <f t="shared" si="2"/>
        <v/>
      </c>
      <c r="AA266" s="194" t="str">
        <f t="shared" si="3"/>
        <v>NO PRAZO</v>
      </c>
    </row>
    <row r="267">
      <c r="A267" s="106" t="s">
        <v>271</v>
      </c>
      <c r="B267" s="106" t="s">
        <v>272</v>
      </c>
      <c r="C267" s="106" t="s">
        <v>809</v>
      </c>
      <c r="D267" s="106" t="s">
        <v>810</v>
      </c>
      <c r="E267" s="106" t="s">
        <v>811</v>
      </c>
      <c r="F267" s="106">
        <v>0.0</v>
      </c>
      <c r="G267" s="401">
        <v>45776.0</v>
      </c>
      <c r="I267" s="106" t="s">
        <v>162</v>
      </c>
      <c r="Q267" s="223"/>
      <c r="R267" s="192">
        <v>0.0</v>
      </c>
      <c r="S267" s="106" t="s">
        <v>3411</v>
      </c>
      <c r="U267" s="106" t="s">
        <v>4</v>
      </c>
      <c r="V267" s="106" t="s">
        <v>163</v>
      </c>
      <c r="Y267" s="194">
        <f t="shared" si="1"/>
        <v>0</v>
      </c>
      <c r="Z267" s="194" t="str">
        <f t="shared" si="2"/>
        <v/>
      </c>
      <c r="AA267" s="194" t="str">
        <f t="shared" si="3"/>
        <v>NO PRAZO</v>
      </c>
    </row>
    <row r="268">
      <c r="A268" s="106" t="s">
        <v>271</v>
      </c>
      <c r="B268" s="106" t="s">
        <v>272</v>
      </c>
      <c r="C268" s="106" t="s">
        <v>2834</v>
      </c>
      <c r="D268" s="106" t="s">
        <v>842</v>
      </c>
      <c r="E268" s="106" t="s">
        <v>2835</v>
      </c>
      <c r="F268" s="106">
        <v>0.0</v>
      </c>
      <c r="G268" s="401">
        <v>45813.0</v>
      </c>
      <c r="H268" s="106" t="s">
        <v>2836</v>
      </c>
      <c r="I268" s="106" t="s">
        <v>52</v>
      </c>
      <c r="J268" s="400">
        <v>45988.0</v>
      </c>
      <c r="K268" s="106" t="s">
        <v>53</v>
      </c>
      <c r="L268" s="106" t="s">
        <v>95</v>
      </c>
      <c r="M268" s="406">
        <v>46020.0</v>
      </c>
      <c r="N268" s="401">
        <v>46031.0</v>
      </c>
      <c r="O268" s="406">
        <v>46024.0</v>
      </c>
      <c r="P268" s="402">
        <v>1.0</v>
      </c>
      <c r="Q268" s="403">
        <v>24613.77</v>
      </c>
      <c r="R268" s="192">
        <v>275.8463521237252</v>
      </c>
      <c r="S268" s="106" t="s">
        <v>3157</v>
      </c>
      <c r="U268" s="106" t="s">
        <v>39</v>
      </c>
      <c r="V268" s="106" t="s">
        <v>208</v>
      </c>
      <c r="W268" s="106" t="s">
        <v>41</v>
      </c>
      <c r="Y268" s="194" t="str">
        <f t="shared" si="1"/>
        <v>#NAME?</v>
      </c>
      <c r="Z268" s="194" t="str">
        <f t="shared" si="2"/>
        <v>#NAME?</v>
      </c>
      <c r="AA268" s="194" t="str">
        <f t="shared" si="3"/>
        <v>#NAME?</v>
      </c>
    </row>
    <row r="269">
      <c r="A269" s="106" t="s">
        <v>271</v>
      </c>
      <c r="B269" s="106" t="s">
        <v>272</v>
      </c>
      <c r="C269" s="106" t="s">
        <v>588</v>
      </c>
      <c r="D269" s="106" t="s">
        <v>842</v>
      </c>
      <c r="E269" s="106" t="s">
        <v>2837</v>
      </c>
      <c r="F269" s="106">
        <v>0.0</v>
      </c>
      <c r="G269" s="401">
        <v>45820.0</v>
      </c>
      <c r="H269" s="106"/>
      <c r="I269" s="106" t="s">
        <v>52</v>
      </c>
      <c r="J269" s="401">
        <v>45859.0</v>
      </c>
      <c r="K269" s="106" t="s">
        <v>53</v>
      </c>
      <c r="L269" s="106" t="s">
        <v>95</v>
      </c>
      <c r="M269" s="406">
        <v>46020.0</v>
      </c>
      <c r="N269" s="401">
        <v>46031.0</v>
      </c>
      <c r="O269" s="406">
        <v>46024.0</v>
      </c>
      <c r="P269" s="402">
        <v>1.0</v>
      </c>
      <c r="Q269" s="403">
        <v>29758.49</v>
      </c>
      <c r="R269" s="192">
        <v>333.5031939930517</v>
      </c>
      <c r="S269" s="106" t="s">
        <v>3157</v>
      </c>
      <c r="U269" s="106" t="s">
        <v>39</v>
      </c>
      <c r="V269" s="106" t="s">
        <v>208</v>
      </c>
      <c r="W269" s="106" t="s">
        <v>41</v>
      </c>
      <c r="Y269" s="194" t="str">
        <f t="shared" si="1"/>
        <v>#NAME?</v>
      </c>
      <c r="Z269" s="194" t="str">
        <f t="shared" si="2"/>
        <v>#NAME?</v>
      </c>
      <c r="AA269" s="194" t="str">
        <f t="shared" si="3"/>
        <v>#NAME?</v>
      </c>
    </row>
    <row r="270">
      <c r="A270" s="106" t="s">
        <v>271</v>
      </c>
      <c r="B270" s="106" t="s">
        <v>272</v>
      </c>
      <c r="C270" s="106" t="s">
        <v>197</v>
      </c>
      <c r="D270" s="106" t="s">
        <v>812</v>
      </c>
      <c r="E270" s="106" t="s">
        <v>813</v>
      </c>
      <c r="F270" s="106">
        <v>1.0</v>
      </c>
      <c r="G270" s="401">
        <v>45824.0</v>
      </c>
      <c r="I270" s="106" t="s">
        <v>162</v>
      </c>
      <c r="Q270" s="223"/>
      <c r="R270" s="192">
        <v>0.0</v>
      </c>
      <c r="S270" s="106" t="s">
        <v>3411</v>
      </c>
      <c r="U270" s="106" t="s">
        <v>4</v>
      </c>
      <c r="V270" s="106" t="s">
        <v>163</v>
      </c>
      <c r="W270" s="106"/>
      <c r="Y270" s="194">
        <f t="shared" si="1"/>
        <v>0</v>
      </c>
      <c r="Z270" s="194" t="str">
        <f t="shared" si="2"/>
        <v/>
      </c>
      <c r="AA270" s="194" t="str">
        <f t="shared" si="3"/>
        <v>NO PRAZO</v>
      </c>
    </row>
    <row r="271">
      <c r="A271" s="106" t="s">
        <v>271</v>
      </c>
      <c r="B271" s="106" t="s">
        <v>272</v>
      </c>
      <c r="C271" s="106" t="s">
        <v>814</v>
      </c>
      <c r="D271" s="106" t="s">
        <v>815</v>
      </c>
      <c r="E271" s="106" t="s">
        <v>816</v>
      </c>
      <c r="F271" s="106">
        <v>0.0</v>
      </c>
      <c r="G271" s="401">
        <v>45838.0</v>
      </c>
      <c r="H271" s="106" t="s">
        <v>3494</v>
      </c>
      <c r="I271" s="106" t="s">
        <v>52</v>
      </c>
      <c r="J271" s="401">
        <v>46199.0</v>
      </c>
      <c r="K271" s="106" t="s">
        <v>53</v>
      </c>
      <c r="L271" s="106" t="s">
        <v>354</v>
      </c>
      <c r="M271" s="401">
        <v>46070.0</v>
      </c>
      <c r="N271" s="401">
        <v>46077.0</v>
      </c>
      <c r="O271" s="401">
        <v>46065.0</v>
      </c>
      <c r="P271" s="402">
        <v>0.2</v>
      </c>
      <c r="Q271" s="403">
        <v>52920.0</v>
      </c>
      <c r="R271" s="192">
        <v>593.0740782248123</v>
      </c>
      <c r="S271" s="106" t="s">
        <v>3163</v>
      </c>
      <c r="U271" s="106" t="s">
        <v>48</v>
      </c>
      <c r="V271" s="106" t="s">
        <v>40</v>
      </c>
      <c r="W271" s="106" t="s">
        <v>41</v>
      </c>
      <c r="Y271" s="194" t="str">
        <f t="shared" si="1"/>
        <v>#NAME?</v>
      </c>
      <c r="Z271" s="194" t="str">
        <f t="shared" si="2"/>
        <v>#NAME?</v>
      </c>
      <c r="AA271" s="194" t="str">
        <f t="shared" si="3"/>
        <v>#NAME?</v>
      </c>
    </row>
    <row r="272">
      <c r="A272" s="106" t="s">
        <v>271</v>
      </c>
      <c r="B272" s="106" t="s">
        <v>272</v>
      </c>
      <c r="C272" s="106" t="s">
        <v>818</v>
      </c>
      <c r="D272" s="106" t="s">
        <v>819</v>
      </c>
      <c r="E272" s="106" t="s">
        <v>820</v>
      </c>
      <c r="F272" s="106">
        <v>0.0</v>
      </c>
      <c r="G272" s="401">
        <v>45841.0</v>
      </c>
      <c r="H272" s="106" t="s">
        <v>821</v>
      </c>
      <c r="I272" s="106" t="s">
        <v>52</v>
      </c>
      <c r="J272" s="401">
        <v>45842.0</v>
      </c>
      <c r="K272" s="106" t="s">
        <v>53</v>
      </c>
      <c r="L272" s="106" t="s">
        <v>354</v>
      </c>
      <c r="M272" s="401">
        <v>46076.0</v>
      </c>
      <c r="N272" s="401">
        <v>46083.0</v>
      </c>
      <c r="O272" s="401">
        <v>46073.0</v>
      </c>
      <c r="P272" s="402">
        <v>0.1</v>
      </c>
      <c r="Q272" s="403">
        <v>52920.0</v>
      </c>
      <c r="R272" s="192">
        <v>593.0740782248123</v>
      </c>
      <c r="S272" s="106" t="s">
        <v>3163</v>
      </c>
      <c r="U272" s="106" t="s">
        <v>48</v>
      </c>
      <c r="V272" s="106" t="s">
        <v>40</v>
      </c>
      <c r="W272" s="106" t="s">
        <v>41</v>
      </c>
      <c r="Y272" s="194" t="str">
        <f t="shared" si="1"/>
        <v>#NAME?</v>
      </c>
      <c r="Z272" s="194" t="str">
        <f t="shared" si="2"/>
        <v>#NAME?</v>
      </c>
      <c r="AA272" s="194" t="str">
        <f t="shared" si="3"/>
        <v>#NAME?</v>
      </c>
    </row>
    <row r="273">
      <c r="A273" s="106" t="s">
        <v>271</v>
      </c>
      <c r="B273" s="106" t="s">
        <v>272</v>
      </c>
      <c r="C273" s="106" t="s">
        <v>822</v>
      </c>
      <c r="D273" s="106" t="s">
        <v>823</v>
      </c>
      <c r="E273" s="106" t="s">
        <v>824</v>
      </c>
      <c r="F273" s="106">
        <v>0.0</v>
      </c>
      <c r="G273" s="400">
        <v>45639.0</v>
      </c>
      <c r="I273" s="106" t="s">
        <v>162</v>
      </c>
      <c r="Q273" s="223"/>
      <c r="R273" s="192">
        <v>0.0</v>
      </c>
      <c r="S273" s="106" t="s">
        <v>3411</v>
      </c>
      <c r="U273" s="106" t="s">
        <v>39</v>
      </c>
      <c r="V273" s="106" t="s">
        <v>163</v>
      </c>
      <c r="W273" s="106"/>
      <c r="Y273" s="194">
        <f t="shared" si="1"/>
        <v>0</v>
      </c>
      <c r="Z273" s="194" t="str">
        <f t="shared" si="2"/>
        <v/>
      </c>
      <c r="AA273" s="194" t="str">
        <f t="shared" si="3"/>
        <v>NO PRAZO</v>
      </c>
    </row>
    <row r="274">
      <c r="A274" s="106" t="s">
        <v>271</v>
      </c>
      <c r="B274" s="106" t="s">
        <v>272</v>
      </c>
      <c r="C274" s="106" t="s">
        <v>822</v>
      </c>
      <c r="D274" s="106" t="s">
        <v>825</v>
      </c>
      <c r="E274" s="106" t="s">
        <v>826</v>
      </c>
      <c r="F274" s="106">
        <v>1.0</v>
      </c>
      <c r="G274" s="400">
        <v>45639.0</v>
      </c>
      <c r="H274" s="106" t="s">
        <v>827</v>
      </c>
      <c r="I274" s="106" t="s">
        <v>162</v>
      </c>
      <c r="Q274" s="223"/>
      <c r="R274" s="192">
        <v>0.0</v>
      </c>
      <c r="S274" s="106" t="s">
        <v>3411</v>
      </c>
      <c r="U274" s="106" t="s">
        <v>39</v>
      </c>
      <c r="V274" s="106" t="s">
        <v>163</v>
      </c>
      <c r="W274" s="106"/>
      <c r="Y274" s="194">
        <f t="shared" si="1"/>
        <v>0</v>
      </c>
      <c r="Z274" s="194" t="str">
        <f t="shared" si="2"/>
        <v/>
      </c>
      <c r="AA274" s="194" t="str">
        <f t="shared" si="3"/>
        <v>NO PRAZO</v>
      </c>
    </row>
    <row r="275">
      <c r="A275" s="106" t="s">
        <v>271</v>
      </c>
      <c r="B275" s="106" t="s">
        <v>272</v>
      </c>
      <c r="C275" s="106" t="s">
        <v>828</v>
      </c>
      <c r="D275" s="106" t="s">
        <v>829</v>
      </c>
      <c r="E275" s="106" t="s">
        <v>830</v>
      </c>
      <c r="F275" s="106">
        <v>1.0</v>
      </c>
      <c r="G275" s="400">
        <v>45656.0</v>
      </c>
      <c r="I275" s="106" t="s">
        <v>162</v>
      </c>
      <c r="Q275" s="223"/>
      <c r="R275" s="192">
        <v>0.0</v>
      </c>
      <c r="S275" s="106" t="s">
        <v>3411</v>
      </c>
      <c r="U275" s="106" t="s">
        <v>4</v>
      </c>
      <c r="V275" s="106" t="s">
        <v>163</v>
      </c>
      <c r="W275" s="106"/>
      <c r="Y275" s="194">
        <f t="shared" si="1"/>
        <v>0</v>
      </c>
      <c r="Z275" s="194" t="str">
        <f t="shared" si="2"/>
        <v/>
      </c>
      <c r="AA275" s="194" t="str">
        <f t="shared" si="3"/>
        <v>NO PRAZO</v>
      </c>
    </row>
    <row r="276">
      <c r="A276" s="106" t="s">
        <v>271</v>
      </c>
      <c r="B276" s="106" t="s">
        <v>272</v>
      </c>
      <c r="C276" s="106" t="s">
        <v>197</v>
      </c>
      <c r="D276" s="106" t="s">
        <v>831</v>
      </c>
      <c r="E276" s="106" t="s">
        <v>832</v>
      </c>
      <c r="F276" s="106">
        <v>2.0</v>
      </c>
      <c r="G276" s="401">
        <v>45705.0</v>
      </c>
      <c r="H276" s="106" t="s">
        <v>833</v>
      </c>
      <c r="I276" s="106" t="s">
        <v>162</v>
      </c>
      <c r="Q276" s="223"/>
      <c r="R276" s="192">
        <v>0.0</v>
      </c>
      <c r="S276" s="106" t="s">
        <v>3411</v>
      </c>
      <c r="U276" s="106" t="s">
        <v>39</v>
      </c>
      <c r="V276" s="106" t="s">
        <v>163</v>
      </c>
      <c r="W276" s="106"/>
      <c r="Y276" s="194">
        <f t="shared" si="1"/>
        <v>0</v>
      </c>
      <c r="Z276" s="194" t="str">
        <f t="shared" si="2"/>
        <v/>
      </c>
      <c r="AA276" s="194" t="str">
        <f t="shared" si="3"/>
        <v>NO PRAZO</v>
      </c>
    </row>
    <row r="277">
      <c r="A277" s="106" t="s">
        <v>271</v>
      </c>
      <c r="B277" s="106" t="s">
        <v>272</v>
      </c>
      <c r="C277" s="106" t="s">
        <v>251</v>
      </c>
      <c r="D277" s="106" t="s">
        <v>278</v>
      </c>
      <c r="E277" s="106" t="s">
        <v>834</v>
      </c>
      <c r="F277" s="106">
        <v>2.0</v>
      </c>
      <c r="G277" s="401">
        <v>45715.0</v>
      </c>
      <c r="H277" s="194" t="s">
        <v>835</v>
      </c>
      <c r="I277" s="106" t="s">
        <v>37</v>
      </c>
      <c r="J277" s="401">
        <v>45890.0</v>
      </c>
      <c r="K277" s="106">
        <v>1.0228575E7</v>
      </c>
      <c r="L277" s="106" t="s">
        <v>581</v>
      </c>
      <c r="P277" s="402">
        <v>0.0</v>
      </c>
      <c r="Q277" s="223">
        <v>6546.78</v>
      </c>
      <c r="R277" s="192">
        <v>73.36971870447158</v>
      </c>
      <c r="S277" s="106" t="s">
        <v>3176</v>
      </c>
      <c r="U277" s="106" t="s">
        <v>48</v>
      </c>
      <c r="V277" s="106" t="s">
        <v>40</v>
      </c>
      <c r="W277" s="106"/>
      <c r="Y277" s="194">
        <f t="shared" si="1"/>
        <v>0</v>
      </c>
      <c r="Z277" s="194" t="str">
        <f t="shared" si="2"/>
        <v/>
      </c>
      <c r="AA277" s="194" t="str">
        <f t="shared" si="3"/>
        <v>NO PRAZO</v>
      </c>
    </row>
    <row r="278">
      <c r="A278" s="106" t="s">
        <v>271</v>
      </c>
      <c r="B278" s="106" t="s">
        <v>272</v>
      </c>
      <c r="C278" s="106" t="s">
        <v>836</v>
      </c>
      <c r="D278" s="106" t="s">
        <v>837</v>
      </c>
      <c r="E278" s="106" t="s">
        <v>838</v>
      </c>
      <c r="F278" s="106">
        <v>0.0</v>
      </c>
      <c r="G278" s="401">
        <v>45740.0</v>
      </c>
      <c r="H278" s="106" t="s">
        <v>839</v>
      </c>
      <c r="I278" s="106" t="s">
        <v>37</v>
      </c>
      <c r="J278" s="401">
        <v>45887.0</v>
      </c>
      <c r="K278" s="106">
        <v>1.0228445E7</v>
      </c>
      <c r="L278" s="106" t="s">
        <v>840</v>
      </c>
      <c r="M278" s="401">
        <v>46030.0</v>
      </c>
      <c r="N278" s="401"/>
      <c r="O278" s="401">
        <v>46038.0</v>
      </c>
      <c r="P278" s="402">
        <v>1.0</v>
      </c>
      <c r="Q278" s="223">
        <v>152187.75</v>
      </c>
      <c r="R278" s="192">
        <v>1705.5670738540848</v>
      </c>
      <c r="S278" s="106" t="s">
        <v>2716</v>
      </c>
      <c r="U278" s="106" t="s">
        <v>39</v>
      </c>
      <c r="V278" s="106" t="s">
        <v>40</v>
      </c>
      <c r="W278" s="106"/>
      <c r="Y278" s="194" t="str">
        <f t="shared" si="1"/>
        <v>#NAME?</v>
      </c>
      <c r="Z278" s="194" t="str">
        <f t="shared" si="2"/>
        <v>#NAME?</v>
      </c>
      <c r="AA278" s="194" t="str">
        <f t="shared" si="3"/>
        <v>#NAME?</v>
      </c>
    </row>
    <row r="279">
      <c r="A279" s="106" t="s">
        <v>271</v>
      </c>
      <c r="B279" s="106" t="s">
        <v>272</v>
      </c>
      <c r="C279" s="106" t="s">
        <v>841</v>
      </c>
      <c r="D279" s="106" t="s">
        <v>842</v>
      </c>
      <c r="E279" s="106" t="s">
        <v>843</v>
      </c>
      <c r="F279" s="106">
        <v>0.0</v>
      </c>
      <c r="G279" s="401">
        <v>45820.0</v>
      </c>
      <c r="I279" s="106" t="s">
        <v>37</v>
      </c>
      <c r="J279" s="401">
        <v>46052.0</v>
      </c>
      <c r="K279" s="106">
        <v>1.0236489E7</v>
      </c>
      <c r="L279" s="106" t="s">
        <v>95</v>
      </c>
      <c r="M279" s="401">
        <v>46080.0</v>
      </c>
      <c r="O279" s="401">
        <v>46080.0</v>
      </c>
      <c r="P279" s="402">
        <v>0.0</v>
      </c>
      <c r="Q279" s="403">
        <v>43439.85</v>
      </c>
      <c r="R279" s="192">
        <v>486.83010198363775</v>
      </c>
      <c r="S279" s="106" t="s">
        <v>3157</v>
      </c>
      <c r="U279" s="106" t="s">
        <v>4</v>
      </c>
      <c r="V279" s="106" t="s">
        <v>40</v>
      </c>
      <c r="W279" s="106"/>
      <c r="Y279" s="194" t="str">
        <f t="shared" si="1"/>
        <v>#NAME?</v>
      </c>
      <c r="Z279" s="194" t="str">
        <f t="shared" si="2"/>
        <v>#NAME?</v>
      </c>
      <c r="AA279" s="194" t="str">
        <f t="shared" si="3"/>
        <v>#NAME?</v>
      </c>
    </row>
    <row r="280">
      <c r="A280" s="106" t="s">
        <v>271</v>
      </c>
      <c r="B280" s="106" t="s">
        <v>272</v>
      </c>
      <c r="C280" s="106" t="s">
        <v>197</v>
      </c>
      <c r="D280" s="106" t="s">
        <v>844</v>
      </c>
      <c r="E280" s="106" t="s">
        <v>845</v>
      </c>
      <c r="F280" s="106">
        <v>1.0</v>
      </c>
      <c r="G280" s="401">
        <v>45824.0</v>
      </c>
      <c r="I280" s="106" t="s">
        <v>162</v>
      </c>
      <c r="Q280" s="223"/>
      <c r="R280" s="192">
        <v>0.0</v>
      </c>
      <c r="S280" s="106" t="s">
        <v>3411</v>
      </c>
      <c r="U280" s="106" t="s">
        <v>4</v>
      </c>
      <c r="V280" s="106" t="s">
        <v>163</v>
      </c>
      <c r="W280" s="106"/>
      <c r="Y280" s="194">
        <f t="shared" si="1"/>
        <v>0</v>
      </c>
      <c r="Z280" s="194" t="str">
        <f t="shared" si="2"/>
        <v/>
      </c>
      <c r="AA280" s="194" t="str">
        <f t="shared" si="3"/>
        <v>NO PRAZO</v>
      </c>
    </row>
    <row r="281">
      <c r="A281" s="106" t="s">
        <v>271</v>
      </c>
      <c r="B281" s="106" t="s">
        <v>272</v>
      </c>
      <c r="C281" s="106" t="s">
        <v>846</v>
      </c>
      <c r="D281" s="106" t="s">
        <v>815</v>
      </c>
      <c r="E281" s="106" t="s">
        <v>847</v>
      </c>
      <c r="F281" s="106">
        <v>0.0</v>
      </c>
      <c r="G281" s="401">
        <v>45826.0</v>
      </c>
      <c r="I281" s="106" t="s">
        <v>162</v>
      </c>
      <c r="Q281" s="223"/>
      <c r="R281" s="192">
        <v>0.0</v>
      </c>
      <c r="S281" s="106" t="s">
        <v>3411</v>
      </c>
      <c r="U281" s="106" t="s">
        <v>4</v>
      </c>
      <c r="V281" s="106" t="s">
        <v>163</v>
      </c>
      <c r="W281" s="106"/>
      <c r="Y281" s="194">
        <f t="shared" si="1"/>
        <v>0</v>
      </c>
      <c r="Z281" s="194" t="str">
        <f t="shared" si="2"/>
        <v/>
      </c>
      <c r="AA281" s="194" t="str">
        <f t="shared" si="3"/>
        <v>NO PRAZO</v>
      </c>
    </row>
    <row r="282">
      <c r="A282" s="106" t="s">
        <v>271</v>
      </c>
      <c r="B282" s="106" t="s">
        <v>272</v>
      </c>
      <c r="C282" s="106" t="s">
        <v>692</v>
      </c>
      <c r="D282" s="106" t="s">
        <v>848</v>
      </c>
      <c r="E282" s="106" t="s">
        <v>849</v>
      </c>
      <c r="F282" s="106">
        <v>0.0</v>
      </c>
      <c r="G282" s="401">
        <v>45833.0</v>
      </c>
      <c r="I282" s="106" t="s">
        <v>162</v>
      </c>
      <c r="Q282" s="223"/>
      <c r="R282" s="192">
        <v>0.0</v>
      </c>
      <c r="S282" s="106" t="s">
        <v>3411</v>
      </c>
      <c r="U282" s="106" t="s">
        <v>4</v>
      </c>
      <c r="V282" s="106" t="s">
        <v>163</v>
      </c>
      <c r="W282" s="106"/>
      <c r="Y282" s="194">
        <f t="shared" si="1"/>
        <v>0</v>
      </c>
      <c r="Z282" s="194" t="str">
        <f t="shared" si="2"/>
        <v/>
      </c>
      <c r="AA282" s="194" t="str">
        <f t="shared" si="3"/>
        <v>NO PRAZO</v>
      </c>
    </row>
    <row r="283">
      <c r="A283" s="106" t="s">
        <v>271</v>
      </c>
      <c r="B283" s="106" t="s">
        <v>272</v>
      </c>
      <c r="C283" s="106" t="s">
        <v>851</v>
      </c>
      <c r="D283" s="106" t="s">
        <v>852</v>
      </c>
      <c r="E283" s="106" t="s">
        <v>853</v>
      </c>
      <c r="F283" s="106">
        <v>0.0</v>
      </c>
      <c r="G283" s="401">
        <v>45838.0</v>
      </c>
      <c r="I283" s="106" t="s">
        <v>162</v>
      </c>
      <c r="Q283" s="223"/>
      <c r="R283" s="192">
        <v>0.0</v>
      </c>
      <c r="S283" s="106" t="s">
        <v>3411</v>
      </c>
      <c r="U283" s="106" t="s">
        <v>4</v>
      </c>
      <c r="V283" s="106" t="s">
        <v>163</v>
      </c>
      <c r="W283" s="106"/>
      <c r="Y283" s="194">
        <f t="shared" si="1"/>
        <v>0</v>
      </c>
      <c r="Z283" s="194" t="str">
        <f t="shared" si="2"/>
        <v/>
      </c>
      <c r="AA283" s="194" t="str">
        <f t="shared" si="3"/>
        <v>NO PRAZO</v>
      </c>
    </row>
    <row r="284">
      <c r="A284" s="106" t="s">
        <v>271</v>
      </c>
      <c r="B284" s="106" t="s">
        <v>272</v>
      </c>
      <c r="C284" s="106" t="s">
        <v>854</v>
      </c>
      <c r="D284" s="106" t="s">
        <v>855</v>
      </c>
      <c r="E284" s="106" t="s">
        <v>856</v>
      </c>
      <c r="F284" s="106">
        <v>0.0</v>
      </c>
      <c r="G284" s="401">
        <v>45839.0</v>
      </c>
      <c r="I284" s="106" t="s">
        <v>162</v>
      </c>
      <c r="Q284" s="223"/>
      <c r="R284" s="192">
        <v>0.0</v>
      </c>
      <c r="S284" s="106" t="s">
        <v>3411</v>
      </c>
      <c r="U284" s="106" t="s">
        <v>4</v>
      </c>
      <c r="V284" s="106" t="s">
        <v>163</v>
      </c>
      <c r="W284" s="106"/>
      <c r="Y284" s="194">
        <f t="shared" si="1"/>
        <v>0</v>
      </c>
      <c r="Z284" s="194" t="str">
        <f t="shared" si="2"/>
        <v/>
      </c>
      <c r="AA284" s="194" t="str">
        <f t="shared" si="3"/>
        <v>NO PRAZO</v>
      </c>
    </row>
    <row r="285">
      <c r="A285" s="106" t="s">
        <v>271</v>
      </c>
      <c r="B285" s="106" t="s">
        <v>272</v>
      </c>
      <c r="C285" s="106" t="s">
        <v>588</v>
      </c>
      <c r="D285" s="106" t="s">
        <v>842</v>
      </c>
      <c r="E285" s="106" t="s">
        <v>857</v>
      </c>
      <c r="F285" s="106">
        <v>0.0</v>
      </c>
      <c r="G285" s="401">
        <v>45840.0</v>
      </c>
      <c r="H285" s="106" t="s">
        <v>858</v>
      </c>
      <c r="I285" s="106" t="s">
        <v>162</v>
      </c>
      <c r="Q285" s="223"/>
      <c r="R285" s="192">
        <v>0.0</v>
      </c>
      <c r="S285" s="106" t="s">
        <v>3411</v>
      </c>
      <c r="U285" s="106" t="s">
        <v>48</v>
      </c>
      <c r="V285" s="106" t="s">
        <v>91</v>
      </c>
      <c r="W285" s="106"/>
      <c r="Y285" s="194">
        <f t="shared" si="1"/>
        <v>0</v>
      </c>
      <c r="Z285" s="194" t="str">
        <f t="shared" si="2"/>
        <v/>
      </c>
      <c r="AA285" s="194" t="str">
        <f t="shared" si="3"/>
        <v>NO PRAZO</v>
      </c>
    </row>
    <row r="286">
      <c r="A286" s="106" t="s">
        <v>271</v>
      </c>
      <c r="B286" s="106" t="s">
        <v>272</v>
      </c>
      <c r="C286" s="106" t="s">
        <v>859</v>
      </c>
      <c r="D286" s="106" t="s">
        <v>860</v>
      </c>
      <c r="E286" s="106" t="s">
        <v>861</v>
      </c>
      <c r="F286" s="106">
        <v>1.0</v>
      </c>
      <c r="G286" s="401">
        <v>45841.0</v>
      </c>
      <c r="H286" s="106" t="s">
        <v>862</v>
      </c>
      <c r="I286" s="106" t="s">
        <v>162</v>
      </c>
      <c r="Q286" s="223"/>
      <c r="R286" s="192">
        <v>0.0</v>
      </c>
      <c r="S286" s="106" t="s">
        <v>3411</v>
      </c>
      <c r="U286" s="106" t="s">
        <v>48</v>
      </c>
      <c r="V286" s="106" t="s">
        <v>91</v>
      </c>
      <c r="W286" s="106"/>
      <c r="Y286" s="194">
        <f t="shared" si="1"/>
        <v>0</v>
      </c>
      <c r="Z286" s="194" t="str">
        <f t="shared" si="2"/>
        <v/>
      </c>
      <c r="AA286" s="194" t="str">
        <f t="shared" si="3"/>
        <v>NO PRAZO</v>
      </c>
    </row>
    <row r="287">
      <c r="A287" s="106" t="s">
        <v>271</v>
      </c>
      <c r="B287" s="106" t="s">
        <v>272</v>
      </c>
      <c r="C287" s="106" t="s">
        <v>863</v>
      </c>
      <c r="D287" s="106" t="s">
        <v>842</v>
      </c>
      <c r="E287" s="106" t="s">
        <v>864</v>
      </c>
      <c r="F287" s="106">
        <v>0.0</v>
      </c>
      <c r="G287" s="401">
        <v>45845.0</v>
      </c>
      <c r="I287" s="106" t="s">
        <v>162</v>
      </c>
      <c r="Q287" s="223"/>
      <c r="R287" s="192">
        <v>0.0</v>
      </c>
      <c r="S287" s="106" t="s">
        <v>3411</v>
      </c>
      <c r="U287" s="106" t="s">
        <v>4</v>
      </c>
      <c r="V287" s="106" t="s">
        <v>163</v>
      </c>
      <c r="W287" s="106"/>
      <c r="Y287" s="194">
        <f t="shared" si="1"/>
        <v>0</v>
      </c>
      <c r="Z287" s="194" t="str">
        <f t="shared" si="2"/>
        <v/>
      </c>
      <c r="AA287" s="194" t="str">
        <f t="shared" si="3"/>
        <v>NO PRAZO</v>
      </c>
    </row>
    <row r="288">
      <c r="A288" s="106" t="s">
        <v>271</v>
      </c>
      <c r="B288" s="106" t="s">
        <v>272</v>
      </c>
      <c r="C288" s="106" t="s">
        <v>865</v>
      </c>
      <c r="D288" s="106" t="s">
        <v>866</v>
      </c>
      <c r="E288" s="106" t="s">
        <v>867</v>
      </c>
      <c r="F288" s="106">
        <v>2.0</v>
      </c>
      <c r="G288" s="401">
        <v>45852.0</v>
      </c>
      <c r="I288" s="106" t="s">
        <v>162</v>
      </c>
      <c r="Q288" s="223"/>
      <c r="R288" s="192">
        <v>0.0</v>
      </c>
      <c r="S288" s="106" t="s">
        <v>3411</v>
      </c>
      <c r="U288" s="106" t="s">
        <v>4</v>
      </c>
      <c r="V288" s="106" t="s">
        <v>163</v>
      </c>
      <c r="W288" s="106"/>
      <c r="Y288" s="194">
        <f t="shared" si="1"/>
        <v>0</v>
      </c>
      <c r="Z288" s="194" t="str">
        <f t="shared" si="2"/>
        <v/>
      </c>
      <c r="AA288" s="194" t="str">
        <f t="shared" si="3"/>
        <v>NO PRAZO</v>
      </c>
    </row>
    <row r="289">
      <c r="A289" s="106" t="s">
        <v>271</v>
      </c>
      <c r="B289" s="106" t="s">
        <v>272</v>
      </c>
      <c r="C289" s="106" t="s">
        <v>868</v>
      </c>
      <c r="D289" s="106" t="s">
        <v>866</v>
      </c>
      <c r="E289" s="106" t="s">
        <v>869</v>
      </c>
      <c r="F289" s="106">
        <v>0.0</v>
      </c>
      <c r="G289" s="401">
        <v>45852.0</v>
      </c>
      <c r="I289" s="106" t="s">
        <v>162</v>
      </c>
      <c r="Q289" s="223"/>
      <c r="R289" s="192">
        <v>0.0</v>
      </c>
      <c r="S289" s="106" t="s">
        <v>3411</v>
      </c>
      <c r="U289" s="106" t="s">
        <v>4</v>
      </c>
      <c r="V289" s="106" t="s">
        <v>163</v>
      </c>
      <c r="W289" s="106"/>
      <c r="Y289" s="194">
        <f t="shared" si="1"/>
        <v>0</v>
      </c>
      <c r="Z289" s="194" t="str">
        <f t="shared" si="2"/>
        <v/>
      </c>
      <c r="AA289" s="194" t="str">
        <f t="shared" si="3"/>
        <v>NO PRAZO</v>
      </c>
    </row>
    <row r="290">
      <c r="A290" s="106" t="s">
        <v>271</v>
      </c>
      <c r="B290" s="106" t="s">
        <v>272</v>
      </c>
      <c r="C290" s="106" t="s">
        <v>870</v>
      </c>
      <c r="D290" s="106" t="s">
        <v>842</v>
      </c>
      <c r="E290" s="106" t="s">
        <v>871</v>
      </c>
      <c r="F290" s="106">
        <v>0.0</v>
      </c>
      <c r="G290" s="401">
        <v>45852.0</v>
      </c>
      <c r="I290" s="106" t="s">
        <v>52</v>
      </c>
      <c r="J290" s="401">
        <v>45856.0</v>
      </c>
      <c r="K290" s="106" t="s">
        <v>53</v>
      </c>
      <c r="L290" s="106" t="s">
        <v>95</v>
      </c>
      <c r="M290" s="401">
        <v>46073.0</v>
      </c>
      <c r="N290" s="401">
        <v>46077.0</v>
      </c>
      <c r="O290" s="401">
        <v>46073.0</v>
      </c>
      <c r="P290" s="402">
        <v>0.0</v>
      </c>
      <c r="Q290" s="403">
        <v>35118.4</v>
      </c>
      <c r="R290" s="192">
        <v>393.5716687212821</v>
      </c>
      <c r="S290" s="106" t="s">
        <v>3157</v>
      </c>
      <c r="U290" s="106" t="s">
        <v>48</v>
      </c>
      <c r="V290" s="106" t="s">
        <v>40</v>
      </c>
      <c r="W290" s="106" t="s">
        <v>41</v>
      </c>
      <c r="Y290" s="194" t="str">
        <f t="shared" si="1"/>
        <v>#NAME?</v>
      </c>
      <c r="Z290" s="194" t="str">
        <f t="shared" si="2"/>
        <v>#NAME?</v>
      </c>
      <c r="AA290" s="194" t="str">
        <f t="shared" si="3"/>
        <v>#NAME?</v>
      </c>
    </row>
    <row r="291">
      <c r="A291" s="106" t="s">
        <v>271</v>
      </c>
      <c r="B291" s="106" t="s">
        <v>272</v>
      </c>
      <c r="C291" s="106" t="s">
        <v>872</v>
      </c>
      <c r="D291" s="106" t="s">
        <v>842</v>
      </c>
      <c r="E291" s="106" t="s">
        <v>873</v>
      </c>
      <c r="F291" s="106">
        <v>0.0</v>
      </c>
      <c r="G291" s="401">
        <v>45854.0</v>
      </c>
      <c r="I291" s="106" t="s">
        <v>52</v>
      </c>
      <c r="J291" s="401">
        <v>46038.0</v>
      </c>
      <c r="K291" s="106" t="s">
        <v>53</v>
      </c>
      <c r="L291" s="106" t="s">
        <v>95</v>
      </c>
      <c r="M291" s="401">
        <v>46077.0</v>
      </c>
      <c r="O291" s="401">
        <v>46077.0</v>
      </c>
      <c r="P291" s="402">
        <v>0.0</v>
      </c>
      <c r="Q291" s="403">
        <v>30152.15</v>
      </c>
      <c r="R291" s="192">
        <v>337.91493892188726</v>
      </c>
      <c r="S291" s="106" t="s">
        <v>3157</v>
      </c>
      <c r="U291" s="106" t="s">
        <v>48</v>
      </c>
      <c r="V291" s="106" t="s">
        <v>40</v>
      </c>
      <c r="W291" s="106" t="s">
        <v>41</v>
      </c>
      <c r="Y291" s="194" t="str">
        <f t="shared" si="1"/>
        <v>#NAME?</v>
      </c>
      <c r="Z291" s="194" t="str">
        <f t="shared" si="2"/>
        <v>#NAME?</v>
      </c>
      <c r="AA291" s="194" t="str">
        <f t="shared" si="3"/>
        <v>#NAME?</v>
      </c>
    </row>
    <row r="292">
      <c r="A292" s="106" t="s">
        <v>271</v>
      </c>
      <c r="B292" s="106" t="s">
        <v>272</v>
      </c>
      <c r="C292" s="106" t="s">
        <v>874</v>
      </c>
      <c r="D292" s="106" t="s">
        <v>852</v>
      </c>
      <c r="E292" s="106" t="s">
        <v>875</v>
      </c>
      <c r="F292" s="106">
        <v>0.0</v>
      </c>
      <c r="G292" s="401">
        <v>45854.0</v>
      </c>
      <c r="I292" s="106" t="s">
        <v>162</v>
      </c>
      <c r="Q292" s="223"/>
      <c r="R292" s="192">
        <v>0.0</v>
      </c>
      <c r="S292" s="106" t="s">
        <v>3411</v>
      </c>
      <c r="U292" s="106" t="s">
        <v>4</v>
      </c>
      <c r="V292" s="106" t="s">
        <v>163</v>
      </c>
      <c r="W292" s="106"/>
      <c r="Y292" s="194">
        <f t="shared" si="1"/>
        <v>0</v>
      </c>
      <c r="Z292" s="194" t="str">
        <f t="shared" si="2"/>
        <v/>
      </c>
      <c r="AA292" s="194" t="str">
        <f t="shared" si="3"/>
        <v>NO PRAZO</v>
      </c>
    </row>
    <row r="293">
      <c r="A293" s="106" t="s">
        <v>271</v>
      </c>
      <c r="B293" s="106" t="s">
        <v>272</v>
      </c>
      <c r="C293" s="106" t="s">
        <v>876</v>
      </c>
      <c r="D293" s="106" t="s">
        <v>877</v>
      </c>
      <c r="E293" s="106" t="s">
        <v>878</v>
      </c>
      <c r="F293" s="106">
        <v>0.0</v>
      </c>
      <c r="G293" s="400">
        <v>45975.0</v>
      </c>
      <c r="I293" s="106" t="s">
        <v>37</v>
      </c>
      <c r="J293" s="401">
        <v>46000.0</v>
      </c>
      <c r="K293" s="106">
        <v>1.0233672E7</v>
      </c>
      <c r="L293" s="106" t="s">
        <v>690</v>
      </c>
      <c r="M293" s="401">
        <v>45995.0</v>
      </c>
      <c r="N293" s="401"/>
      <c r="O293" s="401">
        <v>45995.0</v>
      </c>
      <c r="P293" s="402">
        <v>1.0</v>
      </c>
      <c r="Q293" s="403">
        <v>5717.24</v>
      </c>
      <c r="R293" s="192">
        <v>64.07306959542754</v>
      </c>
      <c r="S293" s="106" t="s">
        <v>3162</v>
      </c>
      <c r="U293" s="106" t="s">
        <v>39</v>
      </c>
      <c r="V293" s="106" t="s">
        <v>40</v>
      </c>
      <c r="W293" s="106" t="s">
        <v>41</v>
      </c>
      <c r="Y293" s="194" t="str">
        <f t="shared" si="1"/>
        <v>#NAME?</v>
      </c>
      <c r="Z293" s="194" t="str">
        <f t="shared" si="2"/>
        <v>#NAME?</v>
      </c>
      <c r="AA293" s="194" t="str">
        <f t="shared" si="3"/>
        <v>#NAME?</v>
      </c>
    </row>
    <row r="294">
      <c r="A294" s="106" t="s">
        <v>2092</v>
      </c>
      <c r="B294" s="106" t="s">
        <v>1255</v>
      </c>
      <c r="C294" s="106" t="s">
        <v>197</v>
      </c>
      <c r="D294" s="106" t="s">
        <v>2838</v>
      </c>
      <c r="E294" s="106" t="s">
        <v>2839</v>
      </c>
      <c r="F294" s="106">
        <v>0.0</v>
      </c>
      <c r="G294" s="401">
        <v>45932.0</v>
      </c>
      <c r="H294" s="106" t="s">
        <v>2840</v>
      </c>
      <c r="I294" s="106" t="s">
        <v>52</v>
      </c>
      <c r="J294" s="401">
        <v>45932.0</v>
      </c>
      <c r="K294" s="106" t="s">
        <v>53</v>
      </c>
      <c r="L294" s="106" t="s">
        <v>548</v>
      </c>
      <c r="M294" s="401">
        <v>46061.0</v>
      </c>
      <c r="N294" s="401">
        <v>46063.0</v>
      </c>
      <c r="O294" s="401">
        <v>46061.0</v>
      </c>
      <c r="P294" s="402">
        <v>1.0</v>
      </c>
      <c r="Q294" s="403">
        <v>23499.0</v>
      </c>
      <c r="R294" s="192">
        <v>263.35313235458926</v>
      </c>
      <c r="S294" s="106" t="s">
        <v>3162</v>
      </c>
      <c r="U294" s="106" t="s">
        <v>39</v>
      </c>
      <c r="V294" s="106" t="s">
        <v>208</v>
      </c>
      <c r="W294" s="106" t="s">
        <v>41</v>
      </c>
      <c r="Y294" s="194" t="str">
        <f t="shared" si="1"/>
        <v>#NAME?</v>
      </c>
      <c r="Z294" s="194" t="str">
        <f t="shared" si="2"/>
        <v>#NAME?</v>
      </c>
      <c r="AA294" s="194" t="str">
        <f t="shared" si="3"/>
        <v>#NAME?</v>
      </c>
    </row>
    <row r="295">
      <c r="A295" s="106" t="s">
        <v>271</v>
      </c>
      <c r="B295" s="106" t="s">
        <v>879</v>
      </c>
      <c r="C295" s="106" t="s">
        <v>880</v>
      </c>
      <c r="D295" s="106" t="s">
        <v>823</v>
      </c>
      <c r="E295" s="106" t="s">
        <v>881</v>
      </c>
      <c r="F295" s="106">
        <v>0.0</v>
      </c>
      <c r="G295" s="400">
        <v>45639.0</v>
      </c>
      <c r="H295" s="106" t="s">
        <v>882</v>
      </c>
      <c r="I295" s="106" t="s">
        <v>162</v>
      </c>
      <c r="Q295" s="223"/>
      <c r="R295" s="192">
        <v>0.0</v>
      </c>
      <c r="S295" s="106" t="s">
        <v>3411</v>
      </c>
      <c r="U295" s="106" t="s">
        <v>39</v>
      </c>
      <c r="V295" s="106" t="s">
        <v>91</v>
      </c>
      <c r="W295" s="106"/>
      <c r="Y295" s="194">
        <f t="shared" si="1"/>
        <v>0</v>
      </c>
      <c r="Z295" s="194" t="str">
        <f t="shared" si="2"/>
        <v/>
      </c>
      <c r="AA295" s="194" t="str">
        <f t="shared" si="3"/>
        <v>NO PRAZO</v>
      </c>
    </row>
    <row r="296">
      <c r="A296" s="106" t="s">
        <v>271</v>
      </c>
      <c r="B296" s="106" t="s">
        <v>879</v>
      </c>
      <c r="C296" s="106" t="s">
        <v>880</v>
      </c>
      <c r="D296" s="106" t="s">
        <v>883</v>
      </c>
      <c r="E296" s="106" t="s">
        <v>884</v>
      </c>
      <c r="F296" s="106">
        <v>0.0</v>
      </c>
      <c r="G296" s="401">
        <v>45664.0</v>
      </c>
      <c r="I296" s="106" t="s">
        <v>162</v>
      </c>
      <c r="Q296" s="223"/>
      <c r="R296" s="192">
        <v>0.0</v>
      </c>
      <c r="S296" s="106" t="s">
        <v>3411</v>
      </c>
      <c r="U296" s="106" t="s">
        <v>39</v>
      </c>
      <c r="V296" s="106" t="s">
        <v>91</v>
      </c>
      <c r="W296" s="106"/>
      <c r="Y296" s="194">
        <f t="shared" si="1"/>
        <v>0</v>
      </c>
      <c r="Z296" s="194" t="str">
        <f t="shared" si="2"/>
        <v/>
      </c>
      <c r="AA296" s="194" t="str">
        <f t="shared" si="3"/>
        <v>NO PRAZO</v>
      </c>
    </row>
    <row r="297">
      <c r="A297" s="106" t="s">
        <v>271</v>
      </c>
      <c r="B297" s="106" t="s">
        <v>879</v>
      </c>
      <c r="C297" s="106" t="s">
        <v>880</v>
      </c>
      <c r="D297" s="106" t="s">
        <v>885</v>
      </c>
      <c r="E297" s="106" t="s">
        <v>886</v>
      </c>
      <c r="F297" s="106">
        <v>0.0</v>
      </c>
      <c r="G297" s="401">
        <v>45667.0</v>
      </c>
      <c r="I297" s="106" t="s">
        <v>162</v>
      </c>
      <c r="Q297" s="223"/>
      <c r="R297" s="192">
        <v>0.0</v>
      </c>
      <c r="S297" s="106" t="s">
        <v>3411</v>
      </c>
      <c r="U297" s="106" t="s">
        <v>39</v>
      </c>
      <c r="V297" s="106" t="s">
        <v>91</v>
      </c>
      <c r="W297" s="106"/>
      <c r="Y297" s="194">
        <f t="shared" si="1"/>
        <v>0</v>
      </c>
      <c r="Z297" s="194" t="str">
        <f t="shared" si="2"/>
        <v/>
      </c>
      <c r="AA297" s="194" t="str">
        <f t="shared" si="3"/>
        <v>NO PRAZO</v>
      </c>
    </row>
    <row r="298">
      <c r="A298" s="106" t="s">
        <v>271</v>
      </c>
      <c r="B298" s="106" t="s">
        <v>879</v>
      </c>
      <c r="C298" s="106" t="s">
        <v>887</v>
      </c>
      <c r="D298" s="106" t="s">
        <v>888</v>
      </c>
      <c r="E298" s="106" t="s">
        <v>889</v>
      </c>
      <c r="F298" s="106">
        <v>0.0</v>
      </c>
      <c r="G298" s="401">
        <v>45678.0</v>
      </c>
      <c r="H298" s="106" t="s">
        <v>890</v>
      </c>
      <c r="I298" s="106" t="s">
        <v>162</v>
      </c>
      <c r="Q298" s="223"/>
      <c r="R298" s="192">
        <v>0.0</v>
      </c>
      <c r="S298" s="106" t="s">
        <v>3411</v>
      </c>
      <c r="U298" s="106" t="s">
        <v>39</v>
      </c>
      <c r="V298" s="106" t="s">
        <v>91</v>
      </c>
      <c r="W298" s="106"/>
      <c r="Y298" s="194">
        <f t="shared" si="1"/>
        <v>0</v>
      </c>
      <c r="Z298" s="194" t="str">
        <f t="shared" si="2"/>
        <v/>
      </c>
      <c r="AA298" s="194" t="str">
        <f t="shared" si="3"/>
        <v>NO PRAZO</v>
      </c>
    </row>
    <row r="299">
      <c r="A299" s="106" t="s">
        <v>271</v>
      </c>
      <c r="B299" s="106" t="s">
        <v>879</v>
      </c>
      <c r="C299" s="106" t="s">
        <v>255</v>
      </c>
      <c r="D299" s="106" t="s">
        <v>891</v>
      </c>
      <c r="E299" s="106" t="s">
        <v>892</v>
      </c>
      <c r="F299" s="106">
        <v>0.0</v>
      </c>
      <c r="G299" s="400">
        <v>46015.0</v>
      </c>
      <c r="I299" s="106" t="s">
        <v>162</v>
      </c>
      <c r="K299" s="106"/>
      <c r="Q299" s="223"/>
      <c r="R299" s="192">
        <v>0.0</v>
      </c>
      <c r="S299" s="106" t="s">
        <v>3411</v>
      </c>
      <c r="U299" s="106" t="s">
        <v>4</v>
      </c>
      <c r="V299" s="106" t="s">
        <v>163</v>
      </c>
      <c r="Y299" s="194">
        <f t="shared" si="1"/>
        <v>0</v>
      </c>
      <c r="Z299" s="194" t="str">
        <f t="shared" si="2"/>
        <v/>
      </c>
      <c r="AA299" s="194" t="str">
        <f t="shared" si="3"/>
        <v>NO PRAZO</v>
      </c>
    </row>
    <row r="300">
      <c r="A300" s="106" t="s">
        <v>271</v>
      </c>
      <c r="B300" s="106" t="s">
        <v>879</v>
      </c>
      <c r="C300" s="106" t="s">
        <v>893</v>
      </c>
      <c r="D300" s="106" t="s">
        <v>894</v>
      </c>
      <c r="E300" s="106" t="s">
        <v>895</v>
      </c>
      <c r="F300" s="106">
        <v>0.0</v>
      </c>
      <c r="G300" s="401">
        <v>45901.0</v>
      </c>
      <c r="H300" s="106" t="s">
        <v>3495</v>
      </c>
      <c r="I300" s="106" t="s">
        <v>162</v>
      </c>
      <c r="Q300" s="223"/>
      <c r="R300" s="192">
        <v>0.0</v>
      </c>
      <c r="S300" s="106" t="s">
        <v>3411</v>
      </c>
      <c r="U300" s="106" t="s">
        <v>4</v>
      </c>
      <c r="V300" s="106" t="s">
        <v>163</v>
      </c>
      <c r="W300" s="106"/>
      <c r="Y300" s="194">
        <f t="shared" si="1"/>
        <v>0</v>
      </c>
      <c r="Z300" s="194" t="str">
        <f t="shared" si="2"/>
        <v/>
      </c>
      <c r="AA300" s="194" t="str">
        <f t="shared" si="3"/>
        <v>NO PRAZO</v>
      </c>
    </row>
    <row r="301">
      <c r="A301" s="106" t="s">
        <v>271</v>
      </c>
      <c r="B301" s="106" t="s">
        <v>879</v>
      </c>
      <c r="C301" s="106" t="s">
        <v>854</v>
      </c>
      <c r="D301" s="106" t="s">
        <v>897</v>
      </c>
      <c r="E301" s="106" t="s">
        <v>3496</v>
      </c>
      <c r="F301" s="106">
        <v>0.0</v>
      </c>
      <c r="G301" s="400">
        <v>45961.0</v>
      </c>
      <c r="I301" s="106" t="s">
        <v>52</v>
      </c>
      <c r="J301" s="401">
        <v>46029.0</v>
      </c>
      <c r="K301" s="106" t="s">
        <v>53</v>
      </c>
      <c r="L301" s="106" t="s">
        <v>95</v>
      </c>
      <c r="M301" s="401">
        <v>46058.0</v>
      </c>
      <c r="N301" s="401">
        <v>46063.0</v>
      </c>
      <c r="O301" s="401">
        <v>46058.0</v>
      </c>
      <c r="P301" s="402">
        <v>0.0</v>
      </c>
      <c r="Q301" s="403">
        <v>33326.0</v>
      </c>
      <c r="R301" s="192">
        <v>373.4842541746049</v>
      </c>
      <c r="S301" s="106" t="s">
        <v>3157</v>
      </c>
      <c r="U301" s="106" t="s">
        <v>48</v>
      </c>
      <c r="V301" s="106" t="s">
        <v>40</v>
      </c>
      <c r="W301" s="106" t="s">
        <v>41</v>
      </c>
      <c r="Y301" s="194" t="str">
        <f t="shared" si="1"/>
        <v>#NAME?</v>
      </c>
      <c r="Z301" s="194" t="str">
        <f t="shared" si="2"/>
        <v>#NAME?</v>
      </c>
      <c r="AA301" s="194" t="str">
        <f t="shared" si="3"/>
        <v>#NAME?</v>
      </c>
    </row>
    <row r="302">
      <c r="A302" s="106" t="s">
        <v>271</v>
      </c>
      <c r="B302" s="106" t="s">
        <v>879</v>
      </c>
      <c r="C302" s="106" t="s">
        <v>900</v>
      </c>
      <c r="D302" s="106" t="s">
        <v>901</v>
      </c>
      <c r="E302" s="106" t="s">
        <v>902</v>
      </c>
      <c r="F302" s="106">
        <v>0.0</v>
      </c>
      <c r="G302" s="401">
        <v>45965.0</v>
      </c>
      <c r="I302" s="106" t="s">
        <v>37</v>
      </c>
      <c r="J302" s="401">
        <v>45999.0</v>
      </c>
      <c r="K302" s="106">
        <v>1.0233833E7</v>
      </c>
      <c r="L302" s="106" t="s">
        <v>903</v>
      </c>
      <c r="M302" s="400">
        <v>46014.0</v>
      </c>
      <c r="N302" s="400"/>
      <c r="O302" s="400">
        <v>46014.0</v>
      </c>
      <c r="P302" s="402">
        <v>1.0</v>
      </c>
      <c r="Q302" s="403">
        <v>7187.4</v>
      </c>
      <c r="R302" s="192">
        <v>80.54914266502297</v>
      </c>
      <c r="S302" s="106" t="s">
        <v>2716</v>
      </c>
      <c r="T302" s="106">
        <v>158.0</v>
      </c>
      <c r="U302" s="106" t="s">
        <v>48</v>
      </c>
      <c r="V302" s="106" t="s">
        <v>40</v>
      </c>
      <c r="W302" s="106" t="s">
        <v>41</v>
      </c>
      <c r="Y302" s="194" t="str">
        <f t="shared" si="1"/>
        <v>#NAME?</v>
      </c>
      <c r="Z302" s="194" t="str">
        <f t="shared" si="2"/>
        <v>#NAME?</v>
      </c>
      <c r="AA302" s="194" t="str">
        <f t="shared" si="3"/>
        <v>#NAME?</v>
      </c>
    </row>
    <row r="303">
      <c r="A303" s="106" t="s">
        <v>187</v>
      </c>
      <c r="B303" s="106" t="s">
        <v>234</v>
      </c>
      <c r="C303" s="106" t="s">
        <v>197</v>
      </c>
      <c r="D303" s="106" t="s">
        <v>904</v>
      </c>
      <c r="E303" s="106" t="s">
        <v>905</v>
      </c>
      <c r="F303" s="106">
        <v>1.0</v>
      </c>
      <c r="G303" s="401">
        <v>45866.0</v>
      </c>
      <c r="H303" s="106" t="s">
        <v>906</v>
      </c>
      <c r="I303" s="106" t="s">
        <v>99</v>
      </c>
      <c r="J303" s="401">
        <v>45867.0</v>
      </c>
      <c r="K303" s="106" t="s">
        <v>53</v>
      </c>
      <c r="L303" s="106" t="s">
        <v>205</v>
      </c>
      <c r="M303" s="400">
        <v>45990.0</v>
      </c>
      <c r="N303" s="400">
        <v>45990.0</v>
      </c>
      <c r="O303" s="400">
        <v>45990.0</v>
      </c>
      <c r="P303" s="402">
        <v>1.0</v>
      </c>
      <c r="Q303" s="403">
        <v>1066.83</v>
      </c>
      <c r="R303" s="192">
        <v>11.955956516866523</v>
      </c>
      <c r="S303" s="106" t="s">
        <v>3157</v>
      </c>
      <c r="U303" s="106" t="s">
        <v>39</v>
      </c>
      <c r="V303" s="106" t="s">
        <v>40</v>
      </c>
      <c r="W303" s="106"/>
      <c r="Y303" s="194" t="str">
        <f t="shared" si="1"/>
        <v>#NAME?</v>
      </c>
      <c r="Z303" s="194" t="str">
        <f t="shared" si="2"/>
        <v>#NAME?</v>
      </c>
      <c r="AA303" s="194" t="str">
        <f t="shared" si="3"/>
        <v>#NAME?</v>
      </c>
    </row>
    <row r="304">
      <c r="A304" s="106" t="s">
        <v>187</v>
      </c>
      <c r="B304" s="106" t="s">
        <v>188</v>
      </c>
      <c r="C304" s="106" t="s">
        <v>907</v>
      </c>
      <c r="D304" s="106" t="s">
        <v>306</v>
      </c>
      <c r="E304" s="106" t="s">
        <v>908</v>
      </c>
      <c r="F304" s="106">
        <v>0.0</v>
      </c>
      <c r="G304" s="401">
        <v>46000.0</v>
      </c>
      <c r="H304" s="106" t="s">
        <v>909</v>
      </c>
      <c r="I304" s="106" t="s">
        <v>52</v>
      </c>
      <c r="J304" s="400">
        <v>46006.0</v>
      </c>
      <c r="K304" s="106" t="s">
        <v>53</v>
      </c>
      <c r="L304" s="106" t="s">
        <v>227</v>
      </c>
      <c r="M304" s="401">
        <v>46032.0</v>
      </c>
      <c r="N304" s="401">
        <v>46051.0</v>
      </c>
      <c r="O304" s="401">
        <v>46043.0</v>
      </c>
      <c r="P304" s="402">
        <v>1.0</v>
      </c>
      <c r="Q304" s="403">
        <v>12480.0</v>
      </c>
      <c r="R304" s="192">
        <v>139.86327468340244</v>
      </c>
      <c r="S304" s="106" t="s">
        <v>3157</v>
      </c>
      <c r="U304" s="106" t="s">
        <v>39</v>
      </c>
      <c r="V304" s="106" t="s">
        <v>40</v>
      </c>
      <c r="W304" s="106" t="s">
        <v>41</v>
      </c>
      <c r="Y304" s="194" t="str">
        <f t="shared" si="1"/>
        <v>#NAME?</v>
      </c>
      <c r="Z304" s="194" t="str">
        <f t="shared" si="2"/>
        <v>#NAME?</v>
      </c>
      <c r="AA304" s="194" t="str">
        <f t="shared" si="3"/>
        <v>#NAME?</v>
      </c>
    </row>
    <row r="305">
      <c r="A305" s="106" t="s">
        <v>271</v>
      </c>
      <c r="B305" s="106" t="s">
        <v>879</v>
      </c>
      <c r="C305" s="106" t="s">
        <v>910</v>
      </c>
      <c r="D305" s="106" t="s">
        <v>842</v>
      </c>
      <c r="E305" s="106" t="s">
        <v>3497</v>
      </c>
      <c r="F305" s="106">
        <v>0.0</v>
      </c>
      <c r="G305" s="400">
        <v>45972.0</v>
      </c>
      <c r="H305" s="404"/>
      <c r="I305" s="106" t="s">
        <v>162</v>
      </c>
      <c r="K305" s="106"/>
      <c r="L305" s="106"/>
      <c r="Q305" s="223"/>
      <c r="R305" s="192">
        <v>0.0</v>
      </c>
      <c r="S305" s="106" t="s">
        <v>3411</v>
      </c>
      <c r="U305" s="106" t="s">
        <v>48</v>
      </c>
      <c r="V305" s="106" t="s">
        <v>163</v>
      </c>
      <c r="W305" s="106"/>
      <c r="Y305" s="194">
        <f t="shared" si="1"/>
        <v>0</v>
      </c>
      <c r="Z305" s="194" t="str">
        <f t="shared" si="2"/>
        <v/>
      </c>
      <c r="AA305" s="194" t="str">
        <f t="shared" si="3"/>
        <v>NO PRAZO</v>
      </c>
    </row>
    <row r="306">
      <c r="A306" s="106" t="s">
        <v>271</v>
      </c>
      <c r="B306" s="106" t="s">
        <v>879</v>
      </c>
      <c r="C306" s="106" t="s">
        <v>912</v>
      </c>
      <c r="D306" s="106" t="s">
        <v>913</v>
      </c>
      <c r="E306" s="106" t="s">
        <v>914</v>
      </c>
      <c r="F306" s="106">
        <v>0.0</v>
      </c>
      <c r="G306" s="400">
        <v>45979.0</v>
      </c>
      <c r="H306" s="404"/>
      <c r="I306" s="106" t="s">
        <v>162</v>
      </c>
      <c r="Q306" s="223"/>
      <c r="R306" s="192">
        <v>0.0</v>
      </c>
      <c r="S306" s="106" t="s">
        <v>3411</v>
      </c>
      <c r="U306" s="106" t="s">
        <v>48</v>
      </c>
      <c r="V306" s="106" t="s">
        <v>163</v>
      </c>
      <c r="W306" s="106"/>
      <c r="Y306" s="194">
        <f t="shared" si="1"/>
        <v>0</v>
      </c>
      <c r="Z306" s="194" t="str">
        <f t="shared" si="2"/>
        <v/>
      </c>
      <c r="AA306" s="194" t="str">
        <f t="shared" si="3"/>
        <v>NO PRAZO</v>
      </c>
    </row>
    <row r="307">
      <c r="A307" s="106" t="s">
        <v>31</v>
      </c>
      <c r="B307" s="106" t="s">
        <v>202</v>
      </c>
      <c r="C307" s="106" t="s">
        <v>197</v>
      </c>
      <c r="D307" s="106" t="s">
        <v>2841</v>
      </c>
      <c r="E307" s="106" t="s">
        <v>2842</v>
      </c>
      <c r="F307" s="106">
        <v>0.0</v>
      </c>
      <c r="G307" s="401">
        <v>45969.0</v>
      </c>
      <c r="H307" s="106" t="s">
        <v>2843</v>
      </c>
      <c r="I307" s="106" t="s">
        <v>37</v>
      </c>
      <c r="J307" s="400">
        <v>45975.0</v>
      </c>
      <c r="K307" s="106">
        <v>1.0233484E7</v>
      </c>
      <c r="L307" s="106" t="s">
        <v>276</v>
      </c>
      <c r="M307" s="400">
        <v>46008.0</v>
      </c>
      <c r="N307" s="406"/>
      <c r="O307" s="400">
        <v>46013.0</v>
      </c>
      <c r="P307" s="402">
        <v>1.0</v>
      </c>
      <c r="Q307" s="403">
        <v>205160.34</v>
      </c>
      <c r="R307" s="192">
        <v>2299.2305278493777</v>
      </c>
      <c r="S307" s="106" t="s">
        <v>3163</v>
      </c>
      <c r="T307" s="106">
        <v>23248.0</v>
      </c>
      <c r="U307" s="106" t="s">
        <v>48</v>
      </c>
      <c r="V307" s="106" t="s">
        <v>208</v>
      </c>
      <c r="W307" s="106" t="s">
        <v>41</v>
      </c>
      <c r="Y307" s="194" t="str">
        <f t="shared" si="1"/>
        <v>#NAME?</v>
      </c>
      <c r="Z307" s="194" t="str">
        <f t="shared" si="2"/>
        <v>#NAME?</v>
      </c>
      <c r="AA307" s="194" t="str">
        <f t="shared" si="3"/>
        <v>#NAME?</v>
      </c>
    </row>
    <row r="308">
      <c r="A308" s="106" t="s">
        <v>271</v>
      </c>
      <c r="B308" s="106" t="s">
        <v>879</v>
      </c>
      <c r="C308" s="106" t="s">
        <v>915</v>
      </c>
      <c r="D308" s="106" t="s">
        <v>916</v>
      </c>
      <c r="E308" s="106" t="s">
        <v>917</v>
      </c>
      <c r="F308" s="106">
        <v>0.0</v>
      </c>
      <c r="G308" s="401">
        <v>45763.0</v>
      </c>
      <c r="H308" s="106" t="s">
        <v>918</v>
      </c>
      <c r="I308" s="106" t="s">
        <v>162</v>
      </c>
      <c r="Q308" s="223"/>
      <c r="R308" s="192">
        <v>0.0</v>
      </c>
      <c r="S308" s="106" t="s">
        <v>3411</v>
      </c>
      <c r="U308" s="106" t="s">
        <v>48</v>
      </c>
      <c r="V308" s="106" t="s">
        <v>91</v>
      </c>
      <c r="W308" s="106"/>
      <c r="Y308" s="194">
        <f t="shared" si="1"/>
        <v>0</v>
      </c>
      <c r="Z308" s="194" t="str">
        <f t="shared" si="2"/>
        <v/>
      </c>
      <c r="AA308" s="194" t="str">
        <f t="shared" si="3"/>
        <v>NO PRAZO</v>
      </c>
    </row>
    <row r="309">
      <c r="A309" s="106" t="s">
        <v>31</v>
      </c>
      <c r="B309" s="106" t="s">
        <v>925</v>
      </c>
      <c r="C309" s="106" t="s">
        <v>1084</v>
      </c>
      <c r="D309" s="106" t="s">
        <v>1719</v>
      </c>
      <c r="E309" s="106" t="s">
        <v>3498</v>
      </c>
      <c r="F309" s="106">
        <v>0.0</v>
      </c>
      <c r="G309" s="400">
        <v>45978.0</v>
      </c>
      <c r="I309" s="106" t="s">
        <v>37</v>
      </c>
      <c r="J309" s="400">
        <v>46003.0</v>
      </c>
      <c r="K309" s="106">
        <v>1.0233671E7</v>
      </c>
      <c r="L309" s="106" t="s">
        <v>778</v>
      </c>
      <c r="M309" s="401">
        <v>46008.0</v>
      </c>
      <c r="N309" s="401"/>
      <c r="O309" s="401">
        <v>46373.0</v>
      </c>
      <c r="P309" s="402">
        <v>1.0</v>
      </c>
      <c r="Q309" s="403">
        <v>46374.2</v>
      </c>
      <c r="R309" s="192">
        <v>519.7153423736411</v>
      </c>
      <c r="S309" s="106" t="s">
        <v>3162</v>
      </c>
      <c r="T309" s="106">
        <v>13743.0</v>
      </c>
      <c r="U309" s="106" t="s">
        <v>39</v>
      </c>
      <c r="V309" s="106" t="s">
        <v>40</v>
      </c>
      <c r="Y309" s="194" t="str">
        <f t="shared" si="1"/>
        <v>#NAME?</v>
      </c>
      <c r="Z309" s="194" t="str">
        <f t="shared" si="2"/>
        <v>#NAME?</v>
      </c>
      <c r="AA309" s="194" t="str">
        <f t="shared" si="3"/>
        <v>#NAME?</v>
      </c>
    </row>
    <row r="310">
      <c r="A310" s="106" t="s">
        <v>31</v>
      </c>
      <c r="B310" s="106" t="s">
        <v>925</v>
      </c>
      <c r="C310" s="106" t="s">
        <v>3499</v>
      </c>
      <c r="D310" s="106" t="s">
        <v>3500</v>
      </c>
      <c r="E310" s="106" t="s">
        <v>3501</v>
      </c>
      <c r="F310" s="106">
        <v>0.0</v>
      </c>
      <c r="G310" s="406">
        <v>45992.0</v>
      </c>
      <c r="I310" s="106" t="s">
        <v>37</v>
      </c>
      <c r="J310" s="400">
        <v>46004.0</v>
      </c>
      <c r="K310" s="106">
        <v>1.0234057E7</v>
      </c>
      <c r="L310" s="106" t="s">
        <v>1064</v>
      </c>
      <c r="M310" s="400">
        <v>46006.0</v>
      </c>
      <c r="O310" s="400">
        <v>46006.0</v>
      </c>
      <c r="P310" s="402">
        <v>1.0</v>
      </c>
      <c r="Q310" s="403">
        <v>23159.4</v>
      </c>
      <c r="R310" s="192">
        <v>259.54723747618516</v>
      </c>
      <c r="S310" s="106" t="s">
        <v>3157</v>
      </c>
      <c r="T310" s="106">
        <v>85660.0</v>
      </c>
      <c r="U310" s="106" t="s">
        <v>48</v>
      </c>
      <c r="V310" s="106" t="s">
        <v>208</v>
      </c>
      <c r="Y310" s="194" t="str">
        <f t="shared" si="1"/>
        <v>#NAME?</v>
      </c>
      <c r="Z310" s="194" t="str">
        <f t="shared" si="2"/>
        <v>#NAME?</v>
      </c>
      <c r="AA310" s="194" t="str">
        <f t="shared" si="3"/>
        <v>#NAME?</v>
      </c>
    </row>
    <row r="311">
      <c r="A311" s="106" t="s">
        <v>31</v>
      </c>
      <c r="B311" s="106" t="s">
        <v>925</v>
      </c>
      <c r="C311" s="106" t="s">
        <v>1084</v>
      </c>
      <c r="D311" s="106" t="s">
        <v>2844</v>
      </c>
      <c r="E311" s="106" t="s">
        <v>2845</v>
      </c>
      <c r="F311" s="106">
        <v>1.0</v>
      </c>
      <c r="G311" s="401">
        <v>45994.0</v>
      </c>
      <c r="H311" s="106" t="s">
        <v>2846</v>
      </c>
      <c r="I311" s="106" t="s">
        <v>162</v>
      </c>
      <c r="K311" s="106"/>
      <c r="M311" s="400"/>
      <c r="N311" s="400"/>
      <c r="Q311" s="403"/>
      <c r="R311" s="192">
        <v>0.0</v>
      </c>
      <c r="S311" s="106" t="s">
        <v>3411</v>
      </c>
      <c r="U311" s="106" t="s">
        <v>48</v>
      </c>
      <c r="V311" s="106" t="s">
        <v>163</v>
      </c>
      <c r="Y311" s="194">
        <f t="shared" si="1"/>
        <v>0</v>
      </c>
      <c r="Z311" s="194" t="str">
        <f t="shared" si="2"/>
        <v/>
      </c>
      <c r="AA311" s="194" t="str">
        <f t="shared" si="3"/>
        <v>NO PRAZO</v>
      </c>
    </row>
    <row r="312">
      <c r="A312" s="106" t="s">
        <v>31</v>
      </c>
      <c r="B312" s="106" t="s">
        <v>925</v>
      </c>
      <c r="C312" s="106" t="s">
        <v>926</v>
      </c>
      <c r="D312" s="106" t="s">
        <v>927</v>
      </c>
      <c r="E312" s="106" t="s">
        <v>928</v>
      </c>
      <c r="F312" s="106">
        <v>0.0</v>
      </c>
      <c r="G312" s="400">
        <v>46002.0</v>
      </c>
      <c r="I312" s="106" t="s">
        <v>162</v>
      </c>
      <c r="Q312" s="223"/>
      <c r="R312" s="192">
        <v>0.0</v>
      </c>
      <c r="S312" s="106" t="s">
        <v>3411</v>
      </c>
      <c r="U312" s="106" t="s">
        <v>39</v>
      </c>
      <c r="V312" s="106" t="s">
        <v>163</v>
      </c>
      <c r="Y312" s="194">
        <f t="shared" si="1"/>
        <v>0</v>
      </c>
      <c r="Z312" s="194" t="str">
        <f t="shared" si="2"/>
        <v/>
      </c>
      <c r="AA312" s="194" t="str">
        <f t="shared" si="3"/>
        <v>NO PRAZO</v>
      </c>
    </row>
    <row r="313">
      <c r="A313" s="106" t="s">
        <v>31</v>
      </c>
      <c r="B313" s="106" t="s">
        <v>925</v>
      </c>
      <c r="C313" s="106" t="s">
        <v>930</v>
      </c>
      <c r="D313" s="106" t="s">
        <v>43</v>
      </c>
      <c r="E313" s="106" t="s">
        <v>931</v>
      </c>
      <c r="F313" s="106">
        <v>0.0</v>
      </c>
      <c r="G313" s="400">
        <v>46013.0</v>
      </c>
      <c r="H313" s="106" t="s">
        <v>3502</v>
      </c>
      <c r="I313" s="106" t="s">
        <v>162</v>
      </c>
      <c r="Q313" s="223"/>
      <c r="R313" s="192">
        <v>0.0</v>
      </c>
      <c r="S313" s="106" t="s">
        <v>3411</v>
      </c>
      <c r="U313" s="106" t="s">
        <v>48</v>
      </c>
      <c r="V313" s="106" t="s">
        <v>163</v>
      </c>
      <c r="Y313" s="194">
        <f t="shared" si="1"/>
        <v>0</v>
      </c>
      <c r="Z313" s="194" t="str">
        <f t="shared" si="2"/>
        <v/>
      </c>
      <c r="AA313" s="194" t="str">
        <f t="shared" si="3"/>
        <v>NO PRAZO</v>
      </c>
    </row>
    <row r="314">
      <c r="A314" s="106" t="s">
        <v>31</v>
      </c>
      <c r="B314" s="106" t="s">
        <v>925</v>
      </c>
      <c r="C314" s="106" t="s">
        <v>933</v>
      </c>
      <c r="D314" s="106" t="s">
        <v>934</v>
      </c>
      <c r="E314" s="106" t="s">
        <v>935</v>
      </c>
      <c r="F314" s="106">
        <v>0.0</v>
      </c>
      <c r="G314" s="400">
        <v>46014.0</v>
      </c>
      <c r="H314" s="106"/>
      <c r="I314" s="106" t="s">
        <v>162</v>
      </c>
      <c r="Q314" s="223"/>
      <c r="R314" s="192">
        <v>0.0</v>
      </c>
      <c r="S314" s="106" t="s">
        <v>3411</v>
      </c>
      <c r="U314" s="106" t="s">
        <v>48</v>
      </c>
      <c r="V314" s="106" t="s">
        <v>163</v>
      </c>
      <c r="Y314" s="194">
        <f t="shared" si="1"/>
        <v>0</v>
      </c>
      <c r="Z314" s="194" t="str">
        <f t="shared" si="2"/>
        <v/>
      </c>
      <c r="AA314" s="194" t="str">
        <f t="shared" si="3"/>
        <v>NO PRAZO</v>
      </c>
    </row>
    <row r="315">
      <c r="A315" s="106" t="s">
        <v>31</v>
      </c>
      <c r="B315" s="106" t="s">
        <v>925</v>
      </c>
      <c r="C315" s="106" t="s">
        <v>933</v>
      </c>
      <c r="D315" s="106" t="s">
        <v>934</v>
      </c>
      <c r="E315" s="106" t="s">
        <v>938</v>
      </c>
      <c r="F315" s="106">
        <v>0.0</v>
      </c>
      <c r="G315" s="400">
        <v>46014.0</v>
      </c>
      <c r="H315" s="106" t="s">
        <v>3502</v>
      </c>
      <c r="I315" s="106" t="s">
        <v>162</v>
      </c>
      <c r="Q315" s="223"/>
      <c r="R315" s="192">
        <v>0.0</v>
      </c>
      <c r="S315" s="106" t="s">
        <v>3411</v>
      </c>
      <c r="U315" s="106" t="s">
        <v>48</v>
      </c>
      <c r="V315" s="106" t="s">
        <v>163</v>
      </c>
      <c r="Y315" s="194">
        <f t="shared" si="1"/>
        <v>0</v>
      </c>
      <c r="Z315" s="194" t="str">
        <f t="shared" si="2"/>
        <v/>
      </c>
      <c r="AA315" s="194" t="str">
        <f t="shared" si="3"/>
        <v>NO PRAZO</v>
      </c>
    </row>
    <row r="316">
      <c r="A316" s="106" t="s">
        <v>31</v>
      </c>
      <c r="B316" s="106" t="s">
        <v>925</v>
      </c>
      <c r="C316" s="106" t="s">
        <v>1633</v>
      </c>
      <c r="D316" s="106" t="s">
        <v>956</v>
      </c>
      <c r="E316" s="106" t="s">
        <v>2847</v>
      </c>
      <c r="F316" s="106">
        <v>0.0</v>
      </c>
      <c r="G316" s="400">
        <v>46014.0</v>
      </c>
      <c r="I316" s="106" t="s">
        <v>439</v>
      </c>
      <c r="Q316" s="223"/>
      <c r="R316" s="192">
        <v>0.0</v>
      </c>
      <c r="S316" s="106" t="s">
        <v>3411</v>
      </c>
      <c r="U316" s="106" t="s">
        <v>48</v>
      </c>
      <c r="V316" s="106" t="s">
        <v>439</v>
      </c>
      <c r="Y316" s="194">
        <f t="shared" si="1"/>
        <v>0</v>
      </c>
      <c r="Z316" s="194" t="str">
        <f t="shared" si="2"/>
        <v/>
      </c>
      <c r="AA316" s="194" t="str">
        <f t="shared" si="3"/>
        <v>NO PRAZO</v>
      </c>
    </row>
    <row r="317">
      <c r="A317" s="106" t="s">
        <v>31</v>
      </c>
      <c r="B317" s="106" t="s">
        <v>925</v>
      </c>
      <c r="C317" s="106" t="s">
        <v>940</v>
      </c>
      <c r="D317" s="106" t="s">
        <v>941</v>
      </c>
      <c r="E317" s="106" t="s">
        <v>942</v>
      </c>
      <c r="F317" s="106">
        <v>0.0</v>
      </c>
      <c r="G317" s="400">
        <v>46014.0</v>
      </c>
      <c r="I317" s="106" t="s">
        <v>162</v>
      </c>
      <c r="Q317" s="223"/>
      <c r="R317" s="192">
        <v>0.0</v>
      </c>
      <c r="S317" s="106" t="s">
        <v>3411</v>
      </c>
      <c r="U317" s="106" t="s">
        <v>48</v>
      </c>
      <c r="V317" s="106" t="s">
        <v>163</v>
      </c>
      <c r="Y317" s="194">
        <f t="shared" si="1"/>
        <v>0</v>
      </c>
      <c r="Z317" s="194" t="str">
        <f t="shared" si="2"/>
        <v/>
      </c>
      <c r="AA317" s="194" t="str">
        <f t="shared" si="3"/>
        <v>NO PRAZO</v>
      </c>
    </row>
    <row r="318">
      <c r="A318" s="106" t="s">
        <v>31</v>
      </c>
      <c r="B318" s="106" t="s">
        <v>925</v>
      </c>
      <c r="C318" s="106" t="s">
        <v>944</v>
      </c>
      <c r="D318" s="106" t="s">
        <v>945</v>
      </c>
      <c r="E318" s="106" t="s">
        <v>946</v>
      </c>
      <c r="F318" s="106">
        <v>0.0</v>
      </c>
      <c r="G318" s="400">
        <v>46014.0</v>
      </c>
      <c r="H318" s="106" t="s">
        <v>3503</v>
      </c>
      <c r="I318" s="106" t="s">
        <v>37</v>
      </c>
      <c r="J318" s="401">
        <v>46042.0</v>
      </c>
      <c r="K318" s="106">
        <v>1.023612E7</v>
      </c>
      <c r="L318" s="106" t="s">
        <v>113</v>
      </c>
      <c r="M318" s="401">
        <v>46091.0</v>
      </c>
      <c r="O318" s="401">
        <v>46091.0</v>
      </c>
      <c r="P318" s="402">
        <v>0.0</v>
      </c>
      <c r="Q318" s="403">
        <v>380714.4</v>
      </c>
      <c r="R318" s="192">
        <v>4266.663678135156</v>
      </c>
      <c r="S318" s="106" t="s">
        <v>2716</v>
      </c>
      <c r="U318" s="106" t="s">
        <v>48</v>
      </c>
      <c r="V318" s="106" t="s">
        <v>40</v>
      </c>
      <c r="Y318" s="194" t="str">
        <f t="shared" si="1"/>
        <v>#NAME?</v>
      </c>
      <c r="Z318" s="194" t="str">
        <f t="shared" si="2"/>
        <v>#NAME?</v>
      </c>
      <c r="AA318" s="194" t="str">
        <f t="shared" si="3"/>
        <v>#NAME?</v>
      </c>
    </row>
    <row r="319">
      <c r="A319" s="106" t="s">
        <v>31</v>
      </c>
      <c r="B319" s="106" t="s">
        <v>925</v>
      </c>
      <c r="C319" s="106" t="s">
        <v>948</v>
      </c>
      <c r="D319" s="106" t="s">
        <v>949</v>
      </c>
      <c r="E319" s="106" t="s">
        <v>950</v>
      </c>
      <c r="F319" s="106">
        <v>0.0</v>
      </c>
      <c r="G319" s="400">
        <v>46014.0</v>
      </c>
      <c r="H319" s="106" t="s">
        <v>3504</v>
      </c>
      <c r="I319" s="106" t="s">
        <v>162</v>
      </c>
      <c r="Q319" s="223"/>
      <c r="R319" s="192">
        <v>0.0</v>
      </c>
      <c r="S319" s="106" t="s">
        <v>3411</v>
      </c>
      <c r="U319" s="106" t="s">
        <v>48</v>
      </c>
      <c r="V319" s="106" t="s">
        <v>163</v>
      </c>
      <c r="Y319" s="194">
        <f t="shared" si="1"/>
        <v>0</v>
      </c>
      <c r="Z319" s="194" t="str">
        <f t="shared" si="2"/>
        <v/>
      </c>
      <c r="AA319" s="194" t="str">
        <f t="shared" si="3"/>
        <v>NO PRAZO</v>
      </c>
    </row>
    <row r="320">
      <c r="A320" s="106" t="s">
        <v>31</v>
      </c>
      <c r="B320" s="106" t="s">
        <v>925</v>
      </c>
      <c r="C320" s="106" t="s">
        <v>952</v>
      </c>
      <c r="D320" s="106" t="s">
        <v>953</v>
      </c>
      <c r="E320" s="106" t="s">
        <v>954</v>
      </c>
      <c r="F320" s="106">
        <v>0.0</v>
      </c>
      <c r="G320" s="400">
        <v>46014.0</v>
      </c>
      <c r="H320" s="106" t="s">
        <v>3505</v>
      </c>
      <c r="I320" s="106" t="s">
        <v>162</v>
      </c>
      <c r="Q320" s="223"/>
      <c r="R320" s="192">
        <v>0.0</v>
      </c>
      <c r="S320" s="106" t="s">
        <v>3411</v>
      </c>
      <c r="U320" s="106" t="s">
        <v>48</v>
      </c>
      <c r="V320" s="106" t="s">
        <v>163</v>
      </c>
      <c r="Y320" s="194">
        <f t="shared" si="1"/>
        <v>0</v>
      </c>
      <c r="Z320" s="194" t="str">
        <f t="shared" si="2"/>
        <v/>
      </c>
      <c r="AA320" s="194" t="str">
        <f t="shared" si="3"/>
        <v>NO PRAZO</v>
      </c>
    </row>
    <row r="321">
      <c r="A321" s="106" t="s">
        <v>31</v>
      </c>
      <c r="B321" s="106" t="s">
        <v>925</v>
      </c>
      <c r="C321" s="106" t="s">
        <v>952</v>
      </c>
      <c r="D321" s="106" t="s">
        <v>956</v>
      </c>
      <c r="E321" s="106" t="s">
        <v>957</v>
      </c>
      <c r="F321" s="106">
        <v>0.0</v>
      </c>
      <c r="G321" s="400">
        <v>46014.0</v>
      </c>
      <c r="H321" s="106" t="s">
        <v>3505</v>
      </c>
      <c r="I321" s="106" t="s">
        <v>162</v>
      </c>
      <c r="Q321" s="223"/>
      <c r="R321" s="192">
        <v>0.0</v>
      </c>
      <c r="S321" s="106" t="s">
        <v>3411</v>
      </c>
      <c r="U321" s="106" t="s">
        <v>48</v>
      </c>
      <c r="V321" s="106" t="s">
        <v>163</v>
      </c>
      <c r="Y321" s="194">
        <f t="shared" si="1"/>
        <v>0</v>
      </c>
      <c r="Z321" s="194" t="str">
        <f t="shared" si="2"/>
        <v/>
      </c>
      <c r="AA321" s="194" t="str">
        <f t="shared" si="3"/>
        <v>NO PRAZO</v>
      </c>
    </row>
    <row r="322">
      <c r="A322" s="106" t="s">
        <v>31</v>
      </c>
      <c r="B322" s="106" t="s">
        <v>925</v>
      </c>
      <c r="C322" s="106" t="s">
        <v>959</v>
      </c>
      <c r="D322" s="106" t="s">
        <v>956</v>
      </c>
      <c r="E322" s="106" t="s">
        <v>960</v>
      </c>
      <c r="F322" s="106">
        <v>0.0</v>
      </c>
      <c r="G322" s="400">
        <v>46014.0</v>
      </c>
      <c r="H322" s="106" t="s">
        <v>3506</v>
      </c>
      <c r="I322" s="106" t="s">
        <v>162</v>
      </c>
      <c r="Q322" s="223"/>
      <c r="R322" s="192">
        <v>0.0</v>
      </c>
      <c r="S322" s="106" t="s">
        <v>3411</v>
      </c>
      <c r="U322" s="106" t="s">
        <v>48</v>
      </c>
      <c r="V322" s="106" t="s">
        <v>163</v>
      </c>
      <c r="Y322" s="194">
        <f t="shared" si="1"/>
        <v>0</v>
      </c>
      <c r="Z322" s="194" t="str">
        <f t="shared" si="2"/>
        <v/>
      </c>
      <c r="AA322" s="194" t="str">
        <f t="shared" si="3"/>
        <v>NO PRAZO</v>
      </c>
    </row>
    <row r="323">
      <c r="A323" s="106" t="s">
        <v>31</v>
      </c>
      <c r="B323" s="106" t="s">
        <v>925</v>
      </c>
      <c r="C323" s="106" t="s">
        <v>963</v>
      </c>
      <c r="D323" s="106" t="s">
        <v>964</v>
      </c>
      <c r="E323" s="106" t="s">
        <v>965</v>
      </c>
      <c r="F323" s="106">
        <v>0.0</v>
      </c>
      <c r="G323" s="400">
        <v>46014.0</v>
      </c>
      <c r="H323" s="106" t="s">
        <v>966</v>
      </c>
      <c r="I323" s="106" t="s">
        <v>162</v>
      </c>
      <c r="Q323" s="223"/>
      <c r="R323" s="192">
        <v>0.0</v>
      </c>
      <c r="S323" s="106" t="s">
        <v>3411</v>
      </c>
      <c r="U323" s="106" t="s">
        <v>48</v>
      </c>
      <c r="V323" s="106" t="s">
        <v>163</v>
      </c>
      <c r="Y323" s="194">
        <f t="shared" si="1"/>
        <v>0</v>
      </c>
      <c r="Z323" s="194" t="str">
        <f t="shared" si="2"/>
        <v/>
      </c>
      <c r="AA323" s="194" t="str">
        <f t="shared" si="3"/>
        <v>NO PRAZO</v>
      </c>
    </row>
    <row r="324">
      <c r="A324" s="106" t="s">
        <v>31</v>
      </c>
      <c r="B324" s="106" t="s">
        <v>925</v>
      </c>
      <c r="C324" s="106" t="s">
        <v>963</v>
      </c>
      <c r="D324" s="106" t="s">
        <v>967</v>
      </c>
      <c r="E324" s="106" t="s">
        <v>968</v>
      </c>
      <c r="F324" s="106">
        <v>0.0</v>
      </c>
      <c r="G324" s="400">
        <v>46014.0</v>
      </c>
      <c r="H324" s="106" t="s">
        <v>3507</v>
      </c>
      <c r="I324" s="106" t="s">
        <v>162</v>
      </c>
      <c r="Q324" s="223"/>
      <c r="R324" s="192">
        <v>0.0</v>
      </c>
      <c r="S324" s="106" t="s">
        <v>3411</v>
      </c>
      <c r="U324" s="106" t="s">
        <v>48</v>
      </c>
      <c r="V324" s="106" t="s">
        <v>163</v>
      </c>
      <c r="Y324" s="194">
        <f t="shared" si="1"/>
        <v>0</v>
      </c>
      <c r="Z324" s="194" t="str">
        <f t="shared" si="2"/>
        <v/>
      </c>
      <c r="AA324" s="194" t="str">
        <f t="shared" si="3"/>
        <v>NO PRAZO</v>
      </c>
    </row>
    <row r="325">
      <c r="A325" s="106" t="s">
        <v>31</v>
      </c>
      <c r="B325" s="106" t="s">
        <v>282</v>
      </c>
      <c r="C325" s="106" t="s">
        <v>970</v>
      </c>
      <c r="D325" s="106" t="s">
        <v>971</v>
      </c>
      <c r="E325" s="106" t="s">
        <v>972</v>
      </c>
      <c r="F325" s="106">
        <v>0.0</v>
      </c>
      <c r="G325" s="401">
        <v>45762.0</v>
      </c>
      <c r="I325" s="106" t="s">
        <v>162</v>
      </c>
      <c r="Q325" s="223"/>
      <c r="R325" s="192">
        <v>0.0</v>
      </c>
      <c r="S325" s="106" t="s">
        <v>3411</v>
      </c>
      <c r="U325" s="106" t="s">
        <v>39</v>
      </c>
      <c r="V325" s="106" t="s">
        <v>91</v>
      </c>
      <c r="W325" s="106"/>
      <c r="Y325" s="194">
        <f t="shared" si="1"/>
        <v>0</v>
      </c>
      <c r="Z325" s="194" t="str">
        <f t="shared" si="2"/>
        <v/>
      </c>
      <c r="AA325" s="194" t="str">
        <f t="shared" si="3"/>
        <v>NO PRAZO</v>
      </c>
    </row>
    <row r="326">
      <c r="A326" s="106" t="s">
        <v>31</v>
      </c>
      <c r="B326" s="106" t="s">
        <v>282</v>
      </c>
      <c r="C326" s="106" t="s">
        <v>197</v>
      </c>
      <c r="D326" s="106" t="s">
        <v>973</v>
      </c>
      <c r="E326" s="106" t="s">
        <v>974</v>
      </c>
      <c r="F326" s="106">
        <v>0.0</v>
      </c>
      <c r="G326" s="401">
        <v>45784.0</v>
      </c>
      <c r="I326" s="106" t="s">
        <v>162</v>
      </c>
      <c r="Q326" s="223"/>
      <c r="R326" s="192">
        <v>0.0</v>
      </c>
      <c r="S326" s="106" t="s">
        <v>3411</v>
      </c>
      <c r="U326" s="106" t="s">
        <v>39</v>
      </c>
      <c r="V326" s="106" t="s">
        <v>91</v>
      </c>
      <c r="W326" s="106"/>
      <c r="Y326" s="194">
        <f t="shared" si="1"/>
        <v>0</v>
      </c>
      <c r="Z326" s="194" t="str">
        <f t="shared" si="2"/>
        <v/>
      </c>
      <c r="AA326" s="194" t="str">
        <f t="shared" si="3"/>
        <v>NO PRAZO</v>
      </c>
    </row>
    <row r="327">
      <c r="A327" s="106" t="s">
        <v>31</v>
      </c>
      <c r="B327" s="106" t="s">
        <v>282</v>
      </c>
      <c r="C327" s="106" t="s">
        <v>970</v>
      </c>
      <c r="D327" s="106" t="s">
        <v>975</v>
      </c>
      <c r="E327" s="106" t="s">
        <v>976</v>
      </c>
      <c r="F327" s="106">
        <v>1.0</v>
      </c>
      <c r="G327" s="401">
        <v>45797.0</v>
      </c>
      <c r="H327" s="106" t="s">
        <v>977</v>
      </c>
      <c r="I327" s="106" t="s">
        <v>162</v>
      </c>
      <c r="Q327" s="223"/>
      <c r="R327" s="192">
        <v>0.0</v>
      </c>
      <c r="S327" s="106" t="s">
        <v>3411</v>
      </c>
      <c r="U327" s="106" t="s">
        <v>48</v>
      </c>
      <c r="V327" s="106" t="s">
        <v>91</v>
      </c>
      <c r="W327" s="106"/>
      <c r="Y327" s="194">
        <f t="shared" si="1"/>
        <v>0</v>
      </c>
      <c r="Z327" s="194" t="str">
        <f t="shared" si="2"/>
        <v/>
      </c>
      <c r="AA327" s="194" t="str">
        <f t="shared" si="3"/>
        <v>NO PRAZO</v>
      </c>
    </row>
    <row r="328">
      <c r="A328" s="106" t="s">
        <v>31</v>
      </c>
      <c r="B328" s="106" t="s">
        <v>282</v>
      </c>
      <c r="C328" s="106" t="s">
        <v>970</v>
      </c>
      <c r="D328" s="106" t="s">
        <v>978</v>
      </c>
      <c r="E328" s="106" t="s">
        <v>979</v>
      </c>
      <c r="F328" s="106">
        <v>0.0</v>
      </c>
      <c r="G328" s="401">
        <v>45813.0</v>
      </c>
      <c r="H328" s="404"/>
      <c r="I328" s="106" t="s">
        <v>162</v>
      </c>
      <c r="Q328" s="223"/>
      <c r="R328" s="192">
        <v>0.0</v>
      </c>
      <c r="S328" s="106" t="s">
        <v>3411</v>
      </c>
      <c r="U328" s="106" t="s">
        <v>48</v>
      </c>
      <c r="V328" s="106" t="s">
        <v>91</v>
      </c>
      <c r="W328" s="106"/>
      <c r="Y328" s="194">
        <f t="shared" si="1"/>
        <v>0</v>
      </c>
      <c r="Z328" s="194" t="str">
        <f t="shared" si="2"/>
        <v/>
      </c>
      <c r="AA328" s="194" t="str">
        <f t="shared" si="3"/>
        <v>NO PRAZO</v>
      </c>
    </row>
    <row r="329">
      <c r="A329" s="106" t="s">
        <v>31</v>
      </c>
      <c r="B329" s="106" t="s">
        <v>980</v>
      </c>
      <c r="C329" s="106" t="s">
        <v>197</v>
      </c>
      <c r="D329" s="106" t="s">
        <v>981</v>
      </c>
      <c r="E329" s="106" t="s">
        <v>982</v>
      </c>
      <c r="F329" s="106">
        <v>1.0</v>
      </c>
      <c r="G329" s="401">
        <v>45554.0</v>
      </c>
      <c r="H329" s="404"/>
      <c r="I329" s="106" t="s">
        <v>162</v>
      </c>
      <c r="Q329" s="223"/>
      <c r="R329" s="192">
        <v>0.0</v>
      </c>
      <c r="S329" s="106" t="s">
        <v>3411</v>
      </c>
      <c r="U329" s="106" t="s">
        <v>39</v>
      </c>
      <c r="V329" s="106" t="s">
        <v>91</v>
      </c>
      <c r="W329" s="106"/>
      <c r="Y329" s="194">
        <f t="shared" si="1"/>
        <v>0</v>
      </c>
      <c r="Z329" s="194" t="str">
        <f t="shared" si="2"/>
        <v/>
      </c>
      <c r="AA329" s="194" t="str">
        <f t="shared" si="3"/>
        <v>NO PRAZO</v>
      </c>
    </row>
    <row r="330">
      <c r="A330" s="106" t="s">
        <v>31</v>
      </c>
      <c r="B330" s="194" t="s">
        <v>202</v>
      </c>
      <c r="C330" s="194" t="s">
        <v>564</v>
      </c>
      <c r="D330" s="106" t="s">
        <v>487</v>
      </c>
      <c r="E330" s="106" t="s">
        <v>2848</v>
      </c>
      <c r="F330" s="106">
        <v>0.0</v>
      </c>
      <c r="G330" s="401">
        <v>45969.0</v>
      </c>
      <c r="H330" s="106" t="s">
        <v>2849</v>
      </c>
      <c r="I330" s="106" t="s">
        <v>52</v>
      </c>
      <c r="J330" s="400">
        <v>45979.0</v>
      </c>
      <c r="K330" s="106" t="s">
        <v>53</v>
      </c>
      <c r="L330" s="106" t="s">
        <v>64</v>
      </c>
      <c r="M330" s="401">
        <v>46006.0</v>
      </c>
      <c r="N330" s="401">
        <v>46036.0</v>
      </c>
      <c r="O330" s="401">
        <v>46017.0</v>
      </c>
      <c r="P330" s="402">
        <v>1.0</v>
      </c>
      <c r="Q330" s="403">
        <v>78002.48</v>
      </c>
      <c r="R330" s="192">
        <v>874.1732601143112</v>
      </c>
      <c r="S330" s="106" t="s">
        <v>3162</v>
      </c>
      <c r="T330" s="106">
        <v>59.0</v>
      </c>
      <c r="U330" s="106" t="s">
        <v>48</v>
      </c>
      <c r="V330" s="106" t="s">
        <v>208</v>
      </c>
      <c r="W330" s="106" t="s">
        <v>41</v>
      </c>
      <c r="Y330" s="194" t="str">
        <f t="shared" si="1"/>
        <v>#NAME?</v>
      </c>
      <c r="Z330" s="194" t="str">
        <f t="shared" si="2"/>
        <v>#NAME?</v>
      </c>
      <c r="AA330" s="194" t="str">
        <f t="shared" si="3"/>
        <v>#NAME?</v>
      </c>
    </row>
    <row r="331">
      <c r="A331" s="106" t="s">
        <v>31</v>
      </c>
      <c r="B331" s="106" t="s">
        <v>202</v>
      </c>
      <c r="C331" s="106" t="s">
        <v>983</v>
      </c>
      <c r="D331" s="106" t="s">
        <v>971</v>
      </c>
      <c r="E331" s="106" t="s">
        <v>984</v>
      </c>
      <c r="F331" s="106">
        <v>1.0</v>
      </c>
      <c r="G331" s="400">
        <v>45971.0</v>
      </c>
      <c r="H331" s="106" t="s">
        <v>985</v>
      </c>
      <c r="I331" s="106" t="s">
        <v>37</v>
      </c>
      <c r="J331" s="401">
        <v>45993.0</v>
      </c>
      <c r="K331" s="106">
        <v>1.0233483E7</v>
      </c>
      <c r="L331" s="106" t="s">
        <v>90</v>
      </c>
      <c r="M331" s="401">
        <v>46037.0</v>
      </c>
      <c r="N331" s="106"/>
      <c r="O331" s="401">
        <v>46059.0</v>
      </c>
      <c r="P331" s="402">
        <v>0.8</v>
      </c>
      <c r="Q331" s="403">
        <v>18603.75</v>
      </c>
      <c r="R331" s="192">
        <v>208.49209906981955</v>
      </c>
      <c r="S331" s="106" t="s">
        <v>3157</v>
      </c>
      <c r="U331" s="106" t="s">
        <v>48</v>
      </c>
      <c r="V331" s="106" t="s">
        <v>40</v>
      </c>
      <c r="W331" s="106"/>
      <c r="X331" s="106">
        <v>2.0</v>
      </c>
      <c r="Y331" s="194" t="str">
        <f t="shared" si="1"/>
        <v>#NAME?</v>
      </c>
      <c r="Z331" s="194" t="str">
        <f t="shared" si="2"/>
        <v>#NAME?</v>
      </c>
      <c r="AA331" s="194" t="str">
        <f t="shared" si="3"/>
        <v>#NAME?</v>
      </c>
    </row>
    <row r="332">
      <c r="A332" s="106" t="s">
        <v>187</v>
      </c>
      <c r="B332" s="106" t="s">
        <v>234</v>
      </c>
      <c r="C332" s="106" t="s">
        <v>197</v>
      </c>
      <c r="D332" s="106" t="s">
        <v>198</v>
      </c>
      <c r="E332" s="106" t="s">
        <v>986</v>
      </c>
      <c r="F332" s="106">
        <v>0.0</v>
      </c>
      <c r="G332" s="400">
        <v>46009.0</v>
      </c>
      <c r="I332" s="106" t="s">
        <v>52</v>
      </c>
      <c r="J332" s="400">
        <v>46015.0</v>
      </c>
      <c r="K332" s="106" t="s">
        <v>53</v>
      </c>
      <c r="L332" s="106" t="s">
        <v>95</v>
      </c>
      <c r="M332" s="401">
        <v>46042.0</v>
      </c>
      <c r="N332" s="401">
        <v>46051.0</v>
      </c>
      <c r="O332" s="401">
        <v>46048.0</v>
      </c>
      <c r="P332" s="402">
        <v>1.0</v>
      </c>
      <c r="Q332" s="403">
        <v>16960.0</v>
      </c>
      <c r="R332" s="192">
        <v>190.07060405693153</v>
      </c>
      <c r="S332" s="106" t="s">
        <v>3157</v>
      </c>
      <c r="U332" s="106" t="s">
        <v>39</v>
      </c>
      <c r="V332" s="106" t="s">
        <v>40</v>
      </c>
      <c r="W332" s="106" t="s">
        <v>41</v>
      </c>
      <c r="Y332" s="194" t="str">
        <f t="shared" si="1"/>
        <v>#NAME?</v>
      </c>
      <c r="Z332" s="194" t="str">
        <f t="shared" si="2"/>
        <v>#NAME?</v>
      </c>
      <c r="AA332" s="194" t="str">
        <f t="shared" si="3"/>
        <v>#NAME?</v>
      </c>
    </row>
    <row r="333">
      <c r="A333" s="106" t="s">
        <v>31</v>
      </c>
      <c r="B333" s="106" t="s">
        <v>202</v>
      </c>
      <c r="C333" s="106" t="s">
        <v>983</v>
      </c>
      <c r="D333" s="106" t="s">
        <v>987</v>
      </c>
      <c r="E333" s="106" t="s">
        <v>988</v>
      </c>
      <c r="F333" s="106">
        <v>0.0</v>
      </c>
      <c r="G333" s="400">
        <v>45971.0</v>
      </c>
      <c r="H333" s="106" t="s">
        <v>989</v>
      </c>
      <c r="I333" s="106" t="s">
        <v>46</v>
      </c>
      <c r="J333" s="401">
        <v>46045.0</v>
      </c>
      <c r="K333" s="106">
        <v>1.0235058E7</v>
      </c>
      <c r="L333" s="106" t="s">
        <v>90</v>
      </c>
      <c r="M333" s="401">
        <v>46068.0</v>
      </c>
      <c r="O333" s="401">
        <v>46068.0</v>
      </c>
      <c r="P333" s="402">
        <v>0.4</v>
      </c>
      <c r="Q333" s="403">
        <v>128865.0</v>
      </c>
      <c r="R333" s="192">
        <v>1444.1891740446038</v>
      </c>
      <c r="S333" s="106" t="s">
        <v>3157</v>
      </c>
      <c r="U333" s="106" t="s">
        <v>48</v>
      </c>
      <c r="V333" s="106" t="s">
        <v>40</v>
      </c>
      <c r="W333" s="106" t="s">
        <v>41</v>
      </c>
      <c r="X333" s="106">
        <v>2.0</v>
      </c>
      <c r="Y333" s="194" t="str">
        <f t="shared" si="1"/>
        <v>#NAME?</v>
      </c>
      <c r="Z333" s="194" t="str">
        <f t="shared" si="2"/>
        <v>#NAME?</v>
      </c>
      <c r="AA333" s="194" t="str">
        <f t="shared" si="3"/>
        <v>#NAME?</v>
      </c>
    </row>
    <row r="334">
      <c r="A334" s="106" t="s">
        <v>187</v>
      </c>
      <c r="B334" s="106" t="s">
        <v>188</v>
      </c>
      <c r="C334" s="106" t="s">
        <v>990</v>
      </c>
      <c r="D334" s="106" t="s">
        <v>991</v>
      </c>
      <c r="E334" s="106" t="s">
        <v>992</v>
      </c>
      <c r="F334" s="106">
        <v>0.0</v>
      </c>
      <c r="G334" s="400">
        <v>46009.0</v>
      </c>
      <c r="I334" s="106" t="s">
        <v>52</v>
      </c>
      <c r="J334" s="400">
        <v>46010.0</v>
      </c>
      <c r="K334" s="106" t="s">
        <v>53</v>
      </c>
      <c r="L334" s="106" t="s">
        <v>95</v>
      </c>
      <c r="M334" s="401">
        <v>46032.0</v>
      </c>
      <c r="N334" s="401">
        <v>46037.0</v>
      </c>
      <c r="O334" s="401">
        <v>46049.0</v>
      </c>
      <c r="P334" s="402">
        <v>1.0</v>
      </c>
      <c r="Q334" s="403">
        <v>8780.0</v>
      </c>
      <c r="R334" s="192">
        <v>98.397399977586</v>
      </c>
      <c r="S334" s="106" t="s">
        <v>3157</v>
      </c>
      <c r="U334" s="106" t="s">
        <v>39</v>
      </c>
      <c r="V334" s="106" t="s">
        <v>40</v>
      </c>
      <c r="W334" s="106" t="s">
        <v>41</v>
      </c>
      <c r="Y334" s="194" t="str">
        <f t="shared" si="1"/>
        <v>#NAME?</v>
      </c>
      <c r="Z334" s="194" t="str">
        <f t="shared" si="2"/>
        <v>#NAME?</v>
      </c>
      <c r="AA334" s="194" t="str">
        <f t="shared" si="3"/>
        <v>#NAME?</v>
      </c>
    </row>
    <row r="335">
      <c r="A335" s="106" t="s">
        <v>31</v>
      </c>
      <c r="B335" s="194" t="s">
        <v>202</v>
      </c>
      <c r="C335" s="106" t="s">
        <v>993</v>
      </c>
      <c r="D335" s="106" t="s">
        <v>487</v>
      </c>
      <c r="E335" s="106" t="s">
        <v>994</v>
      </c>
      <c r="F335" s="106">
        <v>0.0</v>
      </c>
      <c r="G335" s="400">
        <v>45971.0</v>
      </c>
      <c r="H335" s="106" t="s">
        <v>995</v>
      </c>
      <c r="I335" s="106" t="s">
        <v>46</v>
      </c>
      <c r="J335" s="401">
        <v>45996.0</v>
      </c>
      <c r="K335" s="106">
        <v>1.023506E7</v>
      </c>
      <c r="L335" s="106" t="s">
        <v>354</v>
      </c>
      <c r="M335" s="401">
        <v>46068.0</v>
      </c>
      <c r="O335" s="401">
        <v>46069.0</v>
      </c>
      <c r="P335" s="402">
        <v>0.4</v>
      </c>
      <c r="Q335" s="403">
        <v>30237.9</v>
      </c>
      <c r="R335" s="192">
        <v>338.8759385856775</v>
      </c>
      <c r="S335" s="106" t="s">
        <v>3163</v>
      </c>
      <c r="U335" s="106" t="s">
        <v>48</v>
      </c>
      <c r="V335" s="106" t="s">
        <v>40</v>
      </c>
      <c r="W335" s="106"/>
      <c r="X335" s="106">
        <v>2.0</v>
      </c>
      <c r="Y335" s="194" t="str">
        <f t="shared" si="1"/>
        <v>#NAME?</v>
      </c>
      <c r="Z335" s="194" t="str">
        <f t="shared" si="2"/>
        <v>#NAME?</v>
      </c>
      <c r="AA335" s="194" t="str">
        <f t="shared" si="3"/>
        <v>#NAME?</v>
      </c>
    </row>
    <row r="336">
      <c r="A336" s="106" t="s">
        <v>271</v>
      </c>
      <c r="B336" s="106" t="s">
        <v>272</v>
      </c>
      <c r="C336" s="106" t="s">
        <v>996</v>
      </c>
      <c r="D336" s="106" t="s">
        <v>997</v>
      </c>
      <c r="E336" s="106" t="s">
        <v>998</v>
      </c>
      <c r="F336" s="106">
        <v>0.0</v>
      </c>
      <c r="G336" s="400">
        <v>46013.0</v>
      </c>
      <c r="I336" s="106" t="s">
        <v>52</v>
      </c>
      <c r="J336" s="400">
        <v>46014.0</v>
      </c>
      <c r="K336" s="106" t="s">
        <v>53</v>
      </c>
      <c r="L336" s="106" t="s">
        <v>95</v>
      </c>
      <c r="M336" s="401">
        <v>46042.0</v>
      </c>
      <c r="N336" s="401">
        <v>46052.0</v>
      </c>
      <c r="O336" s="401">
        <v>46051.0</v>
      </c>
      <c r="P336" s="402">
        <v>1.0</v>
      </c>
      <c r="Q336" s="403">
        <v>10300.0</v>
      </c>
      <c r="R336" s="192">
        <v>115.43202958646195</v>
      </c>
      <c r="S336" s="106" t="s">
        <v>3157</v>
      </c>
      <c r="U336" s="106" t="s">
        <v>39</v>
      </c>
      <c r="V336" s="106" t="s">
        <v>40</v>
      </c>
      <c r="W336" s="106" t="s">
        <v>41</v>
      </c>
      <c r="Y336" s="194" t="str">
        <f t="shared" si="1"/>
        <v>#NAME?</v>
      </c>
      <c r="Z336" s="194" t="str">
        <f t="shared" si="2"/>
        <v>#NAME?</v>
      </c>
      <c r="AA336" s="194" t="str">
        <f t="shared" si="3"/>
        <v>#NAME?</v>
      </c>
    </row>
    <row r="337">
      <c r="A337" s="106" t="s">
        <v>219</v>
      </c>
      <c r="B337" s="106" t="s">
        <v>220</v>
      </c>
      <c r="C337" s="106" t="s">
        <v>197</v>
      </c>
      <c r="D337" s="106" t="s">
        <v>96</v>
      </c>
      <c r="E337" s="106" t="s">
        <v>2850</v>
      </c>
      <c r="F337" s="106">
        <v>0.0</v>
      </c>
      <c r="G337" s="400">
        <v>46014.0</v>
      </c>
      <c r="I337" s="106" t="s">
        <v>52</v>
      </c>
      <c r="J337" s="400">
        <v>46014.0</v>
      </c>
      <c r="K337" s="106" t="s">
        <v>53</v>
      </c>
      <c r="L337" s="106" t="s">
        <v>95</v>
      </c>
      <c r="M337" s="400">
        <v>46018.0</v>
      </c>
      <c r="N337" s="401">
        <v>46027.0</v>
      </c>
      <c r="O337" s="400">
        <v>46018.0</v>
      </c>
      <c r="P337" s="402">
        <v>1.0</v>
      </c>
      <c r="Q337" s="403">
        <v>703.0</v>
      </c>
      <c r="R337" s="192">
        <v>7.878516194105122</v>
      </c>
      <c r="S337" s="106" t="s">
        <v>3157</v>
      </c>
      <c r="U337" s="106" t="s">
        <v>39</v>
      </c>
      <c r="V337" s="106" t="s">
        <v>208</v>
      </c>
      <c r="W337" s="106" t="s">
        <v>41</v>
      </c>
      <c r="Y337" s="194" t="str">
        <f t="shared" si="1"/>
        <v>#NAME?</v>
      </c>
      <c r="Z337" s="194" t="str">
        <f t="shared" si="2"/>
        <v>#NAME?</v>
      </c>
      <c r="AA337" s="194" t="str">
        <f t="shared" si="3"/>
        <v>#NAME?</v>
      </c>
    </row>
    <row r="338">
      <c r="A338" s="106" t="s">
        <v>219</v>
      </c>
      <c r="B338" s="106" t="s">
        <v>220</v>
      </c>
      <c r="C338" s="106" t="s">
        <v>197</v>
      </c>
      <c r="D338" s="106" t="s">
        <v>2851</v>
      </c>
      <c r="E338" s="106" t="s">
        <v>2852</v>
      </c>
      <c r="F338" s="106">
        <v>0.0</v>
      </c>
      <c r="G338" s="400">
        <v>46013.0</v>
      </c>
      <c r="H338" s="106" t="s">
        <v>2853</v>
      </c>
      <c r="I338" s="106" t="s">
        <v>52</v>
      </c>
      <c r="J338" s="400">
        <v>46014.0</v>
      </c>
      <c r="K338" s="106" t="s">
        <v>53</v>
      </c>
      <c r="L338" s="106" t="s">
        <v>227</v>
      </c>
      <c r="M338" s="401">
        <v>46035.0</v>
      </c>
      <c r="N338" s="401">
        <v>46043.0</v>
      </c>
      <c r="O338" s="401">
        <v>46035.0</v>
      </c>
      <c r="P338" s="402">
        <v>1.0</v>
      </c>
      <c r="Q338" s="403">
        <v>3980.0</v>
      </c>
      <c r="R338" s="192">
        <v>44.60383279166199</v>
      </c>
      <c r="S338" s="106" t="s">
        <v>3157</v>
      </c>
      <c r="U338" s="106" t="s">
        <v>39</v>
      </c>
      <c r="V338" s="106" t="s">
        <v>208</v>
      </c>
      <c r="W338" s="106" t="s">
        <v>41</v>
      </c>
      <c r="Y338" s="194" t="str">
        <f t="shared" si="1"/>
        <v>#NAME?</v>
      </c>
      <c r="Z338" s="194" t="str">
        <f t="shared" si="2"/>
        <v>#NAME?</v>
      </c>
      <c r="AA338" s="194" t="str">
        <f t="shared" si="3"/>
        <v>#NAME?</v>
      </c>
    </row>
    <row r="339">
      <c r="A339" s="106" t="s">
        <v>31</v>
      </c>
      <c r="B339" s="194" t="s">
        <v>202</v>
      </c>
      <c r="C339" s="106" t="s">
        <v>999</v>
      </c>
      <c r="D339" s="106" t="s">
        <v>1000</v>
      </c>
      <c r="E339" s="106" t="s">
        <v>1001</v>
      </c>
      <c r="F339" s="106">
        <v>0.0</v>
      </c>
      <c r="G339" s="400">
        <v>45971.0</v>
      </c>
      <c r="H339" s="106" t="s">
        <v>1002</v>
      </c>
      <c r="I339" s="106" t="s">
        <v>162</v>
      </c>
      <c r="P339" s="402">
        <v>0.0</v>
      </c>
      <c r="Q339" s="223"/>
      <c r="R339" s="192">
        <v>0.0</v>
      </c>
      <c r="S339" s="106" t="s">
        <v>3411</v>
      </c>
      <c r="U339" s="106" t="s">
        <v>48</v>
      </c>
      <c r="V339" s="106" t="s">
        <v>91</v>
      </c>
      <c r="W339" s="106"/>
      <c r="X339" s="106">
        <v>2.0</v>
      </c>
      <c r="Y339" s="194">
        <f t="shared" si="1"/>
        <v>0</v>
      </c>
      <c r="Z339" s="194" t="str">
        <f t="shared" si="2"/>
        <v/>
      </c>
      <c r="AA339" s="194" t="str">
        <f t="shared" si="3"/>
        <v>NO PRAZO</v>
      </c>
    </row>
    <row r="340">
      <c r="A340" s="106" t="s">
        <v>195</v>
      </c>
      <c r="B340" s="106" t="s">
        <v>196</v>
      </c>
      <c r="C340" s="106" t="s">
        <v>277</v>
      </c>
      <c r="D340" s="106" t="s">
        <v>1003</v>
      </c>
      <c r="E340" s="106" t="s">
        <v>1004</v>
      </c>
      <c r="F340" s="106">
        <v>0.0</v>
      </c>
      <c r="G340" s="401">
        <v>45918.0</v>
      </c>
      <c r="H340" s="106" t="s">
        <v>1005</v>
      </c>
      <c r="I340" s="106" t="s">
        <v>46</v>
      </c>
      <c r="J340" s="401">
        <v>45965.0</v>
      </c>
      <c r="K340" s="106">
        <v>1.0232053E7</v>
      </c>
      <c r="L340" s="106" t="s">
        <v>1006</v>
      </c>
      <c r="M340" s="400">
        <v>46011.0</v>
      </c>
      <c r="N340" s="400">
        <v>46011.0</v>
      </c>
      <c r="O340" s="406"/>
      <c r="P340" s="402">
        <v>0.0</v>
      </c>
      <c r="Q340" s="223">
        <v>6086.12</v>
      </c>
      <c r="R340" s="192">
        <v>68.2071052336658</v>
      </c>
      <c r="S340" s="106" t="s">
        <v>3157</v>
      </c>
      <c r="U340" s="106" t="s">
        <v>4</v>
      </c>
      <c r="V340" s="106" t="s">
        <v>91</v>
      </c>
      <c r="W340" s="106" t="s">
        <v>41</v>
      </c>
      <c r="Y340" s="194">
        <f t="shared" si="1"/>
        <v>0</v>
      </c>
      <c r="Z340" s="194" t="str">
        <f t="shared" si="2"/>
        <v/>
      </c>
      <c r="AA340" s="194" t="str">
        <f t="shared" si="3"/>
        <v>NO PRAZO</v>
      </c>
    </row>
    <row r="341">
      <c r="A341" s="106" t="s">
        <v>195</v>
      </c>
      <c r="B341" s="106" t="s">
        <v>196</v>
      </c>
      <c r="C341" s="106" t="s">
        <v>1008</v>
      </c>
      <c r="D341" s="106" t="s">
        <v>1009</v>
      </c>
      <c r="E341" s="106" t="s">
        <v>1010</v>
      </c>
      <c r="F341" s="106">
        <v>0.0</v>
      </c>
      <c r="G341" s="401">
        <v>45938.0</v>
      </c>
      <c r="H341" s="106" t="s">
        <v>3508</v>
      </c>
      <c r="I341" s="106" t="s">
        <v>37</v>
      </c>
      <c r="J341" s="401">
        <v>46049.0</v>
      </c>
      <c r="K341" s="106">
        <v>1.0232288E7</v>
      </c>
      <c r="L341" s="106" t="s">
        <v>1012</v>
      </c>
      <c r="M341" s="401">
        <v>46376.0</v>
      </c>
      <c r="N341" s="401"/>
      <c r="O341" s="406">
        <v>46066.0</v>
      </c>
      <c r="P341" s="402">
        <v>0.4</v>
      </c>
      <c r="Q341" s="403">
        <v>54115.13</v>
      </c>
      <c r="R341" s="192">
        <v>606.4678919645859</v>
      </c>
      <c r="S341" s="106" t="s">
        <v>3162</v>
      </c>
      <c r="U341" s="106" t="s">
        <v>1013</v>
      </c>
      <c r="V341" s="106" t="s">
        <v>40</v>
      </c>
      <c r="W341" s="106" t="s">
        <v>41</v>
      </c>
      <c r="Y341" s="194" t="str">
        <f t="shared" si="1"/>
        <v>#NAME?</v>
      </c>
      <c r="Z341" s="194" t="str">
        <f t="shared" si="2"/>
        <v>#NAME?</v>
      </c>
      <c r="AA341" s="194" t="str">
        <f t="shared" si="3"/>
        <v>#NAME?</v>
      </c>
    </row>
    <row r="342">
      <c r="A342" s="106" t="s">
        <v>219</v>
      </c>
      <c r="B342" s="106" t="s">
        <v>220</v>
      </c>
      <c r="C342" s="106" t="s">
        <v>1014</v>
      </c>
      <c r="D342" s="106" t="s">
        <v>1015</v>
      </c>
      <c r="E342" s="106" t="s">
        <v>1016</v>
      </c>
      <c r="F342" s="106">
        <v>2.0</v>
      </c>
      <c r="G342" s="400">
        <v>46009.0</v>
      </c>
      <c r="H342" s="106" t="s">
        <v>3509</v>
      </c>
      <c r="I342" s="106" t="s">
        <v>52</v>
      </c>
      <c r="J342" s="400">
        <v>46003.0</v>
      </c>
      <c r="K342" s="106" t="s">
        <v>53</v>
      </c>
      <c r="L342" s="106" t="s">
        <v>354</v>
      </c>
      <c r="M342" s="106" t="s">
        <v>1018</v>
      </c>
      <c r="N342" s="401">
        <v>46065.0</v>
      </c>
      <c r="O342" s="106" t="s">
        <v>1018</v>
      </c>
      <c r="P342" s="402">
        <v>0.0</v>
      </c>
      <c r="Q342" s="403">
        <v>110000.0</v>
      </c>
      <c r="R342" s="192">
        <v>1232.7692480107587</v>
      </c>
      <c r="S342" s="106" t="s">
        <v>3163</v>
      </c>
      <c r="U342" s="106" t="s">
        <v>48</v>
      </c>
      <c r="V342" s="106" t="s">
        <v>40</v>
      </c>
      <c r="W342" s="106" t="s">
        <v>41</v>
      </c>
      <c r="Y342" s="194" t="str">
        <f t="shared" si="1"/>
        <v>#NAME?</v>
      </c>
      <c r="Z342" s="194" t="str">
        <f t="shared" si="2"/>
        <v>#NAME?</v>
      </c>
      <c r="AA342" s="194" t="str">
        <f t="shared" si="3"/>
        <v>#NAME?</v>
      </c>
    </row>
    <row r="343">
      <c r="A343" s="106" t="s">
        <v>219</v>
      </c>
      <c r="B343" s="106" t="s">
        <v>220</v>
      </c>
      <c r="C343" s="106" t="s">
        <v>1019</v>
      </c>
      <c r="D343" s="106" t="s">
        <v>1020</v>
      </c>
      <c r="E343" s="106" t="s">
        <v>1021</v>
      </c>
      <c r="F343" s="106">
        <v>2.0</v>
      </c>
      <c r="G343" s="401">
        <v>45997.0</v>
      </c>
      <c r="H343" s="106" t="s">
        <v>3510</v>
      </c>
      <c r="I343" s="106" t="s">
        <v>52</v>
      </c>
      <c r="J343" s="400">
        <v>46002.0</v>
      </c>
      <c r="K343" s="106" t="s">
        <v>53</v>
      </c>
      <c r="L343" s="106" t="s">
        <v>64</v>
      </c>
      <c r="M343" s="401">
        <v>46054.0</v>
      </c>
      <c r="N343" s="401">
        <v>46065.0</v>
      </c>
      <c r="O343" s="401">
        <v>46054.0</v>
      </c>
      <c r="P343" s="402">
        <v>0.6</v>
      </c>
      <c r="Q343" s="403">
        <v>268443.0</v>
      </c>
      <c r="R343" s="192">
        <v>3008.4388658522917</v>
      </c>
      <c r="S343" s="106" t="s">
        <v>3162</v>
      </c>
      <c r="U343" s="106" t="s">
        <v>39</v>
      </c>
      <c r="V343" s="106" t="s">
        <v>40</v>
      </c>
      <c r="W343" s="106" t="s">
        <v>41</v>
      </c>
      <c r="Y343" s="194" t="str">
        <f t="shared" si="1"/>
        <v>#NAME?</v>
      </c>
      <c r="Z343" s="194" t="str">
        <f t="shared" si="2"/>
        <v>#NAME?</v>
      </c>
      <c r="AA343" s="194" t="str">
        <f t="shared" si="3"/>
        <v>#NAME?</v>
      </c>
    </row>
    <row r="344">
      <c r="A344" s="106" t="s">
        <v>31</v>
      </c>
      <c r="B344" s="194" t="s">
        <v>202</v>
      </c>
      <c r="C344" s="106" t="s">
        <v>500</v>
      </c>
      <c r="D344" s="106" t="s">
        <v>703</v>
      </c>
      <c r="E344" s="106" t="s">
        <v>1023</v>
      </c>
      <c r="F344" s="106">
        <v>2.0</v>
      </c>
      <c r="G344" s="400">
        <v>45971.0</v>
      </c>
      <c r="H344" s="106" t="s">
        <v>1024</v>
      </c>
      <c r="I344" s="106" t="s">
        <v>37</v>
      </c>
      <c r="J344" s="400">
        <v>45975.0</v>
      </c>
      <c r="K344" s="106">
        <v>1.0232806E7</v>
      </c>
      <c r="L344" s="106" t="s">
        <v>113</v>
      </c>
      <c r="M344" s="400">
        <v>46011.0</v>
      </c>
      <c r="N344" s="400"/>
      <c r="O344" s="406">
        <v>46031.0</v>
      </c>
      <c r="P344" s="402">
        <v>1.0</v>
      </c>
      <c r="Q344" s="403">
        <v>158397.06</v>
      </c>
      <c r="R344" s="192">
        <v>1775.154768575591</v>
      </c>
      <c r="S344" s="106" t="s">
        <v>2716</v>
      </c>
      <c r="U344" s="106" t="s">
        <v>39</v>
      </c>
      <c r="V344" s="106" t="s">
        <v>40</v>
      </c>
      <c r="W344" s="106" t="s">
        <v>41</v>
      </c>
      <c r="Y344" s="194" t="str">
        <f t="shared" si="1"/>
        <v>#NAME?</v>
      </c>
      <c r="Z344" s="194" t="str">
        <f t="shared" si="2"/>
        <v>#NAME?</v>
      </c>
      <c r="AA344" s="194" t="str">
        <f t="shared" si="3"/>
        <v>#NAME?</v>
      </c>
    </row>
    <row r="345">
      <c r="A345" s="106" t="s">
        <v>31</v>
      </c>
      <c r="B345" s="194" t="s">
        <v>202</v>
      </c>
      <c r="C345" s="106" t="s">
        <v>206</v>
      </c>
      <c r="D345" s="106" t="s">
        <v>1026</v>
      </c>
      <c r="E345" s="106" t="s">
        <v>1027</v>
      </c>
      <c r="F345" s="106">
        <v>0.0</v>
      </c>
      <c r="G345" s="400">
        <v>45972.0</v>
      </c>
      <c r="H345" s="106" t="s">
        <v>1028</v>
      </c>
      <c r="I345" s="106" t="s">
        <v>52</v>
      </c>
      <c r="J345" s="400">
        <v>45972.0</v>
      </c>
      <c r="K345" s="106" t="s">
        <v>53</v>
      </c>
      <c r="L345" s="106" t="s">
        <v>64</v>
      </c>
      <c r="M345" s="400">
        <v>46018.0</v>
      </c>
      <c r="N345" s="406">
        <v>46048.0</v>
      </c>
      <c r="O345" s="400">
        <v>46036.0</v>
      </c>
      <c r="P345" s="402">
        <v>1.0</v>
      </c>
      <c r="Q345" s="403">
        <v>72224.47</v>
      </c>
      <c r="R345" s="192">
        <v>809.4191415443237</v>
      </c>
      <c r="S345" s="106" t="s">
        <v>3162</v>
      </c>
      <c r="U345" s="106" t="s">
        <v>48</v>
      </c>
      <c r="V345" s="106" t="s">
        <v>250</v>
      </c>
      <c r="W345" s="106" t="s">
        <v>41</v>
      </c>
      <c r="Y345" s="194" t="str">
        <f t="shared" si="1"/>
        <v>#NAME?</v>
      </c>
      <c r="Z345" s="194" t="str">
        <f t="shared" si="2"/>
        <v>#NAME?</v>
      </c>
      <c r="AA345" s="194" t="str">
        <f t="shared" si="3"/>
        <v>#NAME?</v>
      </c>
    </row>
    <row r="346">
      <c r="A346" s="106" t="s">
        <v>31</v>
      </c>
      <c r="B346" s="194" t="s">
        <v>202</v>
      </c>
      <c r="C346" s="106" t="s">
        <v>1029</v>
      </c>
      <c r="D346" s="106" t="s">
        <v>1026</v>
      </c>
      <c r="E346" s="106" t="s">
        <v>1030</v>
      </c>
      <c r="F346" s="106">
        <v>0.0</v>
      </c>
      <c r="G346" s="400">
        <v>45972.0</v>
      </c>
      <c r="H346" s="106" t="s">
        <v>1031</v>
      </c>
      <c r="I346" s="106" t="s">
        <v>52</v>
      </c>
      <c r="J346" s="400">
        <v>45972.0</v>
      </c>
      <c r="K346" s="106" t="s">
        <v>53</v>
      </c>
      <c r="L346" s="106" t="s">
        <v>64</v>
      </c>
      <c r="M346" s="400">
        <v>46017.0</v>
      </c>
      <c r="N346" s="406">
        <v>46048.0</v>
      </c>
      <c r="O346" s="400">
        <v>46036.0</v>
      </c>
      <c r="P346" s="402">
        <v>1.0</v>
      </c>
      <c r="Q346" s="403">
        <v>149966.44</v>
      </c>
      <c r="R346" s="192">
        <v>1680.6728678695506</v>
      </c>
      <c r="S346" s="106" t="s">
        <v>3162</v>
      </c>
      <c r="U346" s="106" t="s">
        <v>48</v>
      </c>
      <c r="V346" s="106" t="s">
        <v>250</v>
      </c>
      <c r="W346" s="106" t="s">
        <v>41</v>
      </c>
      <c r="Y346" s="194" t="str">
        <f t="shared" si="1"/>
        <v>#NAME?</v>
      </c>
      <c r="Z346" s="194" t="str">
        <f t="shared" si="2"/>
        <v>#NAME?</v>
      </c>
      <c r="AA346" s="194" t="str">
        <f t="shared" si="3"/>
        <v>#NAME?</v>
      </c>
    </row>
    <row r="347">
      <c r="A347" s="106" t="s">
        <v>31</v>
      </c>
      <c r="B347" s="194" t="s">
        <v>202</v>
      </c>
      <c r="C347" s="106" t="s">
        <v>1032</v>
      </c>
      <c r="D347" s="106" t="s">
        <v>1033</v>
      </c>
      <c r="E347" s="106" t="s">
        <v>1034</v>
      </c>
      <c r="F347" s="106">
        <v>1.0</v>
      </c>
      <c r="G347" s="400">
        <v>45973.0</v>
      </c>
      <c r="H347" s="106" t="s">
        <v>3511</v>
      </c>
      <c r="I347" s="106" t="s">
        <v>37</v>
      </c>
      <c r="J347" s="401">
        <v>45999.0</v>
      </c>
      <c r="K347" s="106">
        <v>1.0233827E7</v>
      </c>
      <c r="L347" s="106" t="s">
        <v>276</v>
      </c>
      <c r="M347" s="401">
        <v>46054.0</v>
      </c>
      <c r="N347" s="401"/>
      <c r="O347" s="401">
        <v>46059.0</v>
      </c>
      <c r="P347" s="402">
        <v>1.0</v>
      </c>
      <c r="Q347" s="403">
        <v>126178.8</v>
      </c>
      <c r="R347" s="192">
        <v>1414.0849490081812</v>
      </c>
      <c r="S347" s="106" t="s">
        <v>3163</v>
      </c>
      <c r="U347" s="106" t="s">
        <v>48</v>
      </c>
      <c r="V347" s="106" t="s">
        <v>40</v>
      </c>
      <c r="W347" s="106"/>
      <c r="X347" s="106">
        <v>3.0</v>
      </c>
      <c r="Y347" s="194" t="str">
        <f t="shared" si="1"/>
        <v>#NAME?</v>
      </c>
      <c r="Z347" s="194" t="str">
        <f t="shared" si="2"/>
        <v>#NAME?</v>
      </c>
      <c r="AA347" s="194" t="str">
        <f t="shared" si="3"/>
        <v>#NAME?</v>
      </c>
    </row>
    <row r="348">
      <c r="A348" s="106" t="s">
        <v>31</v>
      </c>
      <c r="B348" s="194" t="s">
        <v>202</v>
      </c>
      <c r="C348" s="106" t="s">
        <v>500</v>
      </c>
      <c r="D348" s="106" t="s">
        <v>1036</v>
      </c>
      <c r="E348" s="106" t="s">
        <v>1037</v>
      </c>
      <c r="F348" s="106">
        <v>0.0</v>
      </c>
      <c r="G348" s="400">
        <v>45973.0</v>
      </c>
      <c r="H348" s="106" t="s">
        <v>1038</v>
      </c>
      <c r="I348" s="106" t="s">
        <v>52</v>
      </c>
      <c r="J348" s="400">
        <v>45973.0</v>
      </c>
      <c r="K348" s="106" t="s">
        <v>53</v>
      </c>
      <c r="L348" s="106" t="s">
        <v>95</v>
      </c>
      <c r="M348" s="400">
        <v>46019.0</v>
      </c>
      <c r="N348" s="406">
        <v>46036.0</v>
      </c>
      <c r="O348" s="400">
        <v>46019.0</v>
      </c>
      <c r="P348" s="402">
        <v>1.0</v>
      </c>
      <c r="Q348" s="403">
        <v>215194.0</v>
      </c>
      <c r="R348" s="192">
        <v>2411.677686876611</v>
      </c>
      <c r="S348" s="106" t="s">
        <v>3157</v>
      </c>
      <c r="U348" s="106" t="s">
        <v>48</v>
      </c>
      <c r="V348" s="106" t="s">
        <v>40</v>
      </c>
      <c r="W348" s="106" t="s">
        <v>41</v>
      </c>
      <c r="Y348" s="194" t="str">
        <f t="shared" si="1"/>
        <v>#NAME?</v>
      </c>
      <c r="Z348" s="194" t="str">
        <f t="shared" si="2"/>
        <v>#NAME?</v>
      </c>
      <c r="AA348" s="194" t="str">
        <f t="shared" si="3"/>
        <v>#NAME?</v>
      </c>
    </row>
    <row r="349">
      <c r="A349" s="106" t="s">
        <v>219</v>
      </c>
      <c r="B349" s="106" t="s">
        <v>220</v>
      </c>
      <c r="C349" s="106" t="s">
        <v>1039</v>
      </c>
      <c r="D349" s="106" t="s">
        <v>366</v>
      </c>
      <c r="E349" s="106" t="s">
        <v>1040</v>
      </c>
      <c r="F349" s="106">
        <v>0.0</v>
      </c>
      <c r="G349" s="400">
        <v>45975.0</v>
      </c>
      <c r="H349" s="106" t="s">
        <v>1041</v>
      </c>
      <c r="I349" s="106" t="s">
        <v>52</v>
      </c>
      <c r="J349" s="400">
        <v>45986.0</v>
      </c>
      <c r="K349" s="106" t="s">
        <v>53</v>
      </c>
      <c r="L349" s="106" t="s">
        <v>227</v>
      </c>
      <c r="M349" s="401">
        <v>46037.0</v>
      </c>
      <c r="N349" s="401">
        <v>46051.0</v>
      </c>
      <c r="O349" s="401">
        <v>46038.0</v>
      </c>
      <c r="P349" s="402">
        <v>1.0</v>
      </c>
      <c r="Q349" s="403">
        <v>21850.0</v>
      </c>
      <c r="R349" s="192">
        <v>244.8728006275916</v>
      </c>
      <c r="S349" s="106" t="s">
        <v>3157</v>
      </c>
      <c r="U349" s="106" t="s">
        <v>48</v>
      </c>
      <c r="V349" s="106" t="s">
        <v>40</v>
      </c>
      <c r="W349" s="106" t="s">
        <v>41</v>
      </c>
      <c r="Y349" s="194" t="str">
        <f t="shared" si="1"/>
        <v>#NAME?</v>
      </c>
      <c r="Z349" s="194" t="str">
        <f t="shared" si="2"/>
        <v>#NAME?</v>
      </c>
      <c r="AA349" s="194" t="str">
        <f t="shared" si="3"/>
        <v>#NAME?</v>
      </c>
    </row>
    <row r="350">
      <c r="A350" s="106" t="s">
        <v>31</v>
      </c>
      <c r="B350" s="194" t="s">
        <v>202</v>
      </c>
      <c r="C350" s="106" t="s">
        <v>500</v>
      </c>
      <c r="D350" s="106" t="s">
        <v>1036</v>
      </c>
      <c r="E350" s="106" t="s">
        <v>1042</v>
      </c>
      <c r="F350" s="106">
        <v>0.0</v>
      </c>
      <c r="G350" s="400">
        <v>45975.0</v>
      </c>
      <c r="H350" s="106" t="s">
        <v>1043</v>
      </c>
      <c r="I350" s="106" t="s">
        <v>46</v>
      </c>
      <c r="J350" s="400">
        <v>45981.0</v>
      </c>
      <c r="K350" s="106" t="s">
        <v>53</v>
      </c>
      <c r="L350" s="106" t="s">
        <v>95</v>
      </c>
      <c r="M350" s="401">
        <v>46025.0</v>
      </c>
      <c r="N350" s="401">
        <v>46048.0</v>
      </c>
      <c r="O350" s="401">
        <v>46035.0</v>
      </c>
      <c r="P350" s="402">
        <v>1.0</v>
      </c>
      <c r="Q350" s="403">
        <v>389472.0</v>
      </c>
      <c r="R350" s="192">
        <v>4364.810041465875</v>
      </c>
      <c r="S350" s="106" t="s">
        <v>3157</v>
      </c>
      <c r="U350" s="106" t="s">
        <v>48</v>
      </c>
      <c r="V350" s="106" t="s">
        <v>250</v>
      </c>
      <c r="W350" s="106" t="s">
        <v>41</v>
      </c>
      <c r="Y350" s="194" t="str">
        <f t="shared" si="1"/>
        <v>#NAME?</v>
      </c>
      <c r="Z350" s="194" t="str">
        <f t="shared" si="2"/>
        <v>#NAME?</v>
      </c>
      <c r="AA350" s="194" t="str">
        <f t="shared" si="3"/>
        <v>#NAME?</v>
      </c>
    </row>
    <row r="351">
      <c r="A351" s="106" t="s">
        <v>219</v>
      </c>
      <c r="B351" s="106" t="s">
        <v>220</v>
      </c>
      <c r="C351" s="106" t="s">
        <v>674</v>
      </c>
      <c r="D351" s="106" t="s">
        <v>1044</v>
      </c>
      <c r="E351" s="106" t="s">
        <v>1045</v>
      </c>
      <c r="F351" s="106">
        <v>0.0</v>
      </c>
      <c r="G351" s="401">
        <v>45995.0</v>
      </c>
      <c r="H351" s="106" t="s">
        <v>1046</v>
      </c>
      <c r="I351" s="106" t="s">
        <v>52</v>
      </c>
      <c r="J351" s="400">
        <v>46006.0</v>
      </c>
      <c r="K351" s="106" t="s">
        <v>53</v>
      </c>
      <c r="L351" s="106" t="s">
        <v>227</v>
      </c>
      <c r="M351" s="401">
        <v>46032.0</v>
      </c>
      <c r="N351" s="401">
        <v>46051.0</v>
      </c>
      <c r="O351" s="401">
        <v>46045.0</v>
      </c>
      <c r="P351" s="402">
        <v>1.0</v>
      </c>
      <c r="Q351" s="403">
        <v>8600.0</v>
      </c>
      <c r="R351" s="192">
        <v>96.38014120811386</v>
      </c>
      <c r="S351" s="106" t="s">
        <v>3157</v>
      </c>
      <c r="U351" s="106" t="s">
        <v>39</v>
      </c>
      <c r="V351" s="106" t="s">
        <v>40</v>
      </c>
      <c r="W351" s="106" t="s">
        <v>41</v>
      </c>
      <c r="Y351" s="194" t="str">
        <f t="shared" si="1"/>
        <v>#NAME?</v>
      </c>
      <c r="Z351" s="194" t="str">
        <f t="shared" si="2"/>
        <v>#NAME?</v>
      </c>
      <c r="AA351" s="194" t="str">
        <f t="shared" si="3"/>
        <v>#NAME?</v>
      </c>
    </row>
    <row r="352">
      <c r="A352" s="106" t="s">
        <v>31</v>
      </c>
      <c r="B352" s="194" t="s">
        <v>202</v>
      </c>
      <c r="C352" s="106" t="s">
        <v>197</v>
      </c>
      <c r="D352" s="106" t="s">
        <v>1047</v>
      </c>
      <c r="E352" s="106" t="s">
        <v>1048</v>
      </c>
      <c r="F352" s="106">
        <v>0.0</v>
      </c>
      <c r="G352" s="400"/>
      <c r="H352" s="106" t="s">
        <v>1049</v>
      </c>
      <c r="I352" s="106" t="s">
        <v>37</v>
      </c>
      <c r="J352" s="400">
        <v>46003.0</v>
      </c>
      <c r="K352" s="106">
        <v>1.023367E7</v>
      </c>
      <c r="L352" s="106" t="s">
        <v>778</v>
      </c>
      <c r="M352" s="401">
        <v>46024.0</v>
      </c>
      <c r="N352" s="401"/>
      <c r="O352" s="401">
        <v>46024.0</v>
      </c>
      <c r="P352" s="402">
        <v>1.0</v>
      </c>
      <c r="Q352" s="403">
        <v>60489.25</v>
      </c>
      <c r="R352" s="192">
        <v>677.9026112294072</v>
      </c>
      <c r="S352" s="106" t="s">
        <v>3162</v>
      </c>
      <c r="T352" s="106">
        <v>13761.0</v>
      </c>
      <c r="U352" s="106" t="s">
        <v>48</v>
      </c>
      <c r="V352" s="106" t="s">
        <v>40</v>
      </c>
      <c r="W352" s="106"/>
      <c r="Y352" s="194" t="str">
        <f t="shared" si="1"/>
        <v>#NAME?</v>
      </c>
      <c r="Z352" s="194" t="str">
        <f t="shared" si="2"/>
        <v>#NAME?</v>
      </c>
      <c r="AA352" s="194" t="str">
        <f t="shared" si="3"/>
        <v>#NAME?</v>
      </c>
    </row>
    <row r="353">
      <c r="A353" s="106" t="s">
        <v>31</v>
      </c>
      <c r="B353" s="194" t="s">
        <v>202</v>
      </c>
      <c r="C353" s="106" t="s">
        <v>1050</v>
      </c>
      <c r="D353" s="106" t="s">
        <v>1026</v>
      </c>
      <c r="E353" s="106" t="s">
        <v>1051</v>
      </c>
      <c r="F353" s="106">
        <v>0.0</v>
      </c>
      <c r="G353" s="400">
        <v>45989.0</v>
      </c>
      <c r="H353" s="106" t="s">
        <v>1052</v>
      </c>
      <c r="I353" s="106" t="s">
        <v>52</v>
      </c>
      <c r="J353" s="400">
        <v>46007.0</v>
      </c>
      <c r="K353" s="106">
        <v>1.0234144E7</v>
      </c>
      <c r="L353" s="106" t="s">
        <v>690</v>
      </c>
      <c r="M353" s="401">
        <v>46034.0</v>
      </c>
      <c r="N353" s="401">
        <v>46044.0</v>
      </c>
      <c r="O353" s="401">
        <v>46038.0</v>
      </c>
      <c r="P353" s="402">
        <v>1.0</v>
      </c>
      <c r="Q353" s="403">
        <v>54450.0</v>
      </c>
      <c r="R353" s="192">
        <v>610.2207777653256</v>
      </c>
      <c r="S353" s="106" t="s">
        <v>3162</v>
      </c>
      <c r="U353" s="106" t="s">
        <v>48</v>
      </c>
      <c r="V353" s="106" t="s">
        <v>40</v>
      </c>
      <c r="W353" s="106" t="s">
        <v>41</v>
      </c>
      <c r="Y353" s="194" t="str">
        <f t="shared" si="1"/>
        <v>#NAME?</v>
      </c>
      <c r="Z353" s="194" t="str">
        <f t="shared" si="2"/>
        <v>#NAME?</v>
      </c>
      <c r="AA353" s="194" t="str">
        <f t="shared" si="3"/>
        <v>#NAME?</v>
      </c>
    </row>
    <row r="354">
      <c r="A354" s="106" t="s">
        <v>219</v>
      </c>
      <c r="B354" s="106" t="s">
        <v>220</v>
      </c>
      <c r="C354" s="106" t="s">
        <v>1039</v>
      </c>
      <c r="D354" s="106" t="s">
        <v>1053</v>
      </c>
      <c r="E354" s="106" t="s">
        <v>1054</v>
      </c>
      <c r="F354" s="106">
        <v>0.0</v>
      </c>
      <c r="G354" s="400">
        <v>46009.0</v>
      </c>
      <c r="I354" s="106" t="s">
        <v>52</v>
      </c>
      <c r="J354" s="400">
        <v>46014.0</v>
      </c>
      <c r="K354" s="106" t="s">
        <v>53</v>
      </c>
      <c r="L354" s="106" t="s">
        <v>95</v>
      </c>
      <c r="M354" s="401">
        <v>46029.0</v>
      </c>
      <c r="N354" s="401">
        <v>46043.0</v>
      </c>
      <c r="O354" s="401">
        <v>46036.0</v>
      </c>
      <c r="P354" s="402">
        <v>1.0</v>
      </c>
      <c r="Q354" s="403">
        <v>4780.0</v>
      </c>
      <c r="R354" s="192">
        <v>53.56942732264933</v>
      </c>
      <c r="S354" s="106" t="s">
        <v>3157</v>
      </c>
      <c r="U354" s="106" t="s">
        <v>39</v>
      </c>
      <c r="V354" s="106" t="s">
        <v>40</v>
      </c>
      <c r="W354" s="106" t="s">
        <v>41</v>
      </c>
      <c r="Y354" s="194" t="str">
        <f t="shared" si="1"/>
        <v>#NAME?</v>
      </c>
      <c r="Z354" s="194" t="str">
        <f t="shared" si="2"/>
        <v>#NAME?</v>
      </c>
      <c r="AA354" s="194" t="str">
        <f t="shared" si="3"/>
        <v>#NAME?</v>
      </c>
    </row>
    <row r="355">
      <c r="A355" s="106" t="s">
        <v>219</v>
      </c>
      <c r="B355" s="106" t="s">
        <v>225</v>
      </c>
      <c r="C355" s="106" t="s">
        <v>1055</v>
      </c>
      <c r="D355" s="106" t="s">
        <v>366</v>
      </c>
      <c r="E355" s="106" t="s">
        <v>1056</v>
      </c>
      <c r="F355" s="106">
        <v>0.0</v>
      </c>
      <c r="G355" s="400">
        <v>46009.0</v>
      </c>
      <c r="I355" s="106" t="s">
        <v>52</v>
      </c>
      <c r="J355" s="400">
        <v>46015.0</v>
      </c>
      <c r="K355" s="106" t="s">
        <v>53</v>
      </c>
      <c r="L355" s="106" t="s">
        <v>95</v>
      </c>
      <c r="M355" s="401">
        <v>46028.0</v>
      </c>
      <c r="N355" s="401">
        <v>46043.0</v>
      </c>
      <c r="O355" s="401">
        <v>46028.0</v>
      </c>
      <c r="P355" s="402">
        <v>1.0</v>
      </c>
      <c r="Q355" s="403">
        <v>260.0</v>
      </c>
      <c r="R355" s="192">
        <v>2.913818222570884</v>
      </c>
      <c r="S355" s="106" t="s">
        <v>3157</v>
      </c>
      <c r="U355" s="106" t="s">
        <v>48</v>
      </c>
      <c r="V355" s="106" t="s">
        <v>40</v>
      </c>
      <c r="W355" s="106" t="s">
        <v>41</v>
      </c>
      <c r="Y355" s="194" t="str">
        <f t="shared" si="1"/>
        <v>#NAME?</v>
      </c>
      <c r="Z355" s="194" t="str">
        <f t="shared" si="2"/>
        <v>#NAME?</v>
      </c>
      <c r="AA355" s="194" t="str">
        <f t="shared" si="3"/>
        <v>#NAME?</v>
      </c>
    </row>
    <row r="356">
      <c r="A356" s="106" t="s">
        <v>271</v>
      </c>
      <c r="B356" s="106" t="s">
        <v>272</v>
      </c>
      <c r="C356" s="106" t="s">
        <v>887</v>
      </c>
      <c r="D356" s="106" t="s">
        <v>1057</v>
      </c>
      <c r="E356" s="106" t="s">
        <v>1058</v>
      </c>
      <c r="F356" s="106">
        <v>0.0</v>
      </c>
      <c r="G356" s="401">
        <v>45876.0</v>
      </c>
      <c r="I356" s="106" t="s">
        <v>52</v>
      </c>
      <c r="J356" s="401">
        <v>45884.0</v>
      </c>
      <c r="K356" s="106" t="s">
        <v>53</v>
      </c>
      <c r="L356" s="106" t="s">
        <v>95</v>
      </c>
      <c r="M356" s="401">
        <v>45677.0</v>
      </c>
      <c r="N356" s="401">
        <v>46051.0</v>
      </c>
      <c r="O356" s="401">
        <v>46042.0</v>
      </c>
      <c r="P356" s="402">
        <v>1.0</v>
      </c>
      <c r="Q356" s="403">
        <v>2820.0</v>
      </c>
      <c r="R356" s="192">
        <v>31.603720721730358</v>
      </c>
      <c r="S356" s="106" t="s">
        <v>3157</v>
      </c>
      <c r="U356" s="106" t="s">
        <v>48</v>
      </c>
      <c r="V356" s="106" t="s">
        <v>40</v>
      </c>
      <c r="W356" s="106" t="s">
        <v>41</v>
      </c>
      <c r="Y356" s="194" t="str">
        <f t="shared" si="1"/>
        <v>#NAME?</v>
      </c>
      <c r="Z356" s="194" t="str">
        <f t="shared" si="2"/>
        <v>#NAME?</v>
      </c>
      <c r="AA356" s="194" t="str">
        <f t="shared" si="3"/>
        <v>#NAME?</v>
      </c>
    </row>
    <row r="357">
      <c r="A357" s="106" t="s">
        <v>271</v>
      </c>
      <c r="B357" s="106" t="s">
        <v>272</v>
      </c>
      <c r="C357" s="106" t="s">
        <v>876</v>
      </c>
      <c r="D357" s="106" t="s">
        <v>43</v>
      </c>
      <c r="E357" s="106" t="s">
        <v>1059</v>
      </c>
      <c r="F357" s="106">
        <v>1.0</v>
      </c>
      <c r="G357" s="401">
        <v>45932.0</v>
      </c>
      <c r="H357" s="106" t="s">
        <v>1060</v>
      </c>
      <c r="I357" s="106" t="s">
        <v>46</v>
      </c>
      <c r="J357" s="400">
        <v>46008.0</v>
      </c>
      <c r="K357" s="106">
        <v>1.023429E7</v>
      </c>
      <c r="L357" s="106" t="s">
        <v>95</v>
      </c>
      <c r="M357" s="401">
        <v>46037.0</v>
      </c>
      <c r="N357" s="401">
        <v>46051.0</v>
      </c>
      <c r="O357" s="401">
        <v>46039.0</v>
      </c>
      <c r="P357" s="402">
        <v>1.0</v>
      </c>
      <c r="Q357" s="403">
        <v>209374.71</v>
      </c>
      <c r="R357" s="192">
        <v>2346.460943628824</v>
      </c>
      <c r="S357" s="106" t="s">
        <v>3157</v>
      </c>
      <c r="U357" s="106" t="s">
        <v>48</v>
      </c>
      <c r="V357" s="106" t="s">
        <v>40</v>
      </c>
      <c r="W357" s="106"/>
      <c r="Y357" s="194" t="str">
        <f t="shared" si="1"/>
        <v>#NAME?</v>
      </c>
      <c r="Z357" s="194" t="str">
        <f t="shared" si="2"/>
        <v>#NAME?</v>
      </c>
      <c r="AA357" s="194" t="str">
        <f t="shared" si="3"/>
        <v>#NAME?</v>
      </c>
    </row>
    <row r="358">
      <c r="A358" s="106" t="s">
        <v>31</v>
      </c>
      <c r="B358" s="194" t="s">
        <v>202</v>
      </c>
      <c r="C358" s="106" t="s">
        <v>197</v>
      </c>
      <c r="D358" s="106" t="s">
        <v>1061</v>
      </c>
      <c r="E358" s="106" t="s">
        <v>1062</v>
      </c>
      <c r="F358" s="106">
        <v>2.0</v>
      </c>
      <c r="G358" s="400">
        <v>45989.0</v>
      </c>
      <c r="H358" s="106" t="s">
        <v>3512</v>
      </c>
      <c r="I358" s="106" t="s">
        <v>37</v>
      </c>
      <c r="J358" s="401">
        <v>46041.0</v>
      </c>
      <c r="K358" s="106">
        <v>1.0235691E7</v>
      </c>
      <c r="L358" s="106" t="s">
        <v>1064</v>
      </c>
      <c r="M358" s="401">
        <v>46032.0</v>
      </c>
      <c r="O358" s="401">
        <v>46073.0</v>
      </c>
      <c r="P358" s="402">
        <v>0.0</v>
      </c>
      <c r="Q358" s="403">
        <v>435698.08</v>
      </c>
      <c r="R358" s="192">
        <v>4882.865404012104</v>
      </c>
      <c r="S358" s="106" t="s">
        <v>3157</v>
      </c>
      <c r="U358" s="106" t="s">
        <v>48</v>
      </c>
      <c r="V358" s="106" t="s">
        <v>40</v>
      </c>
      <c r="X358" s="106">
        <v>2.0</v>
      </c>
      <c r="Y358" s="194" t="str">
        <f t="shared" si="1"/>
        <v>#NAME?</v>
      </c>
      <c r="Z358" s="194" t="str">
        <f t="shared" si="2"/>
        <v>#NAME?</v>
      </c>
      <c r="AA358" s="194" t="str">
        <f t="shared" si="3"/>
        <v>#NAME?</v>
      </c>
    </row>
    <row r="359">
      <c r="A359" s="106" t="s">
        <v>271</v>
      </c>
      <c r="B359" s="106" t="s">
        <v>272</v>
      </c>
      <c r="C359" s="106" t="s">
        <v>1065</v>
      </c>
      <c r="D359" s="106" t="s">
        <v>1066</v>
      </c>
      <c r="E359" s="106" t="s">
        <v>1067</v>
      </c>
      <c r="F359" s="106">
        <v>0.0</v>
      </c>
      <c r="G359" s="400">
        <v>45985.0</v>
      </c>
      <c r="H359" s="106" t="s">
        <v>1068</v>
      </c>
      <c r="I359" s="106" t="s">
        <v>37</v>
      </c>
      <c r="J359" s="401">
        <v>46024.0</v>
      </c>
      <c r="K359" s="106">
        <v>1.0234511E7</v>
      </c>
      <c r="L359" s="106" t="s">
        <v>38</v>
      </c>
      <c r="M359" s="401">
        <v>46038.0</v>
      </c>
      <c r="N359" s="401"/>
      <c r="O359" s="401">
        <v>46052.0</v>
      </c>
      <c r="P359" s="402">
        <v>0.9</v>
      </c>
      <c r="Q359" s="403">
        <v>4427.8</v>
      </c>
      <c r="R359" s="192">
        <v>49.622324330382156</v>
      </c>
      <c r="S359" s="106" t="s">
        <v>3163</v>
      </c>
      <c r="U359" s="106" t="s">
        <v>48</v>
      </c>
      <c r="V359" s="106" t="s">
        <v>40</v>
      </c>
      <c r="W359" s="106"/>
      <c r="Y359" s="194" t="str">
        <f t="shared" si="1"/>
        <v>#NAME?</v>
      </c>
      <c r="Z359" s="194" t="str">
        <f t="shared" si="2"/>
        <v>#NAME?</v>
      </c>
      <c r="AA359" s="194" t="str">
        <f t="shared" si="3"/>
        <v>#NAME?</v>
      </c>
    </row>
    <row r="360">
      <c r="A360" s="106" t="s">
        <v>271</v>
      </c>
      <c r="B360" s="106" t="s">
        <v>272</v>
      </c>
      <c r="C360" s="106" t="s">
        <v>996</v>
      </c>
      <c r="D360" s="106" t="s">
        <v>1069</v>
      </c>
      <c r="E360" s="106" t="s">
        <v>1070</v>
      </c>
      <c r="F360" s="106">
        <v>0.0</v>
      </c>
      <c r="G360" s="400">
        <v>46007.0</v>
      </c>
      <c r="H360" s="106" t="s">
        <v>1071</v>
      </c>
      <c r="I360" s="106" t="s">
        <v>52</v>
      </c>
      <c r="J360" s="400">
        <v>46013.0</v>
      </c>
      <c r="K360" s="106" t="s">
        <v>53</v>
      </c>
      <c r="L360" s="106" t="s">
        <v>95</v>
      </c>
      <c r="M360" s="401">
        <v>46046.0</v>
      </c>
      <c r="N360" s="401">
        <v>46051.0</v>
      </c>
      <c r="O360" s="401">
        <v>46057.0</v>
      </c>
      <c r="P360" s="402">
        <v>1.0</v>
      </c>
      <c r="Q360" s="403">
        <v>11500.0</v>
      </c>
      <c r="R360" s="192">
        <v>128.88042138294296</v>
      </c>
      <c r="S360" s="106" t="s">
        <v>3157</v>
      </c>
      <c r="U360" s="106" t="s">
        <v>48</v>
      </c>
      <c r="V360" s="106" t="s">
        <v>40</v>
      </c>
      <c r="W360" s="106" t="s">
        <v>41</v>
      </c>
      <c r="Y360" s="194" t="str">
        <f t="shared" si="1"/>
        <v>#NAME?</v>
      </c>
      <c r="Z360" s="194" t="str">
        <f t="shared" si="2"/>
        <v>#NAME?</v>
      </c>
      <c r="AA360" s="194" t="str">
        <f t="shared" si="3"/>
        <v>#NAME?</v>
      </c>
    </row>
    <row r="361">
      <c r="A361" s="106" t="s">
        <v>31</v>
      </c>
      <c r="B361" s="194" t="s">
        <v>202</v>
      </c>
      <c r="C361" s="106" t="s">
        <v>1072</v>
      </c>
      <c r="D361" s="106" t="s">
        <v>1073</v>
      </c>
      <c r="E361" s="106" t="s">
        <v>1074</v>
      </c>
      <c r="F361" s="106">
        <v>0.0</v>
      </c>
      <c r="G361" s="401">
        <v>45992.0</v>
      </c>
      <c r="H361" s="106" t="s">
        <v>1075</v>
      </c>
      <c r="I361" s="106" t="s">
        <v>37</v>
      </c>
      <c r="J361" s="401">
        <v>46042.0</v>
      </c>
      <c r="K361" s="106">
        <v>1.0235743E7</v>
      </c>
      <c r="L361" s="106" t="s">
        <v>113</v>
      </c>
      <c r="M361" s="401">
        <v>46071.0</v>
      </c>
      <c r="N361" s="401"/>
      <c r="O361" s="401">
        <v>46071.0</v>
      </c>
      <c r="P361" s="402">
        <v>0.0</v>
      </c>
      <c r="Q361" s="403">
        <v>51313.68</v>
      </c>
      <c r="R361" s="192">
        <v>575.0720609660428</v>
      </c>
      <c r="S361" s="106" t="s">
        <v>2716</v>
      </c>
      <c r="U361" s="106" t="s">
        <v>48</v>
      </c>
      <c r="V361" s="106" t="s">
        <v>40</v>
      </c>
      <c r="X361" s="106">
        <v>3.0</v>
      </c>
      <c r="Y361" s="194" t="str">
        <f t="shared" si="1"/>
        <v>#NAME?</v>
      </c>
      <c r="Z361" s="194" t="str">
        <f t="shared" si="2"/>
        <v>#NAME?</v>
      </c>
      <c r="AA361" s="194" t="str">
        <f t="shared" si="3"/>
        <v>#NAME?</v>
      </c>
    </row>
    <row r="362">
      <c r="A362" s="106" t="s">
        <v>31</v>
      </c>
      <c r="B362" s="194" t="s">
        <v>202</v>
      </c>
      <c r="C362" s="106" t="s">
        <v>1076</v>
      </c>
      <c r="D362" s="106" t="s">
        <v>1077</v>
      </c>
      <c r="E362" s="106" t="s">
        <v>1078</v>
      </c>
      <c r="F362" s="106">
        <v>0.0</v>
      </c>
      <c r="G362" s="401">
        <v>45993.0</v>
      </c>
      <c r="H362" s="106" t="s">
        <v>1079</v>
      </c>
      <c r="I362" s="106" t="s">
        <v>46</v>
      </c>
      <c r="L362" s="106" t="s">
        <v>47</v>
      </c>
      <c r="O362" s="401">
        <v>46080.0</v>
      </c>
      <c r="P362" s="402">
        <v>0.0</v>
      </c>
      <c r="Q362" s="223"/>
      <c r="R362" s="192">
        <v>0.0</v>
      </c>
      <c r="S362" s="106" t="s">
        <v>2716</v>
      </c>
      <c r="U362" s="106" t="s">
        <v>48</v>
      </c>
      <c r="V362" s="106" t="s">
        <v>40</v>
      </c>
      <c r="X362" s="106">
        <v>3.0</v>
      </c>
      <c r="Y362" s="194">
        <f t="shared" si="1"/>
        <v>0</v>
      </c>
      <c r="Z362" s="194" t="str">
        <f t="shared" si="2"/>
        <v>#NAME?</v>
      </c>
      <c r="AA362" s="194" t="str">
        <f t="shared" si="3"/>
        <v>#NAME?</v>
      </c>
    </row>
    <row r="363">
      <c r="A363" s="106" t="s">
        <v>31</v>
      </c>
      <c r="B363" s="194" t="s">
        <v>202</v>
      </c>
      <c r="C363" s="106" t="s">
        <v>1350</v>
      </c>
      <c r="D363" s="106" t="s">
        <v>620</v>
      </c>
      <c r="E363" s="106" t="s">
        <v>2854</v>
      </c>
      <c r="F363" s="106">
        <v>0.0</v>
      </c>
      <c r="G363" s="401">
        <v>45995.0</v>
      </c>
      <c r="H363" s="106" t="s">
        <v>2855</v>
      </c>
      <c r="I363" s="106" t="s">
        <v>52</v>
      </c>
      <c r="J363" s="401">
        <v>45999.0</v>
      </c>
      <c r="K363" s="106" t="s">
        <v>53</v>
      </c>
      <c r="L363" s="106" t="s">
        <v>227</v>
      </c>
      <c r="M363" s="400">
        <v>46015.0</v>
      </c>
      <c r="N363" s="406">
        <v>46030.0</v>
      </c>
      <c r="O363" s="400">
        <v>46021.0</v>
      </c>
      <c r="P363" s="402">
        <v>1.0</v>
      </c>
      <c r="Q363" s="403">
        <v>24750.0</v>
      </c>
      <c r="R363" s="192">
        <v>277.3730808024207</v>
      </c>
      <c r="S363" s="106" t="s">
        <v>3157</v>
      </c>
      <c r="U363" s="106" t="s">
        <v>48</v>
      </c>
      <c r="V363" s="106" t="s">
        <v>208</v>
      </c>
      <c r="W363" s="106" t="s">
        <v>41</v>
      </c>
      <c r="Y363" s="194" t="str">
        <f t="shared" si="1"/>
        <v>#NAME?</v>
      </c>
      <c r="Z363" s="194" t="str">
        <f t="shared" si="2"/>
        <v>#NAME?</v>
      </c>
      <c r="AA363" s="194" t="str">
        <f t="shared" si="3"/>
        <v>#NAME?</v>
      </c>
    </row>
    <row r="364">
      <c r="A364" s="106" t="s">
        <v>31</v>
      </c>
      <c r="B364" s="194" t="s">
        <v>202</v>
      </c>
      <c r="C364" s="106" t="s">
        <v>1080</v>
      </c>
      <c r="D364" s="106" t="s">
        <v>1081</v>
      </c>
      <c r="E364" s="106" t="s">
        <v>1082</v>
      </c>
      <c r="F364" s="106">
        <v>0.0</v>
      </c>
      <c r="G364" s="400">
        <v>46002.0</v>
      </c>
      <c r="H364" s="106" t="s">
        <v>3513</v>
      </c>
      <c r="I364" s="106" t="s">
        <v>37</v>
      </c>
      <c r="J364" s="401">
        <v>46042.0</v>
      </c>
      <c r="K364" s="106">
        <v>1.0235733E7</v>
      </c>
      <c r="L364" s="106" t="s">
        <v>276</v>
      </c>
      <c r="M364" s="401">
        <v>46065.0</v>
      </c>
      <c r="N364" s="401"/>
      <c r="O364" s="401">
        <v>46073.0</v>
      </c>
      <c r="P364" s="402">
        <v>0.6</v>
      </c>
      <c r="Q364" s="403">
        <v>72600.0</v>
      </c>
      <c r="R364" s="192">
        <v>813.6277036871007</v>
      </c>
      <c r="S364" s="106" t="s">
        <v>3163</v>
      </c>
      <c r="U364" s="106" t="s">
        <v>48</v>
      </c>
      <c r="V364" s="106" t="s">
        <v>40</v>
      </c>
      <c r="X364" s="106">
        <v>3.0</v>
      </c>
      <c r="Y364" s="194" t="str">
        <f t="shared" si="1"/>
        <v>#NAME?</v>
      </c>
      <c r="Z364" s="194" t="str">
        <f t="shared" si="2"/>
        <v>#NAME?</v>
      </c>
      <c r="AA364" s="194" t="str">
        <f t="shared" si="3"/>
        <v>#NAME?</v>
      </c>
    </row>
    <row r="365">
      <c r="A365" s="106" t="s">
        <v>31</v>
      </c>
      <c r="B365" s="194" t="s">
        <v>202</v>
      </c>
      <c r="C365" s="106" t="s">
        <v>1084</v>
      </c>
      <c r="D365" s="106" t="s">
        <v>539</v>
      </c>
      <c r="E365" s="106" t="s">
        <v>1085</v>
      </c>
      <c r="F365" s="106">
        <v>0.0</v>
      </c>
      <c r="G365" s="400">
        <v>45973.0</v>
      </c>
      <c r="H365" s="106" t="s">
        <v>1086</v>
      </c>
      <c r="I365" s="106" t="s">
        <v>162</v>
      </c>
      <c r="Q365" s="223"/>
      <c r="R365" s="192">
        <v>0.0</v>
      </c>
      <c r="S365" s="106" t="s">
        <v>3411</v>
      </c>
      <c r="U365" s="106" t="s">
        <v>48</v>
      </c>
      <c r="V365" s="106" t="s">
        <v>163</v>
      </c>
      <c r="X365" s="106">
        <v>2.0</v>
      </c>
      <c r="Y365" s="194">
        <f t="shared" si="1"/>
        <v>0</v>
      </c>
      <c r="Z365" s="194" t="str">
        <f t="shared" si="2"/>
        <v/>
      </c>
      <c r="AA365" s="194" t="str">
        <f t="shared" si="3"/>
        <v>NO PRAZO</v>
      </c>
    </row>
    <row r="366">
      <c r="A366" s="106" t="s">
        <v>31</v>
      </c>
      <c r="B366" s="194" t="s">
        <v>202</v>
      </c>
      <c r="C366" s="106" t="s">
        <v>1084</v>
      </c>
      <c r="D366" s="106" t="s">
        <v>1087</v>
      </c>
      <c r="E366" s="106" t="s">
        <v>1088</v>
      </c>
      <c r="F366" s="106">
        <v>0.0</v>
      </c>
      <c r="G366" s="400">
        <v>46006.0</v>
      </c>
      <c r="H366" s="106" t="s">
        <v>1089</v>
      </c>
      <c r="I366" s="106" t="s">
        <v>37</v>
      </c>
      <c r="J366" s="401">
        <v>46038.0</v>
      </c>
      <c r="K366" s="106">
        <v>1.023563E7</v>
      </c>
      <c r="L366" s="106" t="s">
        <v>227</v>
      </c>
      <c r="M366" s="401">
        <v>46031.0</v>
      </c>
      <c r="N366" s="401"/>
      <c r="O366" s="401">
        <v>46031.0</v>
      </c>
      <c r="P366" s="402">
        <v>1.0</v>
      </c>
      <c r="Q366" s="403">
        <v>16362.24</v>
      </c>
      <c r="R366" s="192">
        <v>183.37151182337777</v>
      </c>
      <c r="S366" s="106" t="s">
        <v>3157</v>
      </c>
      <c r="U366" s="106" t="s">
        <v>39</v>
      </c>
      <c r="V366" s="106" t="s">
        <v>40</v>
      </c>
      <c r="Y366" s="194" t="str">
        <f t="shared" si="1"/>
        <v>#NAME?</v>
      </c>
      <c r="Z366" s="194" t="str">
        <f t="shared" si="2"/>
        <v>#NAME?</v>
      </c>
      <c r="AA366" s="194" t="str">
        <f t="shared" si="3"/>
        <v>#NAME?</v>
      </c>
    </row>
    <row r="367">
      <c r="A367" s="106" t="s">
        <v>31</v>
      </c>
      <c r="B367" s="194" t="s">
        <v>202</v>
      </c>
      <c r="C367" s="106" t="s">
        <v>500</v>
      </c>
      <c r="D367" s="106" t="s">
        <v>1090</v>
      </c>
      <c r="E367" s="106" t="s">
        <v>1091</v>
      </c>
      <c r="F367" s="106">
        <v>0.0</v>
      </c>
      <c r="G367" s="400">
        <v>46006.0</v>
      </c>
      <c r="I367" s="106" t="s">
        <v>46</v>
      </c>
      <c r="L367" s="106" t="s">
        <v>47</v>
      </c>
      <c r="M367" s="401">
        <v>46056.0</v>
      </c>
      <c r="O367" s="401">
        <v>46056.0</v>
      </c>
      <c r="P367" s="402">
        <v>0.8</v>
      </c>
      <c r="Q367" s="223"/>
      <c r="R367" s="192">
        <v>0.0</v>
      </c>
      <c r="S367" s="106" t="s">
        <v>2716</v>
      </c>
      <c r="U367" s="106" t="s">
        <v>39</v>
      </c>
      <c r="V367" s="106" t="s">
        <v>40</v>
      </c>
      <c r="X367" s="106">
        <v>3.0</v>
      </c>
      <c r="Y367" s="194" t="str">
        <f t="shared" si="1"/>
        <v>#NAME?</v>
      </c>
      <c r="Z367" s="194" t="str">
        <f t="shared" si="2"/>
        <v>#NAME?</v>
      </c>
      <c r="AA367" s="194" t="str">
        <f t="shared" si="3"/>
        <v>#NAME?</v>
      </c>
    </row>
    <row r="368">
      <c r="A368" s="106" t="s">
        <v>31</v>
      </c>
      <c r="B368" s="194" t="s">
        <v>202</v>
      </c>
      <c r="C368" s="106" t="s">
        <v>500</v>
      </c>
      <c r="D368" s="106" t="s">
        <v>1090</v>
      </c>
      <c r="E368" s="106" t="s">
        <v>1092</v>
      </c>
      <c r="F368" s="106">
        <v>0.0</v>
      </c>
      <c r="G368" s="400">
        <v>46006.0</v>
      </c>
      <c r="H368" s="106" t="s">
        <v>1089</v>
      </c>
      <c r="I368" s="106" t="s">
        <v>46</v>
      </c>
      <c r="L368" s="106" t="s">
        <v>47</v>
      </c>
      <c r="M368" s="401">
        <v>46056.0</v>
      </c>
      <c r="O368" s="401">
        <v>46056.0</v>
      </c>
      <c r="P368" s="402">
        <v>0.8</v>
      </c>
      <c r="Q368" s="223"/>
      <c r="R368" s="192">
        <v>0.0</v>
      </c>
      <c r="S368" s="106" t="s">
        <v>2716</v>
      </c>
      <c r="U368" s="106" t="s">
        <v>39</v>
      </c>
      <c r="V368" s="106" t="s">
        <v>40</v>
      </c>
      <c r="X368" s="106">
        <v>3.0</v>
      </c>
      <c r="Y368" s="194" t="str">
        <f t="shared" si="1"/>
        <v>#NAME?</v>
      </c>
      <c r="Z368" s="194" t="str">
        <f t="shared" si="2"/>
        <v>#NAME?</v>
      </c>
      <c r="AA368" s="194" t="str">
        <f t="shared" si="3"/>
        <v>#NAME?</v>
      </c>
    </row>
    <row r="369">
      <c r="A369" s="106" t="s">
        <v>31</v>
      </c>
      <c r="B369" s="194" t="s">
        <v>202</v>
      </c>
      <c r="C369" s="106" t="s">
        <v>1093</v>
      </c>
      <c r="D369" s="106" t="s">
        <v>1094</v>
      </c>
      <c r="E369" s="106" t="s">
        <v>1095</v>
      </c>
      <c r="F369" s="106">
        <v>0.0</v>
      </c>
      <c r="G369" s="400">
        <v>46006.0</v>
      </c>
      <c r="H369" s="106" t="s">
        <v>1096</v>
      </c>
      <c r="I369" s="106" t="s">
        <v>37</v>
      </c>
      <c r="J369" s="401">
        <v>46038.0</v>
      </c>
      <c r="K369" s="106">
        <v>1.0235634E7</v>
      </c>
      <c r="L369" s="106" t="s">
        <v>227</v>
      </c>
      <c r="M369" s="401">
        <v>46031.0</v>
      </c>
      <c r="O369" s="401">
        <v>46031.0</v>
      </c>
      <c r="P369" s="402">
        <v>1.0</v>
      </c>
      <c r="Q369" s="403">
        <v>5735.4</v>
      </c>
      <c r="R369" s="192">
        <v>64.27658859128096</v>
      </c>
      <c r="S369" s="106" t="s">
        <v>3157</v>
      </c>
      <c r="U369" s="106" t="s">
        <v>39</v>
      </c>
      <c r="V369" s="106" t="s">
        <v>163</v>
      </c>
      <c r="Y369" s="194" t="str">
        <f t="shared" si="1"/>
        <v>#NAME?</v>
      </c>
      <c r="Z369" s="194" t="str">
        <f t="shared" si="2"/>
        <v>#NAME?</v>
      </c>
      <c r="AA369" s="194" t="str">
        <f t="shared" si="3"/>
        <v>#NAME?</v>
      </c>
    </row>
    <row r="370">
      <c r="A370" s="106" t="s">
        <v>31</v>
      </c>
      <c r="B370" s="194" t="s">
        <v>202</v>
      </c>
      <c r="C370" s="106" t="s">
        <v>1097</v>
      </c>
      <c r="D370" s="106" t="s">
        <v>1094</v>
      </c>
      <c r="E370" s="106" t="s">
        <v>1098</v>
      </c>
      <c r="F370" s="106">
        <v>0.0</v>
      </c>
      <c r="G370" s="400">
        <v>46006.0</v>
      </c>
      <c r="H370" s="106" t="s">
        <v>1096</v>
      </c>
      <c r="I370" s="106" t="s">
        <v>37</v>
      </c>
      <c r="J370" s="401">
        <v>46038.0</v>
      </c>
      <c r="K370" s="106">
        <v>1.0235634E7</v>
      </c>
      <c r="L370" s="106" t="s">
        <v>227</v>
      </c>
      <c r="M370" s="401">
        <v>46031.0</v>
      </c>
      <c r="O370" s="401">
        <v>46031.0</v>
      </c>
      <c r="P370" s="402">
        <v>1.0</v>
      </c>
      <c r="Q370" s="403">
        <v>4691.78</v>
      </c>
      <c r="R370" s="192">
        <v>52.580746385744696</v>
      </c>
      <c r="S370" s="106" t="s">
        <v>3157</v>
      </c>
      <c r="U370" s="106" t="s">
        <v>39</v>
      </c>
      <c r="V370" s="106" t="s">
        <v>163</v>
      </c>
      <c r="Y370" s="194" t="str">
        <f t="shared" si="1"/>
        <v>#NAME?</v>
      </c>
      <c r="Z370" s="194" t="str">
        <f t="shared" si="2"/>
        <v>#NAME?</v>
      </c>
      <c r="AA370" s="194" t="str">
        <f t="shared" si="3"/>
        <v>#NAME?</v>
      </c>
    </row>
    <row r="371">
      <c r="A371" s="106" t="s">
        <v>31</v>
      </c>
      <c r="B371" s="194" t="s">
        <v>202</v>
      </c>
      <c r="C371" s="106" t="s">
        <v>1099</v>
      </c>
      <c r="D371" s="106" t="s">
        <v>1094</v>
      </c>
      <c r="E371" s="106" t="s">
        <v>1100</v>
      </c>
      <c r="F371" s="106">
        <v>0.0</v>
      </c>
      <c r="G371" s="400">
        <v>46007.0</v>
      </c>
      <c r="H371" s="106" t="s">
        <v>1101</v>
      </c>
      <c r="I371" s="106" t="s">
        <v>37</v>
      </c>
      <c r="J371" s="401">
        <v>46038.0</v>
      </c>
      <c r="K371" s="106">
        <v>1.0235634E7</v>
      </c>
      <c r="L371" s="106" t="s">
        <v>227</v>
      </c>
      <c r="M371" s="401">
        <v>46031.0</v>
      </c>
      <c r="N371" s="401"/>
      <c r="O371" s="401">
        <v>46036.0</v>
      </c>
      <c r="P371" s="402">
        <v>1.0</v>
      </c>
      <c r="Q371" s="403">
        <v>6182.85</v>
      </c>
      <c r="R371" s="192">
        <v>69.29115768239382</v>
      </c>
      <c r="S371" s="106" t="s">
        <v>3157</v>
      </c>
      <c r="U371" s="106" t="s">
        <v>39</v>
      </c>
      <c r="V371" s="106" t="s">
        <v>40</v>
      </c>
      <c r="Y371" s="194" t="str">
        <f t="shared" si="1"/>
        <v>#NAME?</v>
      </c>
      <c r="Z371" s="194" t="str">
        <f t="shared" si="2"/>
        <v>#NAME?</v>
      </c>
      <c r="AA371" s="194" t="str">
        <f t="shared" si="3"/>
        <v>#NAME?</v>
      </c>
    </row>
    <row r="372">
      <c r="A372" s="106" t="s">
        <v>31</v>
      </c>
      <c r="B372" s="194" t="s">
        <v>202</v>
      </c>
      <c r="C372" s="106" t="s">
        <v>1099</v>
      </c>
      <c r="D372" s="106" t="s">
        <v>1094</v>
      </c>
      <c r="E372" s="106" t="s">
        <v>1102</v>
      </c>
      <c r="F372" s="106">
        <v>0.0</v>
      </c>
      <c r="G372" s="400">
        <v>46007.0</v>
      </c>
      <c r="H372" s="106" t="s">
        <v>1101</v>
      </c>
      <c r="I372" s="106" t="s">
        <v>37</v>
      </c>
      <c r="J372" s="401">
        <v>46038.0</v>
      </c>
      <c r="K372" s="106">
        <v>1.0235634E7</v>
      </c>
      <c r="L372" s="106" t="s">
        <v>227</v>
      </c>
      <c r="M372" s="401">
        <v>46031.0</v>
      </c>
      <c r="O372" s="401">
        <v>46036.0</v>
      </c>
      <c r="P372" s="402">
        <v>1.0</v>
      </c>
      <c r="Q372" s="403">
        <v>2967.53</v>
      </c>
      <c r="R372" s="192">
        <v>33.257088423176064</v>
      </c>
      <c r="S372" s="106" t="s">
        <v>3157</v>
      </c>
      <c r="U372" s="106" t="s">
        <v>39</v>
      </c>
      <c r="V372" s="106" t="s">
        <v>40</v>
      </c>
      <c r="Y372" s="194" t="str">
        <f t="shared" si="1"/>
        <v>#NAME?</v>
      </c>
      <c r="Z372" s="194" t="str">
        <f t="shared" si="2"/>
        <v>#NAME?</v>
      </c>
      <c r="AA372" s="194" t="str">
        <f t="shared" si="3"/>
        <v>#NAME?</v>
      </c>
    </row>
    <row r="373">
      <c r="A373" s="106" t="s">
        <v>31</v>
      </c>
      <c r="B373" s="194" t="s">
        <v>202</v>
      </c>
      <c r="C373" s="106" t="s">
        <v>1103</v>
      </c>
      <c r="D373" s="106" t="s">
        <v>1104</v>
      </c>
      <c r="E373" s="106" t="s">
        <v>1105</v>
      </c>
      <c r="F373" s="106">
        <v>0.0</v>
      </c>
      <c r="G373" s="400">
        <v>46007.0</v>
      </c>
      <c r="H373" s="106" t="s">
        <v>1106</v>
      </c>
      <c r="I373" s="106" t="s">
        <v>37</v>
      </c>
      <c r="J373" s="401">
        <v>46038.0</v>
      </c>
      <c r="K373" s="106">
        <v>1.0235634E7</v>
      </c>
      <c r="L373" s="106" t="s">
        <v>227</v>
      </c>
      <c r="M373" s="401">
        <v>46031.0</v>
      </c>
      <c r="O373" s="401">
        <v>46035.0</v>
      </c>
      <c r="P373" s="402">
        <v>1.0</v>
      </c>
      <c r="Q373" s="403">
        <v>4247.1</v>
      </c>
      <c r="R373" s="192">
        <v>47.597220665695396</v>
      </c>
      <c r="S373" s="106" t="s">
        <v>3157</v>
      </c>
      <c r="U373" s="106" t="s">
        <v>39</v>
      </c>
      <c r="V373" s="106" t="s">
        <v>40</v>
      </c>
      <c r="Y373" s="194" t="str">
        <f t="shared" si="1"/>
        <v>#NAME?</v>
      </c>
      <c r="Z373" s="194" t="str">
        <f t="shared" si="2"/>
        <v>#NAME?</v>
      </c>
      <c r="AA373" s="194" t="str">
        <f t="shared" si="3"/>
        <v>#NAME?</v>
      </c>
    </row>
    <row r="374">
      <c r="A374" s="106" t="s">
        <v>31</v>
      </c>
      <c r="B374" s="194" t="s">
        <v>202</v>
      </c>
      <c r="C374" s="106" t="s">
        <v>1107</v>
      </c>
      <c r="D374" s="106" t="s">
        <v>1104</v>
      </c>
      <c r="E374" s="106" t="s">
        <v>1108</v>
      </c>
      <c r="F374" s="106">
        <v>0.0</v>
      </c>
      <c r="G374" s="400">
        <v>46018.0</v>
      </c>
      <c r="H374" s="106" t="s">
        <v>1109</v>
      </c>
      <c r="I374" s="106" t="s">
        <v>37</v>
      </c>
      <c r="J374" s="401">
        <v>46038.0</v>
      </c>
      <c r="K374" s="106">
        <v>1.0235631E7</v>
      </c>
      <c r="L374" s="106" t="s">
        <v>227</v>
      </c>
      <c r="M374" s="401">
        <v>46035.0</v>
      </c>
      <c r="N374" s="401"/>
      <c r="O374" s="401">
        <v>46038.0</v>
      </c>
      <c r="P374" s="402">
        <v>1.0</v>
      </c>
      <c r="Q374" s="403">
        <v>31543.15</v>
      </c>
      <c r="R374" s="192">
        <v>353.5038664126415</v>
      </c>
      <c r="S374" s="106" t="s">
        <v>3157</v>
      </c>
      <c r="U374" s="106" t="s">
        <v>48</v>
      </c>
      <c r="V374" s="106" t="s">
        <v>40</v>
      </c>
      <c r="Y374" s="194" t="str">
        <f t="shared" si="1"/>
        <v>#NAME?</v>
      </c>
      <c r="Z374" s="194" t="str">
        <f t="shared" si="2"/>
        <v>#NAME?</v>
      </c>
      <c r="AA374" s="194" t="str">
        <f t="shared" si="3"/>
        <v>#NAME?</v>
      </c>
    </row>
    <row r="375">
      <c r="A375" s="106" t="s">
        <v>31</v>
      </c>
      <c r="B375" s="106" t="s">
        <v>202</v>
      </c>
      <c r="C375" s="106" t="s">
        <v>1133</v>
      </c>
      <c r="D375" s="106" t="s">
        <v>1113</v>
      </c>
      <c r="E375" s="106" t="s">
        <v>2856</v>
      </c>
      <c r="F375" s="106">
        <v>0.0</v>
      </c>
      <c r="G375" s="400">
        <v>45940.0</v>
      </c>
      <c r="H375" s="106" t="s">
        <v>2857</v>
      </c>
      <c r="I375" s="106" t="s">
        <v>46</v>
      </c>
      <c r="J375" s="401">
        <v>45965.0</v>
      </c>
      <c r="K375" s="106">
        <v>1.0232264E7</v>
      </c>
      <c r="L375" s="106" t="s">
        <v>1156</v>
      </c>
      <c r="M375" s="401">
        <v>46010.0</v>
      </c>
      <c r="N375" s="406">
        <v>46040.0</v>
      </c>
      <c r="O375" s="401">
        <v>46029.0</v>
      </c>
      <c r="P375" s="402">
        <v>1.0</v>
      </c>
      <c r="Q375" s="403">
        <v>274445.76</v>
      </c>
      <c r="R375" s="192">
        <v>3075.7117561358286</v>
      </c>
      <c r="S375" s="106" t="s">
        <v>2716</v>
      </c>
      <c r="T375" s="106">
        <v>2188.0</v>
      </c>
      <c r="U375" s="106" t="s">
        <v>48</v>
      </c>
      <c r="V375" s="106" t="s">
        <v>208</v>
      </c>
      <c r="W375" s="106" t="s">
        <v>41</v>
      </c>
      <c r="Y375" s="194" t="str">
        <f t="shared" si="1"/>
        <v>#NAME?</v>
      </c>
      <c r="Z375" s="194" t="str">
        <f t="shared" si="2"/>
        <v>#NAME?</v>
      </c>
      <c r="AA375" s="194" t="str">
        <f t="shared" si="3"/>
        <v>#NAME?</v>
      </c>
    </row>
    <row r="376">
      <c r="A376" s="106" t="s">
        <v>31</v>
      </c>
      <c r="B376" s="106" t="s">
        <v>202</v>
      </c>
      <c r="C376" s="106" t="s">
        <v>1110</v>
      </c>
      <c r="D376" s="106" t="s">
        <v>34</v>
      </c>
      <c r="E376" s="106" t="s">
        <v>1111</v>
      </c>
      <c r="F376" s="106">
        <v>0.0</v>
      </c>
      <c r="G376" s="400">
        <v>46007.0</v>
      </c>
      <c r="H376" s="106" t="s">
        <v>3514</v>
      </c>
      <c r="I376" s="106" t="s">
        <v>37</v>
      </c>
      <c r="J376" s="401">
        <v>46042.0</v>
      </c>
      <c r="K376" s="106">
        <v>1.0235738E7</v>
      </c>
      <c r="L376" s="106" t="s">
        <v>113</v>
      </c>
      <c r="M376" s="401">
        <v>46066.0</v>
      </c>
      <c r="O376" s="401">
        <v>46073.0</v>
      </c>
      <c r="P376" s="402">
        <v>0.0</v>
      </c>
      <c r="Q376" s="403">
        <v>24332.56</v>
      </c>
      <c r="R376" s="192">
        <v>272.6948335761515</v>
      </c>
      <c r="S376" s="106" t="s">
        <v>2716</v>
      </c>
      <c r="U376" s="106" t="s">
        <v>39</v>
      </c>
      <c r="V376" s="106" t="s">
        <v>40</v>
      </c>
      <c r="X376" s="106">
        <v>3.0</v>
      </c>
      <c r="Y376" s="194" t="str">
        <f t="shared" si="1"/>
        <v>#NAME?</v>
      </c>
      <c r="Z376" s="194" t="str">
        <f t="shared" si="2"/>
        <v>#NAME?</v>
      </c>
      <c r="AA376" s="194" t="str">
        <f t="shared" si="3"/>
        <v>#NAME?</v>
      </c>
    </row>
    <row r="377">
      <c r="A377" s="106" t="s">
        <v>31</v>
      </c>
      <c r="B377" s="106" t="s">
        <v>202</v>
      </c>
      <c r="C377" s="106" t="s">
        <v>268</v>
      </c>
      <c r="D377" s="106" t="s">
        <v>1113</v>
      </c>
      <c r="E377" s="106" t="s">
        <v>1114</v>
      </c>
      <c r="F377" s="106">
        <v>1.0</v>
      </c>
      <c r="G377" s="400">
        <v>45940.0</v>
      </c>
      <c r="H377" s="106" t="s">
        <v>1115</v>
      </c>
      <c r="I377" s="106" t="s">
        <v>46</v>
      </c>
      <c r="J377" s="401">
        <v>45968.0</v>
      </c>
      <c r="K377" s="106">
        <v>1.0232409E7</v>
      </c>
      <c r="L377" s="106" t="s">
        <v>59</v>
      </c>
      <c r="M377" s="401">
        <v>46004.0</v>
      </c>
      <c r="N377" s="406">
        <v>46036.0</v>
      </c>
      <c r="O377" s="401">
        <v>46010.0</v>
      </c>
      <c r="P377" s="402">
        <v>1.0</v>
      </c>
      <c r="Q377" s="403">
        <v>194743.74</v>
      </c>
      <c r="R377" s="192">
        <v>2182.4917628600247</v>
      </c>
      <c r="S377" s="106" t="s">
        <v>2716</v>
      </c>
      <c r="T377" s="106">
        <v>438.0</v>
      </c>
      <c r="U377" s="106" t="s">
        <v>48</v>
      </c>
      <c r="V377" s="106" t="s">
        <v>40</v>
      </c>
      <c r="W377" s="106" t="s">
        <v>41</v>
      </c>
      <c r="Y377" s="194" t="str">
        <f t="shared" si="1"/>
        <v>#NAME?</v>
      </c>
      <c r="Z377" s="194" t="str">
        <f t="shared" si="2"/>
        <v>#NAME?</v>
      </c>
      <c r="AA377" s="194" t="str">
        <f t="shared" si="3"/>
        <v>#NAME?</v>
      </c>
    </row>
    <row r="378">
      <c r="A378" s="106" t="s">
        <v>31</v>
      </c>
      <c r="B378" s="194" t="s">
        <v>202</v>
      </c>
      <c r="C378" s="106" t="s">
        <v>1116</v>
      </c>
      <c r="D378" s="106" t="s">
        <v>1117</v>
      </c>
      <c r="E378" s="106" t="s">
        <v>1118</v>
      </c>
      <c r="F378" s="106">
        <v>1.0</v>
      </c>
      <c r="G378" s="401">
        <v>45964.0</v>
      </c>
      <c r="H378" s="106" t="s">
        <v>3515</v>
      </c>
      <c r="I378" s="106" t="s">
        <v>46</v>
      </c>
      <c r="J378" s="401">
        <v>45967.0</v>
      </c>
      <c r="K378" s="106">
        <v>1.0232322E7</v>
      </c>
      <c r="L378" s="106" t="s">
        <v>431</v>
      </c>
      <c r="M378" s="400">
        <v>46003.0</v>
      </c>
      <c r="N378" s="406">
        <v>46046.0</v>
      </c>
      <c r="O378" s="401">
        <v>46038.0</v>
      </c>
      <c r="P378" s="402">
        <v>1.0</v>
      </c>
      <c r="Q378" s="403">
        <v>317179.78</v>
      </c>
      <c r="R378" s="192">
        <v>3554.6316261347083</v>
      </c>
      <c r="S378" s="106" t="s">
        <v>2716</v>
      </c>
      <c r="U378" s="106" t="s">
        <v>48</v>
      </c>
      <c r="V378" s="106" t="s">
        <v>250</v>
      </c>
      <c r="W378" s="106" t="s">
        <v>55</v>
      </c>
      <c r="Y378" s="194" t="str">
        <f t="shared" si="1"/>
        <v>#NAME?</v>
      </c>
      <c r="Z378" s="194" t="str">
        <f t="shared" si="2"/>
        <v>#NAME?</v>
      </c>
      <c r="AA378" s="194" t="str">
        <f t="shared" si="3"/>
        <v>#NAME?</v>
      </c>
    </row>
    <row r="379">
      <c r="A379" s="106" t="s">
        <v>31</v>
      </c>
      <c r="B379" s="106" t="s">
        <v>202</v>
      </c>
      <c r="C379" s="106" t="s">
        <v>1120</v>
      </c>
      <c r="D379" s="106" t="s">
        <v>130</v>
      </c>
      <c r="E379" s="106" t="s">
        <v>1121</v>
      </c>
      <c r="F379" s="106">
        <v>2.0</v>
      </c>
      <c r="G379" s="400">
        <v>45961.0</v>
      </c>
      <c r="H379" s="106" t="s">
        <v>3516</v>
      </c>
      <c r="I379" s="106" t="s">
        <v>37</v>
      </c>
      <c r="J379" s="401">
        <v>45996.0</v>
      </c>
      <c r="K379" s="106">
        <v>1.0233778E7</v>
      </c>
      <c r="L379" s="106" t="s">
        <v>1123</v>
      </c>
      <c r="M379" s="401">
        <v>46028.0</v>
      </c>
      <c r="N379" s="401"/>
      <c r="O379" s="401">
        <v>46055.0</v>
      </c>
      <c r="P379" s="402">
        <v>0.8</v>
      </c>
      <c r="Q379" s="403">
        <v>142664.46</v>
      </c>
      <c r="R379" s="192">
        <v>1598.8396279278268</v>
      </c>
      <c r="S379" s="106" t="s">
        <v>3162</v>
      </c>
      <c r="U379" s="106" t="s">
        <v>48</v>
      </c>
      <c r="V379" s="106" t="s">
        <v>250</v>
      </c>
      <c r="W379" s="106"/>
      <c r="X379" s="106">
        <v>2.0</v>
      </c>
      <c r="Y379" s="194" t="str">
        <f t="shared" si="1"/>
        <v>#NAME?</v>
      </c>
      <c r="Z379" s="194" t="str">
        <f t="shared" si="2"/>
        <v>#NAME?</v>
      </c>
      <c r="AA379" s="194" t="str">
        <f t="shared" si="3"/>
        <v>#NAME?</v>
      </c>
    </row>
    <row r="380">
      <c r="A380" s="106" t="s">
        <v>31</v>
      </c>
      <c r="B380" s="106" t="s">
        <v>202</v>
      </c>
      <c r="C380" s="106" t="s">
        <v>1124</v>
      </c>
      <c r="D380" s="106" t="s">
        <v>96</v>
      </c>
      <c r="E380" s="106" t="s">
        <v>1125</v>
      </c>
      <c r="F380" s="106">
        <v>0.0</v>
      </c>
      <c r="G380" s="400">
        <v>45961.0</v>
      </c>
      <c r="H380" s="106" t="s">
        <v>1126</v>
      </c>
      <c r="I380" s="106" t="s">
        <v>46</v>
      </c>
      <c r="J380" s="401">
        <v>45962.0</v>
      </c>
      <c r="K380" s="106" t="s">
        <v>53</v>
      </c>
      <c r="L380" s="106" t="s">
        <v>95</v>
      </c>
      <c r="M380" s="400">
        <v>46009.0</v>
      </c>
      <c r="N380" s="406">
        <v>46051.0</v>
      </c>
      <c r="O380" s="400">
        <v>46051.0</v>
      </c>
      <c r="P380" s="402">
        <v>1.0</v>
      </c>
      <c r="Q380" s="403">
        <v>17780.0</v>
      </c>
      <c r="R380" s="192">
        <v>199.26033845119355</v>
      </c>
      <c r="S380" s="106" t="s">
        <v>3157</v>
      </c>
      <c r="U380" s="106" t="s">
        <v>48</v>
      </c>
      <c r="V380" s="106" t="s">
        <v>40</v>
      </c>
      <c r="W380" s="106" t="s">
        <v>55</v>
      </c>
      <c r="X380" s="106">
        <v>2.0</v>
      </c>
      <c r="Y380" s="194" t="str">
        <f t="shared" si="1"/>
        <v>#NAME?</v>
      </c>
      <c r="Z380" s="194" t="str">
        <f t="shared" si="2"/>
        <v>#NAME?</v>
      </c>
      <c r="AA380" s="194" t="str">
        <f t="shared" si="3"/>
        <v>#NAME?</v>
      </c>
    </row>
    <row r="381">
      <c r="A381" s="106" t="s">
        <v>271</v>
      </c>
      <c r="B381" s="106" t="s">
        <v>879</v>
      </c>
      <c r="C381" s="106" t="s">
        <v>1127</v>
      </c>
      <c r="D381" s="106" t="s">
        <v>842</v>
      </c>
      <c r="E381" s="106" t="s">
        <v>1128</v>
      </c>
      <c r="F381" s="106">
        <v>0.0</v>
      </c>
      <c r="G381" s="401">
        <v>45967.0</v>
      </c>
      <c r="H381" s="106" t="s">
        <v>3517</v>
      </c>
      <c r="I381" s="106" t="s">
        <v>52</v>
      </c>
      <c r="J381" s="401">
        <v>46361.0</v>
      </c>
      <c r="K381" s="106" t="s">
        <v>53</v>
      </c>
      <c r="L381" s="106" t="s">
        <v>64</v>
      </c>
      <c r="M381" s="401">
        <v>46057.0</v>
      </c>
      <c r="N381" s="401">
        <v>46062.0</v>
      </c>
      <c r="O381" s="401">
        <v>46057.0</v>
      </c>
      <c r="P381" s="402">
        <v>0.2</v>
      </c>
      <c r="Q381" s="403">
        <v>20100.0</v>
      </c>
      <c r="R381" s="192">
        <v>225.2605625910568</v>
      </c>
      <c r="S381" s="106" t="s">
        <v>3162</v>
      </c>
      <c r="U381" s="106" t="s">
        <v>48</v>
      </c>
      <c r="V381" s="106" t="s">
        <v>40</v>
      </c>
      <c r="W381" s="106" t="s">
        <v>41</v>
      </c>
      <c r="Y381" s="194" t="str">
        <f t="shared" si="1"/>
        <v>#NAME?</v>
      </c>
      <c r="Z381" s="194" t="str">
        <f t="shared" si="2"/>
        <v>#NAME?</v>
      </c>
      <c r="AA381" s="194" t="str">
        <f t="shared" si="3"/>
        <v>#NAME?</v>
      </c>
    </row>
    <row r="382">
      <c r="A382" s="106" t="s">
        <v>31</v>
      </c>
      <c r="B382" s="106" t="s">
        <v>202</v>
      </c>
      <c r="C382" s="106" t="s">
        <v>1130</v>
      </c>
      <c r="D382" s="106" t="s">
        <v>1131</v>
      </c>
      <c r="E382" s="106" t="s">
        <v>1132</v>
      </c>
      <c r="F382" s="106">
        <v>0.0</v>
      </c>
      <c r="G382" s="400">
        <v>45961.0</v>
      </c>
      <c r="I382" s="106" t="s">
        <v>52</v>
      </c>
      <c r="J382" s="401">
        <v>45999.0</v>
      </c>
      <c r="K382" s="106">
        <v>1.0233794E7</v>
      </c>
      <c r="L382" s="106" t="s">
        <v>690</v>
      </c>
      <c r="M382" s="401">
        <v>46032.0</v>
      </c>
      <c r="O382" s="401">
        <v>46038.0</v>
      </c>
      <c r="P382" s="402">
        <v>1.0</v>
      </c>
      <c r="Q382" s="403">
        <v>74415.0</v>
      </c>
      <c r="R382" s="192">
        <v>833.9683962792782</v>
      </c>
      <c r="S382" s="106" t="s">
        <v>3162</v>
      </c>
      <c r="U382" s="106" t="s">
        <v>48</v>
      </c>
      <c r="V382" s="106" t="s">
        <v>40</v>
      </c>
      <c r="W382" s="106" t="s">
        <v>41</v>
      </c>
      <c r="X382" s="106">
        <v>2.0</v>
      </c>
      <c r="Y382" s="194" t="str">
        <f t="shared" si="1"/>
        <v>#NAME?</v>
      </c>
      <c r="Z382" s="194" t="str">
        <f t="shared" si="2"/>
        <v>#NAME?</v>
      </c>
      <c r="AA382" s="194" t="str">
        <f t="shared" si="3"/>
        <v>#NAME?</v>
      </c>
    </row>
    <row r="383">
      <c r="A383" s="106" t="s">
        <v>31</v>
      </c>
      <c r="B383" s="106" t="s">
        <v>202</v>
      </c>
      <c r="C383" s="106" t="s">
        <v>1133</v>
      </c>
      <c r="D383" s="106" t="s">
        <v>1131</v>
      </c>
      <c r="E383" s="106" t="s">
        <v>1134</v>
      </c>
      <c r="F383" s="106">
        <v>0.0</v>
      </c>
      <c r="G383" s="401">
        <v>45964.0</v>
      </c>
      <c r="I383" s="106" t="s">
        <v>52</v>
      </c>
      <c r="J383" s="401">
        <v>45999.0</v>
      </c>
      <c r="K383" s="106">
        <v>1.0233794E7</v>
      </c>
      <c r="L383" s="106" t="s">
        <v>690</v>
      </c>
      <c r="M383" s="401">
        <v>46032.0</v>
      </c>
      <c r="O383" s="401">
        <v>46038.0</v>
      </c>
      <c r="P383" s="402">
        <v>1.0</v>
      </c>
      <c r="Q383" s="403">
        <v>65340.0</v>
      </c>
      <c r="R383" s="192">
        <v>732.2649333183906</v>
      </c>
      <c r="S383" s="106" t="s">
        <v>3162</v>
      </c>
      <c r="U383" s="106" t="s">
        <v>48</v>
      </c>
      <c r="V383" s="106" t="s">
        <v>40</v>
      </c>
      <c r="W383" s="106" t="s">
        <v>41</v>
      </c>
      <c r="X383" s="106">
        <v>2.0</v>
      </c>
      <c r="Y383" s="194" t="str">
        <f t="shared" si="1"/>
        <v>#NAME?</v>
      </c>
      <c r="Z383" s="194" t="str">
        <f t="shared" si="2"/>
        <v>#NAME?</v>
      </c>
      <c r="AA383" s="194" t="str">
        <f t="shared" si="3"/>
        <v>#NAME?</v>
      </c>
    </row>
    <row r="384">
      <c r="A384" s="106" t="s">
        <v>31</v>
      </c>
      <c r="B384" s="106" t="s">
        <v>202</v>
      </c>
      <c r="C384" s="106" t="s">
        <v>1135</v>
      </c>
      <c r="D384" s="106" t="s">
        <v>1136</v>
      </c>
      <c r="E384" s="106" t="s">
        <v>1137</v>
      </c>
      <c r="F384" s="106">
        <v>0.0</v>
      </c>
      <c r="G384" s="401">
        <v>45964.0</v>
      </c>
      <c r="H384" s="106" t="s">
        <v>1138</v>
      </c>
      <c r="I384" s="106" t="s">
        <v>46</v>
      </c>
      <c r="L384" s="106" t="s">
        <v>47</v>
      </c>
      <c r="O384" s="401">
        <v>46080.0</v>
      </c>
      <c r="P384" s="402">
        <v>0.0</v>
      </c>
      <c r="Q384" s="223"/>
      <c r="R384" s="192">
        <v>0.0</v>
      </c>
      <c r="S384" s="106" t="s">
        <v>2716</v>
      </c>
      <c r="U384" s="106" t="s">
        <v>48</v>
      </c>
      <c r="V384" s="106" t="s">
        <v>40</v>
      </c>
      <c r="W384" s="106"/>
      <c r="Y384" s="194">
        <f t="shared" si="1"/>
        <v>0</v>
      </c>
      <c r="Z384" s="194" t="str">
        <f t="shared" si="2"/>
        <v>#NAME?</v>
      </c>
      <c r="AA384" s="194" t="str">
        <f t="shared" si="3"/>
        <v>#NAME?</v>
      </c>
    </row>
    <row r="385">
      <c r="A385" s="106" t="s">
        <v>31</v>
      </c>
      <c r="B385" s="106" t="s">
        <v>202</v>
      </c>
      <c r="C385" s="106" t="s">
        <v>1130</v>
      </c>
      <c r="D385" s="106" t="s">
        <v>96</v>
      </c>
      <c r="E385" s="106" t="s">
        <v>1139</v>
      </c>
      <c r="F385" s="106">
        <v>0.0</v>
      </c>
      <c r="G385" s="401">
        <v>45964.0</v>
      </c>
      <c r="H385" s="106" t="s">
        <v>3518</v>
      </c>
      <c r="I385" s="106" t="s">
        <v>46</v>
      </c>
      <c r="J385" s="400">
        <v>45971.0</v>
      </c>
      <c r="K385" s="106" t="s">
        <v>53</v>
      </c>
      <c r="L385" s="106" t="s">
        <v>95</v>
      </c>
      <c r="M385" s="401">
        <v>46030.0</v>
      </c>
      <c r="N385" s="401">
        <v>46066.0</v>
      </c>
      <c r="O385" s="401">
        <v>46059.0</v>
      </c>
      <c r="P385" s="402">
        <v>1.0</v>
      </c>
      <c r="Q385" s="403">
        <v>32200.0</v>
      </c>
      <c r="R385" s="192">
        <v>360.8651798722403</v>
      </c>
      <c r="S385" s="106" t="s">
        <v>3157</v>
      </c>
      <c r="U385" s="106" t="s">
        <v>48</v>
      </c>
      <c r="V385" s="106" t="s">
        <v>40</v>
      </c>
      <c r="W385" s="106" t="s">
        <v>55</v>
      </c>
      <c r="X385" s="106">
        <v>2.0</v>
      </c>
      <c r="Y385" s="194" t="str">
        <f t="shared" si="1"/>
        <v>#NAME?</v>
      </c>
      <c r="Z385" s="194" t="str">
        <f t="shared" si="2"/>
        <v>#NAME?</v>
      </c>
      <c r="AA385" s="194" t="str">
        <f t="shared" si="3"/>
        <v>#NAME?</v>
      </c>
    </row>
    <row r="386">
      <c r="A386" s="106" t="s">
        <v>271</v>
      </c>
      <c r="B386" s="106" t="s">
        <v>879</v>
      </c>
      <c r="C386" s="106" t="s">
        <v>809</v>
      </c>
      <c r="D386" s="106" t="s">
        <v>842</v>
      </c>
      <c r="E386" s="106" t="s">
        <v>1141</v>
      </c>
      <c r="F386" s="106">
        <v>0.0</v>
      </c>
      <c r="G386" s="400">
        <v>45971.0</v>
      </c>
      <c r="H386" s="106" t="s">
        <v>3517</v>
      </c>
      <c r="I386" s="106" t="s">
        <v>52</v>
      </c>
      <c r="J386" s="400">
        <v>45974.0</v>
      </c>
      <c r="K386" s="106" t="s">
        <v>53</v>
      </c>
      <c r="L386" s="106" t="s">
        <v>64</v>
      </c>
      <c r="M386" s="401">
        <v>46057.0</v>
      </c>
      <c r="N386" s="401">
        <v>46062.0</v>
      </c>
      <c r="O386" s="401">
        <v>46057.0</v>
      </c>
      <c r="P386" s="402">
        <v>0.2</v>
      </c>
      <c r="Q386" s="403">
        <v>19469.43</v>
      </c>
      <c r="R386" s="192">
        <v>218.19376891180096</v>
      </c>
      <c r="S386" s="106" t="s">
        <v>3162</v>
      </c>
      <c r="U386" s="106" t="s">
        <v>48</v>
      </c>
      <c r="V386" s="106" t="s">
        <v>40</v>
      </c>
      <c r="W386" s="106" t="s">
        <v>41</v>
      </c>
      <c r="Y386" s="194" t="str">
        <f t="shared" si="1"/>
        <v>#NAME?</v>
      </c>
      <c r="Z386" s="194" t="str">
        <f t="shared" si="2"/>
        <v>#NAME?</v>
      </c>
      <c r="AA386" s="194" t="str">
        <f t="shared" si="3"/>
        <v>#NAME?</v>
      </c>
    </row>
    <row r="387">
      <c r="A387" s="106" t="s">
        <v>31</v>
      </c>
      <c r="B387" s="106" t="s">
        <v>202</v>
      </c>
      <c r="C387" s="106" t="s">
        <v>1143</v>
      </c>
      <c r="D387" s="106" t="s">
        <v>96</v>
      </c>
      <c r="E387" s="106" t="s">
        <v>1144</v>
      </c>
      <c r="F387" s="106">
        <v>0.0</v>
      </c>
      <c r="G387" s="401">
        <v>45964.0</v>
      </c>
      <c r="H387" s="106" t="s">
        <v>1145</v>
      </c>
      <c r="I387" s="106" t="s">
        <v>46</v>
      </c>
      <c r="J387" s="400">
        <v>45973.0</v>
      </c>
      <c r="K387" s="106" t="s">
        <v>53</v>
      </c>
      <c r="L387" s="106" t="s">
        <v>95</v>
      </c>
      <c r="M387" s="401">
        <v>46024.0</v>
      </c>
      <c r="N387" s="401">
        <v>46051.0</v>
      </c>
      <c r="O387" s="401">
        <v>46024.0</v>
      </c>
      <c r="P387" s="402">
        <v>1.0</v>
      </c>
      <c r="Q387" s="403">
        <v>27661.0</v>
      </c>
      <c r="R387" s="192">
        <v>309.99663790205085</v>
      </c>
      <c r="S387" s="106" t="s">
        <v>3157</v>
      </c>
      <c r="T387" s="106"/>
      <c r="U387" s="106" t="s">
        <v>48</v>
      </c>
      <c r="V387" s="106" t="s">
        <v>40</v>
      </c>
      <c r="W387" s="106" t="s">
        <v>55</v>
      </c>
      <c r="X387" s="106">
        <v>2.0</v>
      </c>
      <c r="Y387" s="194" t="str">
        <f t="shared" si="1"/>
        <v>#NAME?</v>
      </c>
      <c r="Z387" s="194" t="str">
        <f t="shared" si="2"/>
        <v>#NAME?</v>
      </c>
      <c r="AA387" s="194" t="str">
        <f t="shared" si="3"/>
        <v>#NAME?</v>
      </c>
    </row>
    <row r="388">
      <c r="A388" s="106" t="s">
        <v>31</v>
      </c>
      <c r="B388" s="106" t="s">
        <v>202</v>
      </c>
      <c r="C388" s="106" t="s">
        <v>1146</v>
      </c>
      <c r="D388" s="106" t="s">
        <v>96</v>
      </c>
      <c r="E388" s="106" t="s">
        <v>1147</v>
      </c>
      <c r="F388" s="106">
        <v>0.0</v>
      </c>
      <c r="G388" s="401">
        <v>45964.0</v>
      </c>
      <c r="H388" s="106" t="s">
        <v>1148</v>
      </c>
      <c r="I388" s="106" t="s">
        <v>46</v>
      </c>
      <c r="J388" s="400">
        <v>45973.0</v>
      </c>
      <c r="K388" s="106" t="s">
        <v>53</v>
      </c>
      <c r="L388" s="106" t="s">
        <v>95</v>
      </c>
      <c r="M388" s="401">
        <v>46010.0</v>
      </c>
      <c r="N388" s="401">
        <v>46051.0</v>
      </c>
      <c r="O388" s="401">
        <v>46010.0</v>
      </c>
      <c r="P388" s="402">
        <v>1.0</v>
      </c>
      <c r="Q388" s="403">
        <v>43279.0</v>
      </c>
      <c r="R388" s="192">
        <v>485.0274571332511</v>
      </c>
      <c r="S388" s="106" t="s">
        <v>3157</v>
      </c>
      <c r="U388" s="106" t="s">
        <v>48</v>
      </c>
      <c r="V388" s="106" t="s">
        <v>40</v>
      </c>
      <c r="W388" s="106" t="s">
        <v>55</v>
      </c>
      <c r="X388" s="106">
        <v>2.0</v>
      </c>
      <c r="Y388" s="194" t="str">
        <f t="shared" si="1"/>
        <v>#NAME?</v>
      </c>
      <c r="Z388" s="194" t="str">
        <f t="shared" si="2"/>
        <v>#NAME?</v>
      </c>
      <c r="AA388" s="194" t="str">
        <f t="shared" si="3"/>
        <v>#NAME?</v>
      </c>
    </row>
    <row r="389">
      <c r="A389" s="106" t="s">
        <v>31</v>
      </c>
      <c r="B389" s="106" t="s">
        <v>202</v>
      </c>
      <c r="C389" s="106" t="s">
        <v>1149</v>
      </c>
      <c r="D389" s="106" t="s">
        <v>1150</v>
      </c>
      <c r="E389" s="106" t="s">
        <v>1151</v>
      </c>
      <c r="F389" s="106">
        <v>1.0</v>
      </c>
      <c r="G389" s="401">
        <v>45966.0</v>
      </c>
      <c r="H389" s="106" t="s">
        <v>1152</v>
      </c>
      <c r="I389" s="106" t="s">
        <v>46</v>
      </c>
      <c r="J389" s="400">
        <v>46022.0</v>
      </c>
      <c r="K389" s="106">
        <v>1.0234408E7</v>
      </c>
      <c r="L389" s="106" t="s">
        <v>372</v>
      </c>
      <c r="M389" s="401">
        <v>46032.0</v>
      </c>
      <c r="N389" s="401">
        <v>46034.0</v>
      </c>
      <c r="O389" s="401">
        <v>46045.0</v>
      </c>
      <c r="P389" s="402">
        <v>1.0</v>
      </c>
      <c r="Q389" s="403">
        <v>211300.0</v>
      </c>
      <c r="R389" s="192">
        <v>2368.03765549703</v>
      </c>
      <c r="S389" s="106" t="s">
        <v>2716</v>
      </c>
      <c r="U389" s="106" t="s">
        <v>48</v>
      </c>
      <c r="V389" s="106" t="s">
        <v>40</v>
      </c>
      <c r="W389" s="106" t="s">
        <v>41</v>
      </c>
      <c r="X389" s="106">
        <v>2.0</v>
      </c>
      <c r="Y389" s="194" t="str">
        <f t="shared" si="1"/>
        <v>#NAME?</v>
      </c>
      <c r="Z389" s="194" t="str">
        <f t="shared" si="2"/>
        <v>#NAME?</v>
      </c>
      <c r="AA389" s="194" t="str">
        <f t="shared" si="3"/>
        <v>#NAME?</v>
      </c>
    </row>
    <row r="390">
      <c r="A390" s="106" t="s">
        <v>31</v>
      </c>
      <c r="B390" s="106" t="s">
        <v>202</v>
      </c>
      <c r="C390" s="106" t="s">
        <v>1153</v>
      </c>
      <c r="D390" s="106" t="s">
        <v>703</v>
      </c>
      <c r="E390" s="106" t="s">
        <v>1154</v>
      </c>
      <c r="F390" s="106">
        <v>2.0</v>
      </c>
      <c r="G390" s="401">
        <v>45967.0</v>
      </c>
      <c r="H390" s="106" t="s">
        <v>3519</v>
      </c>
      <c r="I390" s="106" t="s">
        <v>46</v>
      </c>
      <c r="J390" s="401">
        <v>45992.0</v>
      </c>
      <c r="K390" s="106">
        <v>1.0233526E7</v>
      </c>
      <c r="L390" s="106" t="s">
        <v>1156</v>
      </c>
      <c r="M390" s="400">
        <v>46020.0</v>
      </c>
      <c r="N390" s="406">
        <v>46052.0</v>
      </c>
      <c r="O390" s="401">
        <v>46037.0</v>
      </c>
      <c r="P390" s="402">
        <v>1.0</v>
      </c>
      <c r="Q390" s="403">
        <v>122509.61</v>
      </c>
      <c r="R390" s="192">
        <v>1372.9643617617394</v>
      </c>
      <c r="S390" s="106" t="s">
        <v>2716</v>
      </c>
      <c r="U390" s="106" t="s">
        <v>48</v>
      </c>
      <c r="V390" s="106" t="s">
        <v>250</v>
      </c>
      <c r="W390" s="106" t="s">
        <v>55</v>
      </c>
      <c r="Y390" s="194" t="str">
        <f t="shared" si="1"/>
        <v>#NAME?</v>
      </c>
      <c r="Z390" s="194" t="str">
        <f t="shared" si="2"/>
        <v>#NAME?</v>
      </c>
      <c r="AA390" s="194" t="str">
        <f t="shared" si="3"/>
        <v>#NAME?</v>
      </c>
    </row>
    <row r="391">
      <c r="A391" s="106" t="s">
        <v>271</v>
      </c>
      <c r="B391" s="106" t="s">
        <v>879</v>
      </c>
      <c r="C391" s="106" t="s">
        <v>1157</v>
      </c>
      <c r="D391" s="106" t="s">
        <v>628</v>
      </c>
      <c r="E391" s="106" t="s">
        <v>3520</v>
      </c>
      <c r="F391" s="106">
        <v>0.0</v>
      </c>
      <c r="G391" s="400">
        <v>46013.0</v>
      </c>
      <c r="H391" s="106" t="s">
        <v>1159</v>
      </c>
      <c r="I391" s="106" t="s">
        <v>52</v>
      </c>
      <c r="J391" s="400">
        <v>46018.0</v>
      </c>
      <c r="K391" s="106" t="s">
        <v>53</v>
      </c>
      <c r="L391" s="106" t="s">
        <v>95</v>
      </c>
      <c r="M391" s="401">
        <v>46052.0</v>
      </c>
      <c r="N391" s="401">
        <v>46054.0</v>
      </c>
      <c r="O391" s="401">
        <v>46056.0</v>
      </c>
      <c r="P391" s="402">
        <v>0.9</v>
      </c>
      <c r="Q391" s="403">
        <v>14412.45</v>
      </c>
      <c r="R391" s="192">
        <v>161.52022862266054</v>
      </c>
      <c r="S391" s="106" t="s">
        <v>3157</v>
      </c>
      <c r="U391" s="106" t="s">
        <v>48</v>
      </c>
      <c r="V391" s="106" t="s">
        <v>40</v>
      </c>
      <c r="W391" s="106" t="s">
        <v>41</v>
      </c>
      <c r="Y391" s="194" t="str">
        <f t="shared" si="1"/>
        <v>#NAME?</v>
      </c>
      <c r="Z391" s="194" t="str">
        <f t="shared" si="2"/>
        <v>#NAME?</v>
      </c>
      <c r="AA391" s="194" t="str">
        <f t="shared" si="3"/>
        <v>#NAME?</v>
      </c>
    </row>
    <row r="392">
      <c r="A392" s="106" t="s">
        <v>31</v>
      </c>
      <c r="B392" s="106" t="s">
        <v>925</v>
      </c>
      <c r="C392" s="106" t="s">
        <v>197</v>
      </c>
      <c r="D392" s="106" t="s">
        <v>1719</v>
      </c>
      <c r="E392" s="106" t="s">
        <v>2858</v>
      </c>
      <c r="F392" s="106">
        <v>0.0</v>
      </c>
      <c r="G392" s="400">
        <v>45978.0</v>
      </c>
      <c r="H392" s="106" t="s">
        <v>2859</v>
      </c>
      <c r="I392" s="106" t="s">
        <v>37</v>
      </c>
      <c r="J392" s="400">
        <v>45988.0</v>
      </c>
      <c r="L392" s="106" t="s">
        <v>778</v>
      </c>
      <c r="M392" s="400">
        <v>46013.0</v>
      </c>
      <c r="N392" s="400"/>
      <c r="O392" s="400">
        <v>46378.0</v>
      </c>
      <c r="P392" s="402">
        <v>1.0</v>
      </c>
      <c r="Q392" s="223"/>
      <c r="R392" s="192">
        <v>0.0</v>
      </c>
      <c r="S392" s="106" t="s">
        <v>3162</v>
      </c>
      <c r="U392" s="106" t="s">
        <v>39</v>
      </c>
      <c r="V392" s="106" t="s">
        <v>40</v>
      </c>
      <c r="W392" s="106"/>
      <c r="Y392" s="194" t="str">
        <f t="shared" si="1"/>
        <v>#NAME?</v>
      </c>
      <c r="Z392" s="194" t="str">
        <f t="shared" si="2"/>
        <v>#NAME?</v>
      </c>
      <c r="AA392" s="194" t="str">
        <f t="shared" si="3"/>
        <v>#NAME?</v>
      </c>
    </row>
    <row r="393">
      <c r="A393" s="106" t="s">
        <v>31</v>
      </c>
      <c r="B393" s="106" t="s">
        <v>202</v>
      </c>
      <c r="C393" s="106" t="s">
        <v>1153</v>
      </c>
      <c r="D393" s="106" t="s">
        <v>971</v>
      </c>
      <c r="E393" s="106" t="s">
        <v>1160</v>
      </c>
      <c r="F393" s="106">
        <v>0.0</v>
      </c>
      <c r="G393" s="401">
        <v>45967.0</v>
      </c>
      <c r="H393" s="106" t="s">
        <v>1161</v>
      </c>
      <c r="I393" s="106" t="s">
        <v>37</v>
      </c>
      <c r="J393" s="400">
        <v>45987.0</v>
      </c>
      <c r="K393" s="106">
        <v>1.0233355E7</v>
      </c>
      <c r="L393" s="106" t="s">
        <v>354</v>
      </c>
      <c r="M393" s="401">
        <v>46029.0</v>
      </c>
      <c r="N393" s="401"/>
      <c r="O393" s="401">
        <v>46045.0</v>
      </c>
      <c r="P393" s="402">
        <v>1.0</v>
      </c>
      <c r="Q393" s="403">
        <v>117975.0</v>
      </c>
      <c r="R393" s="192">
        <v>1322.1450184915386</v>
      </c>
      <c r="S393" s="106" t="s">
        <v>3163</v>
      </c>
      <c r="U393" s="106" t="s">
        <v>48</v>
      </c>
      <c r="V393" s="106" t="s">
        <v>40</v>
      </c>
      <c r="W393" s="106" t="s">
        <v>55</v>
      </c>
      <c r="X393" s="106">
        <v>1.0</v>
      </c>
      <c r="Y393" s="194" t="str">
        <f t="shared" si="1"/>
        <v>#NAME?</v>
      </c>
      <c r="Z393" s="194" t="str">
        <f t="shared" si="2"/>
        <v>#NAME?</v>
      </c>
      <c r="AA393" s="194" t="str">
        <f t="shared" si="3"/>
        <v>#NAME?</v>
      </c>
    </row>
    <row r="394">
      <c r="A394" s="106" t="s">
        <v>31</v>
      </c>
      <c r="B394" s="194" t="s">
        <v>202</v>
      </c>
      <c r="C394" s="194" t="s">
        <v>919</v>
      </c>
      <c r="D394" s="106" t="s">
        <v>96</v>
      </c>
      <c r="E394" s="106" t="s">
        <v>1162</v>
      </c>
      <c r="F394" s="106">
        <v>0.0</v>
      </c>
      <c r="G394" s="401">
        <v>45968.0</v>
      </c>
      <c r="H394" s="106" t="s">
        <v>1163</v>
      </c>
      <c r="I394" s="106" t="s">
        <v>46</v>
      </c>
      <c r="J394" s="400">
        <v>45973.0</v>
      </c>
      <c r="K394" s="106" t="s">
        <v>53</v>
      </c>
      <c r="L394" s="106" t="s">
        <v>95</v>
      </c>
      <c r="M394" s="401">
        <v>46024.0</v>
      </c>
      <c r="N394" s="401">
        <v>46062.0</v>
      </c>
      <c r="O394" s="401">
        <v>46055.0</v>
      </c>
      <c r="P394" s="402">
        <v>1.0</v>
      </c>
      <c r="Q394" s="223"/>
      <c r="R394" s="192">
        <v>0.0</v>
      </c>
      <c r="S394" s="106" t="s">
        <v>3157</v>
      </c>
      <c r="U394" s="106" t="s">
        <v>48</v>
      </c>
      <c r="V394" s="106" t="s">
        <v>40</v>
      </c>
      <c r="W394" s="106" t="s">
        <v>55</v>
      </c>
      <c r="X394" s="106">
        <v>2.0</v>
      </c>
      <c r="Y394" s="194" t="str">
        <f t="shared" si="1"/>
        <v>#NAME?</v>
      </c>
      <c r="Z394" s="194" t="str">
        <f t="shared" si="2"/>
        <v>#NAME?</v>
      </c>
      <c r="AA394" s="194" t="str">
        <f t="shared" si="3"/>
        <v>#NAME?</v>
      </c>
    </row>
    <row r="395">
      <c r="A395" s="106" t="s">
        <v>31</v>
      </c>
      <c r="B395" s="194" t="s">
        <v>202</v>
      </c>
      <c r="C395" s="194" t="s">
        <v>1164</v>
      </c>
      <c r="D395" s="106" t="s">
        <v>96</v>
      </c>
      <c r="E395" s="106" t="s">
        <v>1165</v>
      </c>
      <c r="F395" s="106">
        <v>0.0</v>
      </c>
      <c r="G395" s="401">
        <v>45968.0</v>
      </c>
      <c r="H395" s="106" t="s">
        <v>1166</v>
      </c>
      <c r="I395" s="106" t="s">
        <v>46</v>
      </c>
      <c r="J395" s="400">
        <v>45973.0</v>
      </c>
      <c r="K395" s="106" t="s">
        <v>53</v>
      </c>
      <c r="L395" s="106" t="s">
        <v>95</v>
      </c>
      <c r="M395" s="401">
        <v>46029.0</v>
      </c>
      <c r="N395" s="401">
        <v>46067.0</v>
      </c>
      <c r="O395" s="401">
        <v>46059.0</v>
      </c>
      <c r="P395" s="402">
        <v>0.1</v>
      </c>
      <c r="Q395" s="403">
        <v>34000.0</v>
      </c>
      <c r="R395" s="192">
        <v>381.03776756696175</v>
      </c>
      <c r="S395" s="106" t="s">
        <v>3157</v>
      </c>
      <c r="U395" s="106" t="s">
        <v>48</v>
      </c>
      <c r="V395" s="106" t="s">
        <v>40</v>
      </c>
      <c r="W395" s="106" t="s">
        <v>55</v>
      </c>
      <c r="X395" s="106">
        <v>2.0</v>
      </c>
      <c r="Y395" s="194" t="str">
        <f t="shared" si="1"/>
        <v>#NAME?</v>
      </c>
      <c r="Z395" s="194" t="str">
        <f t="shared" si="2"/>
        <v>#NAME?</v>
      </c>
      <c r="AA395" s="194" t="str">
        <f t="shared" si="3"/>
        <v>#NAME?</v>
      </c>
    </row>
    <row r="396">
      <c r="A396" s="106" t="s">
        <v>31</v>
      </c>
      <c r="B396" s="194" t="s">
        <v>202</v>
      </c>
      <c r="C396" s="106" t="s">
        <v>1167</v>
      </c>
      <c r="D396" s="106" t="s">
        <v>96</v>
      </c>
      <c r="E396" s="106" t="s">
        <v>1168</v>
      </c>
      <c r="F396" s="106">
        <v>1.0</v>
      </c>
      <c r="G396" s="401">
        <v>45968.0</v>
      </c>
      <c r="H396" s="106" t="s">
        <v>3521</v>
      </c>
      <c r="I396" s="106" t="s">
        <v>46</v>
      </c>
      <c r="J396" s="400">
        <v>45973.0</v>
      </c>
      <c r="K396" s="106" t="s">
        <v>53</v>
      </c>
      <c r="L396" s="106" t="s">
        <v>95</v>
      </c>
      <c r="M396" s="401">
        <v>46030.0</v>
      </c>
      <c r="N396" s="401">
        <v>46066.0</v>
      </c>
      <c r="O396" s="401">
        <v>46059.0</v>
      </c>
      <c r="P396" s="402">
        <v>0.1</v>
      </c>
      <c r="Q396" s="403">
        <v>56000.0</v>
      </c>
      <c r="R396" s="192">
        <v>627.5916171691135</v>
      </c>
      <c r="S396" s="106" t="s">
        <v>3157</v>
      </c>
      <c r="U396" s="106" t="s">
        <v>48</v>
      </c>
      <c r="V396" s="106" t="s">
        <v>40</v>
      </c>
      <c r="W396" s="106" t="s">
        <v>55</v>
      </c>
      <c r="X396" s="106">
        <v>2.0</v>
      </c>
      <c r="Y396" s="194" t="str">
        <f t="shared" si="1"/>
        <v>#NAME?</v>
      </c>
      <c r="Z396" s="194" t="str">
        <f t="shared" si="2"/>
        <v>#NAME?</v>
      </c>
      <c r="AA396" s="194" t="str">
        <f t="shared" si="3"/>
        <v>#NAME?</v>
      </c>
    </row>
    <row r="397">
      <c r="A397" s="106" t="s">
        <v>31</v>
      </c>
      <c r="B397" s="194" t="s">
        <v>202</v>
      </c>
      <c r="C397" s="106" t="s">
        <v>1170</v>
      </c>
      <c r="D397" s="106" t="s">
        <v>96</v>
      </c>
      <c r="E397" s="106" t="s">
        <v>1171</v>
      </c>
      <c r="F397" s="106">
        <v>0.0</v>
      </c>
      <c r="G397" s="401">
        <v>45994.0</v>
      </c>
      <c r="H397" s="106" t="s">
        <v>3522</v>
      </c>
      <c r="I397" s="106" t="s">
        <v>52</v>
      </c>
      <c r="J397" s="401">
        <v>45968.0</v>
      </c>
      <c r="K397" s="106" t="s">
        <v>53</v>
      </c>
      <c r="L397" s="106" t="s">
        <v>95</v>
      </c>
      <c r="M397" s="401">
        <v>46028.0</v>
      </c>
      <c r="N397" s="401">
        <v>46065.0</v>
      </c>
      <c r="O397" s="401">
        <v>46059.0</v>
      </c>
      <c r="P397" s="402">
        <v>0.1</v>
      </c>
      <c r="Q397" s="403">
        <v>27157.54</v>
      </c>
      <c r="R397" s="192">
        <v>304.3543651238373</v>
      </c>
      <c r="S397" s="106" t="s">
        <v>3157</v>
      </c>
      <c r="U397" s="106" t="s">
        <v>48</v>
      </c>
      <c r="V397" s="106" t="s">
        <v>40</v>
      </c>
      <c r="W397" s="106" t="s">
        <v>55</v>
      </c>
      <c r="X397" s="106">
        <v>2.0</v>
      </c>
      <c r="Y397" s="194" t="str">
        <f t="shared" si="1"/>
        <v>#NAME?</v>
      </c>
      <c r="Z397" s="194" t="str">
        <f t="shared" si="2"/>
        <v>#NAME?</v>
      </c>
      <c r="AA397" s="194" t="str">
        <f t="shared" si="3"/>
        <v>#NAME?</v>
      </c>
    </row>
    <row r="398">
      <c r="A398" s="106" t="s">
        <v>31</v>
      </c>
      <c r="B398" s="194" t="s">
        <v>202</v>
      </c>
      <c r="C398" s="194" t="s">
        <v>1173</v>
      </c>
      <c r="D398" s="106" t="s">
        <v>96</v>
      </c>
      <c r="E398" s="106" t="s">
        <v>1174</v>
      </c>
      <c r="F398" s="106">
        <v>0.0</v>
      </c>
      <c r="G398" s="401">
        <v>45968.0</v>
      </c>
      <c r="H398" s="106" t="s">
        <v>1175</v>
      </c>
      <c r="I398" s="106" t="s">
        <v>46</v>
      </c>
      <c r="J398" s="400">
        <v>45973.0</v>
      </c>
      <c r="K398" s="106" t="s">
        <v>53</v>
      </c>
      <c r="L398" s="106" t="s">
        <v>95</v>
      </c>
      <c r="M398" s="401">
        <v>46029.0</v>
      </c>
      <c r="N398" s="401">
        <v>46069.0</v>
      </c>
      <c r="O398" s="401">
        <v>46059.0</v>
      </c>
      <c r="P398" s="402">
        <v>0.1</v>
      </c>
      <c r="Q398" s="403">
        <v>35395.0</v>
      </c>
      <c r="R398" s="192">
        <v>396.6715230303709</v>
      </c>
      <c r="S398" s="106" t="s">
        <v>3157</v>
      </c>
      <c r="U398" s="106" t="s">
        <v>48</v>
      </c>
      <c r="V398" s="106" t="s">
        <v>40</v>
      </c>
      <c r="W398" s="106" t="s">
        <v>55</v>
      </c>
      <c r="X398" s="106">
        <v>2.0</v>
      </c>
      <c r="Y398" s="194" t="str">
        <f t="shared" si="1"/>
        <v>#NAME?</v>
      </c>
      <c r="Z398" s="194" t="str">
        <f t="shared" si="2"/>
        <v>#NAME?</v>
      </c>
      <c r="AA398" s="194" t="str">
        <f t="shared" si="3"/>
        <v>#NAME?</v>
      </c>
    </row>
    <row r="399">
      <c r="A399" s="106" t="s">
        <v>31</v>
      </c>
      <c r="B399" s="194" t="s">
        <v>202</v>
      </c>
      <c r="C399" s="106" t="s">
        <v>1176</v>
      </c>
      <c r="D399" s="106" t="s">
        <v>96</v>
      </c>
      <c r="E399" s="106" t="s">
        <v>1177</v>
      </c>
      <c r="F399" s="106">
        <v>0.0</v>
      </c>
      <c r="G399" s="400">
        <v>45972.0</v>
      </c>
      <c r="H399" s="106" t="s">
        <v>1178</v>
      </c>
      <c r="I399" s="106" t="s">
        <v>46</v>
      </c>
      <c r="J399" s="400">
        <v>45972.0</v>
      </c>
      <c r="K399" s="106" t="s">
        <v>53</v>
      </c>
      <c r="L399" s="106" t="s">
        <v>95</v>
      </c>
      <c r="M399" s="400">
        <v>46020.0</v>
      </c>
      <c r="N399" s="401">
        <v>46062.0</v>
      </c>
      <c r="O399" s="406">
        <v>46055.0</v>
      </c>
      <c r="P399" s="402">
        <v>1.0</v>
      </c>
      <c r="Q399" s="403">
        <v>34132.0</v>
      </c>
      <c r="R399" s="192">
        <v>382.51709066457465</v>
      </c>
      <c r="S399" s="106" t="s">
        <v>3157</v>
      </c>
      <c r="U399" s="106" t="s">
        <v>48</v>
      </c>
      <c r="V399" s="106" t="s">
        <v>40</v>
      </c>
      <c r="W399" s="106" t="s">
        <v>55</v>
      </c>
      <c r="X399" s="106">
        <v>2.0</v>
      </c>
      <c r="Y399" s="194" t="str">
        <f t="shared" si="1"/>
        <v>#NAME?</v>
      </c>
      <c r="Z399" s="194" t="str">
        <f t="shared" si="2"/>
        <v>#NAME?</v>
      </c>
      <c r="AA399" s="194" t="str">
        <f t="shared" si="3"/>
        <v>#NAME?</v>
      </c>
    </row>
    <row r="400">
      <c r="A400" s="106" t="s">
        <v>31</v>
      </c>
      <c r="B400" s="194" t="s">
        <v>202</v>
      </c>
      <c r="C400" s="106" t="s">
        <v>1176</v>
      </c>
      <c r="D400" s="106" t="s">
        <v>87</v>
      </c>
      <c r="E400" s="106" t="s">
        <v>1179</v>
      </c>
      <c r="F400" s="106">
        <v>0.0</v>
      </c>
      <c r="G400" s="400">
        <v>45978.0</v>
      </c>
      <c r="H400" s="106" t="s">
        <v>3523</v>
      </c>
      <c r="I400" s="106" t="s">
        <v>37</v>
      </c>
      <c r="J400" s="400">
        <v>46042.0</v>
      </c>
      <c r="K400" s="106">
        <v>1.0234076E7</v>
      </c>
      <c r="L400" s="106" t="s">
        <v>372</v>
      </c>
      <c r="M400" s="401">
        <v>46042.0</v>
      </c>
      <c r="O400" s="401">
        <v>46052.0</v>
      </c>
      <c r="P400" s="402">
        <v>0.9</v>
      </c>
      <c r="Q400" s="403">
        <v>51479.22</v>
      </c>
      <c r="R400" s="192">
        <v>576.9272666143673</v>
      </c>
      <c r="S400" s="106" t="s">
        <v>2716</v>
      </c>
      <c r="U400" s="106" t="s">
        <v>48</v>
      </c>
      <c r="V400" s="106" t="s">
        <v>250</v>
      </c>
      <c r="W400" s="106" t="s">
        <v>55</v>
      </c>
      <c r="X400" s="106">
        <v>2.0</v>
      </c>
      <c r="Y400" s="194" t="str">
        <f t="shared" si="1"/>
        <v>#NAME?</v>
      </c>
      <c r="Z400" s="194" t="str">
        <f t="shared" si="2"/>
        <v>#NAME?</v>
      </c>
      <c r="AA400" s="194" t="str">
        <f t="shared" si="3"/>
        <v>#NAME?</v>
      </c>
    </row>
    <row r="401">
      <c r="A401" s="106" t="s">
        <v>31</v>
      </c>
      <c r="B401" s="194" t="s">
        <v>202</v>
      </c>
      <c r="C401" s="106" t="s">
        <v>1181</v>
      </c>
      <c r="D401" s="106" t="s">
        <v>1150</v>
      </c>
      <c r="E401" s="106" t="s">
        <v>1182</v>
      </c>
      <c r="F401" s="106">
        <v>0.0</v>
      </c>
      <c r="G401" s="400">
        <v>45978.0</v>
      </c>
      <c r="H401" s="106" t="s">
        <v>3524</v>
      </c>
      <c r="I401" s="106" t="s">
        <v>46</v>
      </c>
      <c r="J401" s="400">
        <v>46003.0</v>
      </c>
      <c r="K401" s="106">
        <v>1.0234078E7</v>
      </c>
      <c r="L401" s="106" t="s">
        <v>372</v>
      </c>
      <c r="M401" s="401">
        <v>46042.0</v>
      </c>
      <c r="O401" s="401">
        <v>46052.0</v>
      </c>
      <c r="P401" s="402">
        <v>0.9</v>
      </c>
      <c r="Q401" s="403">
        <v>75084.8</v>
      </c>
      <c r="R401" s="192">
        <v>841.4748403003474</v>
      </c>
      <c r="S401" s="106" t="s">
        <v>2716</v>
      </c>
      <c r="U401" s="106" t="s">
        <v>39</v>
      </c>
      <c r="V401" s="106" t="s">
        <v>250</v>
      </c>
      <c r="W401" s="106" t="s">
        <v>55</v>
      </c>
      <c r="X401" s="106">
        <v>2.0</v>
      </c>
      <c r="Y401" s="194" t="str">
        <f t="shared" si="1"/>
        <v>#NAME?</v>
      </c>
      <c r="Z401" s="194" t="str">
        <f t="shared" si="2"/>
        <v>#NAME?</v>
      </c>
      <c r="AA401" s="194" t="str">
        <f t="shared" si="3"/>
        <v>#NAME?</v>
      </c>
    </row>
    <row r="402">
      <c r="A402" s="106" t="s">
        <v>31</v>
      </c>
      <c r="B402" s="194" t="s">
        <v>202</v>
      </c>
      <c r="C402" s="106" t="s">
        <v>919</v>
      </c>
      <c r="D402" s="106" t="s">
        <v>1150</v>
      </c>
      <c r="E402" s="106" t="s">
        <v>1184</v>
      </c>
      <c r="F402" s="106">
        <v>0.0</v>
      </c>
      <c r="G402" s="400">
        <v>45978.0</v>
      </c>
      <c r="H402" s="106" t="s">
        <v>1185</v>
      </c>
      <c r="I402" s="106" t="s">
        <v>37</v>
      </c>
      <c r="J402" s="400">
        <v>46004.0</v>
      </c>
      <c r="K402" s="106">
        <v>1.0234103E7</v>
      </c>
      <c r="L402" s="106" t="s">
        <v>64</v>
      </c>
      <c r="M402" s="401">
        <v>46042.0</v>
      </c>
      <c r="N402" s="401"/>
      <c r="O402" s="401">
        <v>46059.0</v>
      </c>
      <c r="P402" s="402">
        <v>0.5</v>
      </c>
      <c r="Q402" s="403">
        <v>77572.6</v>
      </c>
      <c r="R402" s="192">
        <v>869.3555978930854</v>
      </c>
      <c r="S402" s="106" t="s">
        <v>3162</v>
      </c>
      <c r="U402" s="106" t="s">
        <v>48</v>
      </c>
      <c r="V402" s="106" t="s">
        <v>40</v>
      </c>
      <c r="W402" s="106" t="s">
        <v>41</v>
      </c>
      <c r="X402" s="106">
        <v>2.0</v>
      </c>
      <c r="Y402" s="194" t="str">
        <f t="shared" si="1"/>
        <v>#NAME?</v>
      </c>
      <c r="Z402" s="194" t="str">
        <f t="shared" si="2"/>
        <v>#NAME?</v>
      </c>
      <c r="AA402" s="194" t="str">
        <f t="shared" si="3"/>
        <v>#NAME?</v>
      </c>
    </row>
    <row r="403">
      <c r="A403" s="106" t="s">
        <v>31</v>
      </c>
      <c r="B403" s="194" t="s">
        <v>202</v>
      </c>
      <c r="C403" s="106" t="s">
        <v>1186</v>
      </c>
      <c r="D403" s="106" t="s">
        <v>1150</v>
      </c>
      <c r="E403" s="106" t="s">
        <v>1187</v>
      </c>
      <c r="F403" s="106">
        <v>0.0</v>
      </c>
      <c r="G403" s="400">
        <v>45978.0</v>
      </c>
      <c r="H403" s="106" t="s">
        <v>3525</v>
      </c>
      <c r="I403" s="106" t="s">
        <v>46</v>
      </c>
      <c r="J403" s="400">
        <v>46007.0</v>
      </c>
      <c r="K403" s="106">
        <v>1.0234142E7</v>
      </c>
      <c r="L403" s="106" t="s">
        <v>372</v>
      </c>
      <c r="M403" s="401">
        <v>46042.0</v>
      </c>
      <c r="O403" s="401">
        <v>46052.0</v>
      </c>
      <c r="P403" s="402">
        <v>0.9</v>
      </c>
      <c r="Q403" s="403">
        <v>333778.86</v>
      </c>
      <c r="R403" s="192">
        <v>3740.6574022189843</v>
      </c>
      <c r="S403" s="106" t="s">
        <v>2716</v>
      </c>
      <c r="U403" s="106" t="s">
        <v>48</v>
      </c>
      <c r="V403" s="106" t="s">
        <v>250</v>
      </c>
      <c r="W403" s="106" t="s">
        <v>55</v>
      </c>
      <c r="X403" s="106">
        <v>2.0</v>
      </c>
      <c r="Y403" s="194" t="str">
        <f t="shared" si="1"/>
        <v>#NAME?</v>
      </c>
      <c r="Z403" s="194" t="str">
        <f t="shared" si="2"/>
        <v>#NAME?</v>
      </c>
      <c r="AA403" s="194" t="str">
        <f t="shared" si="3"/>
        <v>#NAME?</v>
      </c>
    </row>
    <row r="404">
      <c r="A404" s="106" t="s">
        <v>31</v>
      </c>
      <c r="B404" s="194" t="s">
        <v>202</v>
      </c>
      <c r="C404" s="106" t="s">
        <v>1167</v>
      </c>
      <c r="D404" s="106" t="s">
        <v>1189</v>
      </c>
      <c r="E404" s="106" t="s">
        <v>1190</v>
      </c>
      <c r="F404" s="106">
        <v>0.0</v>
      </c>
      <c r="G404" s="400">
        <v>45985.0</v>
      </c>
      <c r="H404" s="106" t="s">
        <v>3526</v>
      </c>
      <c r="I404" s="106" t="s">
        <v>46</v>
      </c>
      <c r="J404" s="400">
        <v>46004.0</v>
      </c>
      <c r="K404" s="106">
        <v>1.0234105E7</v>
      </c>
      <c r="L404" s="106" t="s">
        <v>64</v>
      </c>
      <c r="M404" s="401">
        <v>46032.0</v>
      </c>
      <c r="N404" s="401"/>
      <c r="O404" s="401">
        <v>46048.0</v>
      </c>
      <c r="P404" s="402">
        <v>1.0</v>
      </c>
      <c r="Q404" s="403">
        <v>65384.16</v>
      </c>
      <c r="R404" s="192">
        <v>732.7598341365011</v>
      </c>
      <c r="S404" s="106" t="s">
        <v>3162</v>
      </c>
      <c r="U404" s="106" t="s">
        <v>48</v>
      </c>
      <c r="V404" s="106" t="s">
        <v>40</v>
      </c>
      <c r="W404" s="106" t="s">
        <v>41</v>
      </c>
      <c r="X404" s="106">
        <v>2.0</v>
      </c>
      <c r="Y404" s="194" t="str">
        <f t="shared" si="1"/>
        <v>#NAME?</v>
      </c>
      <c r="Z404" s="194" t="str">
        <f t="shared" si="2"/>
        <v>#NAME?</v>
      </c>
      <c r="AA404" s="194" t="str">
        <f t="shared" si="3"/>
        <v>#NAME?</v>
      </c>
    </row>
    <row r="405">
      <c r="A405" s="106" t="s">
        <v>31</v>
      </c>
      <c r="B405" s="194" t="s">
        <v>202</v>
      </c>
      <c r="C405" s="106" t="s">
        <v>1192</v>
      </c>
      <c r="D405" s="106" t="s">
        <v>1189</v>
      </c>
      <c r="E405" s="106" t="s">
        <v>1193</v>
      </c>
      <c r="F405" s="106">
        <v>0.0</v>
      </c>
      <c r="G405" s="400">
        <v>45985.0</v>
      </c>
      <c r="H405" s="106" t="s">
        <v>1194</v>
      </c>
      <c r="I405" s="106" t="s">
        <v>37</v>
      </c>
      <c r="J405" s="400">
        <v>46010.0</v>
      </c>
      <c r="K405" s="106">
        <v>1.0234499E7</v>
      </c>
      <c r="L405" s="106" t="s">
        <v>372</v>
      </c>
      <c r="M405" s="401">
        <v>46048.0</v>
      </c>
      <c r="O405" s="406">
        <v>46059.0</v>
      </c>
      <c r="P405" s="402">
        <v>0.1</v>
      </c>
      <c r="Q405" s="403">
        <v>68694.12</v>
      </c>
      <c r="R405" s="192">
        <v>769.8545332287347</v>
      </c>
      <c r="S405" s="106" t="s">
        <v>2716</v>
      </c>
      <c r="U405" s="106" t="s">
        <v>48</v>
      </c>
      <c r="V405" s="106" t="s">
        <v>40</v>
      </c>
      <c r="W405" s="106" t="s">
        <v>41</v>
      </c>
      <c r="X405" s="106">
        <v>2.0</v>
      </c>
      <c r="Y405" s="194" t="str">
        <f t="shared" si="1"/>
        <v>#NAME?</v>
      </c>
      <c r="Z405" s="194" t="str">
        <f t="shared" si="2"/>
        <v>#NAME?</v>
      </c>
      <c r="AA405" s="194" t="str">
        <f t="shared" si="3"/>
        <v>#NAME?</v>
      </c>
    </row>
    <row r="406">
      <c r="A406" s="106" t="s">
        <v>31</v>
      </c>
      <c r="B406" s="194" t="s">
        <v>202</v>
      </c>
      <c r="C406" s="106" t="s">
        <v>1195</v>
      </c>
      <c r="D406" s="106" t="s">
        <v>1196</v>
      </c>
      <c r="E406" s="106" t="s">
        <v>1197</v>
      </c>
      <c r="F406" s="106">
        <v>0.0</v>
      </c>
      <c r="G406" s="400">
        <v>45990.0</v>
      </c>
      <c r="H406" s="106" t="s">
        <v>1198</v>
      </c>
      <c r="I406" s="106" t="s">
        <v>37</v>
      </c>
      <c r="J406" s="400">
        <v>46008.0</v>
      </c>
      <c r="K406" s="106">
        <v>1.0234286E7</v>
      </c>
      <c r="L406" s="106" t="s">
        <v>778</v>
      </c>
      <c r="M406" s="400">
        <v>46021.0</v>
      </c>
      <c r="N406" s="400"/>
      <c r="O406" s="400">
        <v>46021.0</v>
      </c>
      <c r="P406" s="402">
        <v>1.0</v>
      </c>
      <c r="Q406" s="403">
        <v>37086.35</v>
      </c>
      <c r="R406" s="192">
        <v>415.6264709178527</v>
      </c>
      <c r="S406" s="106" t="s">
        <v>3162</v>
      </c>
      <c r="T406" s="106">
        <v>13762.0</v>
      </c>
      <c r="U406" s="106" t="s">
        <v>39</v>
      </c>
      <c r="V406" s="106" t="s">
        <v>40</v>
      </c>
      <c r="Y406" s="194" t="str">
        <f t="shared" si="1"/>
        <v>#NAME?</v>
      </c>
      <c r="Z406" s="194" t="str">
        <f t="shared" si="2"/>
        <v>#NAME?</v>
      </c>
      <c r="AA406" s="194" t="str">
        <f t="shared" si="3"/>
        <v>#NAME?</v>
      </c>
    </row>
    <row r="407">
      <c r="A407" s="106" t="s">
        <v>31</v>
      </c>
      <c r="B407" s="194" t="s">
        <v>202</v>
      </c>
      <c r="C407" s="106" t="s">
        <v>1195</v>
      </c>
      <c r="D407" s="106" t="s">
        <v>1199</v>
      </c>
      <c r="E407" s="106" t="s">
        <v>1200</v>
      </c>
      <c r="F407" s="106">
        <v>0.0</v>
      </c>
      <c r="G407" s="400">
        <v>45990.0</v>
      </c>
      <c r="H407" s="106" t="s">
        <v>3527</v>
      </c>
      <c r="I407" s="106" t="s">
        <v>37</v>
      </c>
      <c r="J407" s="401">
        <v>46041.0</v>
      </c>
      <c r="K407" s="106">
        <v>1.0235691E7</v>
      </c>
      <c r="L407" s="106" t="s">
        <v>1064</v>
      </c>
      <c r="M407" s="401">
        <v>46066.0</v>
      </c>
      <c r="O407" s="401">
        <v>46073.0</v>
      </c>
      <c r="P407" s="402">
        <v>0.0</v>
      </c>
      <c r="Q407" s="403">
        <v>59405.62</v>
      </c>
      <c r="R407" s="192">
        <v>665.7583772273899</v>
      </c>
      <c r="S407" s="106" t="s">
        <v>3157</v>
      </c>
      <c r="U407" s="106" t="s">
        <v>39</v>
      </c>
      <c r="V407" s="106" t="s">
        <v>40</v>
      </c>
      <c r="X407" s="106">
        <v>2.0</v>
      </c>
      <c r="Y407" s="194" t="str">
        <f t="shared" si="1"/>
        <v>#NAME?</v>
      </c>
      <c r="Z407" s="194" t="str">
        <f t="shared" si="2"/>
        <v>#NAME?</v>
      </c>
      <c r="AA407" s="194" t="str">
        <f t="shared" si="3"/>
        <v>#NAME?</v>
      </c>
    </row>
    <row r="408">
      <c r="A408" s="106" t="s">
        <v>31</v>
      </c>
      <c r="B408" s="194" t="s">
        <v>202</v>
      </c>
      <c r="C408" s="106" t="s">
        <v>1202</v>
      </c>
      <c r="D408" s="106" t="s">
        <v>1203</v>
      </c>
      <c r="E408" s="106" t="s">
        <v>1204</v>
      </c>
      <c r="F408" s="106">
        <v>0.0</v>
      </c>
      <c r="G408" s="401">
        <v>45995.0</v>
      </c>
      <c r="H408" s="106" t="s">
        <v>1205</v>
      </c>
      <c r="I408" s="106" t="s">
        <v>52</v>
      </c>
      <c r="J408" s="401">
        <v>45999.0</v>
      </c>
      <c r="K408" s="106" t="s">
        <v>53</v>
      </c>
      <c r="L408" s="106" t="s">
        <v>64</v>
      </c>
      <c r="M408" s="406">
        <v>46057.0</v>
      </c>
      <c r="N408" s="406">
        <v>46063.0</v>
      </c>
      <c r="O408" s="406">
        <v>46069.0</v>
      </c>
      <c r="P408" s="402">
        <v>0.5</v>
      </c>
      <c r="Q408" s="403">
        <v>39820.19</v>
      </c>
      <c r="R408" s="192">
        <v>446.26459710859575</v>
      </c>
      <c r="S408" s="106" t="s">
        <v>3162</v>
      </c>
      <c r="U408" s="106" t="s">
        <v>48</v>
      </c>
      <c r="V408" s="106" t="s">
        <v>40</v>
      </c>
      <c r="W408" s="106" t="s">
        <v>41</v>
      </c>
      <c r="X408" s="106">
        <v>2.0</v>
      </c>
      <c r="Y408" s="194" t="str">
        <f t="shared" si="1"/>
        <v>#NAME?</v>
      </c>
      <c r="Z408" s="194" t="str">
        <f t="shared" si="2"/>
        <v>#NAME?</v>
      </c>
      <c r="AA408" s="194" t="str">
        <f t="shared" si="3"/>
        <v>#NAME?</v>
      </c>
    </row>
    <row r="409">
      <c r="A409" s="106" t="s">
        <v>31</v>
      </c>
      <c r="B409" s="106" t="s">
        <v>925</v>
      </c>
      <c r="C409" s="106" t="s">
        <v>1206</v>
      </c>
      <c r="D409" s="106" t="s">
        <v>1207</v>
      </c>
      <c r="E409" s="106" t="s">
        <v>1208</v>
      </c>
      <c r="F409" s="106">
        <v>0.0</v>
      </c>
      <c r="G409" s="401">
        <v>45996.0</v>
      </c>
      <c r="I409" s="106" t="s">
        <v>162</v>
      </c>
      <c r="Q409" s="223"/>
      <c r="R409" s="192">
        <v>0.0</v>
      </c>
      <c r="S409" s="106" t="s">
        <v>3411</v>
      </c>
      <c r="U409" s="106" t="s">
        <v>48</v>
      </c>
      <c r="V409" s="106" t="s">
        <v>163</v>
      </c>
      <c r="Y409" s="194">
        <f t="shared" si="1"/>
        <v>0</v>
      </c>
      <c r="Z409" s="194" t="str">
        <f t="shared" si="2"/>
        <v/>
      </c>
      <c r="AA409" s="194" t="str">
        <f t="shared" si="3"/>
        <v>NO PRAZO</v>
      </c>
    </row>
    <row r="410">
      <c r="A410" s="106" t="s">
        <v>31</v>
      </c>
      <c r="B410" s="194" t="s">
        <v>202</v>
      </c>
      <c r="C410" s="106" t="s">
        <v>1209</v>
      </c>
      <c r="D410" s="106" t="s">
        <v>1203</v>
      </c>
      <c r="E410" s="106" t="s">
        <v>1210</v>
      </c>
      <c r="F410" s="106">
        <v>0.0</v>
      </c>
      <c r="G410" s="401">
        <v>45995.0</v>
      </c>
      <c r="H410" s="106" t="s">
        <v>1211</v>
      </c>
      <c r="I410" s="106" t="s">
        <v>52</v>
      </c>
      <c r="J410" s="401">
        <v>45999.0</v>
      </c>
      <c r="K410" s="106" t="s">
        <v>53</v>
      </c>
      <c r="L410" s="106" t="s">
        <v>64</v>
      </c>
      <c r="M410" s="406">
        <v>46057.0</v>
      </c>
      <c r="N410" s="406">
        <v>46063.0</v>
      </c>
      <c r="O410" s="406">
        <v>46069.0</v>
      </c>
      <c r="P410" s="402">
        <v>0.3</v>
      </c>
      <c r="Q410" s="403">
        <v>45952.33</v>
      </c>
      <c r="R410" s="192">
        <v>514.9874481676566</v>
      </c>
      <c r="S410" s="106" t="s">
        <v>3162</v>
      </c>
      <c r="U410" s="106" t="s">
        <v>48</v>
      </c>
      <c r="V410" s="106" t="s">
        <v>40</v>
      </c>
      <c r="W410" s="106" t="s">
        <v>41</v>
      </c>
      <c r="X410" s="106">
        <v>2.0</v>
      </c>
      <c r="Y410" s="194" t="str">
        <f t="shared" si="1"/>
        <v>#NAME?</v>
      </c>
      <c r="Z410" s="194" t="str">
        <f t="shared" si="2"/>
        <v>#NAME?</v>
      </c>
      <c r="AA410" s="194" t="str">
        <f t="shared" si="3"/>
        <v>#NAME?</v>
      </c>
    </row>
    <row r="411">
      <c r="A411" s="106" t="s">
        <v>31</v>
      </c>
      <c r="B411" s="194" t="s">
        <v>202</v>
      </c>
      <c r="C411" s="106" t="s">
        <v>1212</v>
      </c>
      <c r="D411" s="106" t="s">
        <v>96</v>
      </c>
      <c r="E411" s="106" t="s">
        <v>1213</v>
      </c>
      <c r="F411" s="106">
        <v>0.0</v>
      </c>
      <c r="G411" s="401">
        <v>45995.0</v>
      </c>
      <c r="H411" s="106" t="s">
        <v>1214</v>
      </c>
      <c r="I411" s="106" t="s">
        <v>52</v>
      </c>
      <c r="J411" s="401">
        <v>45968.0</v>
      </c>
      <c r="K411" s="106" t="s">
        <v>53</v>
      </c>
      <c r="L411" s="106" t="s">
        <v>95</v>
      </c>
      <c r="M411" s="405">
        <v>46043.0</v>
      </c>
      <c r="N411" s="406">
        <v>46076.0</v>
      </c>
      <c r="O411" s="401">
        <v>46069.0</v>
      </c>
      <c r="P411" s="402">
        <v>0.0</v>
      </c>
      <c r="Q411" s="403">
        <v>48796.0</v>
      </c>
      <c r="R411" s="192">
        <v>546.8564384175726</v>
      </c>
      <c r="S411" s="106" t="s">
        <v>3157</v>
      </c>
      <c r="U411" s="106" t="s">
        <v>48</v>
      </c>
      <c r="V411" s="106" t="s">
        <v>40</v>
      </c>
      <c r="W411" s="106" t="s">
        <v>55</v>
      </c>
      <c r="X411" s="106">
        <v>2.0</v>
      </c>
      <c r="Y411" s="194" t="str">
        <f t="shared" si="1"/>
        <v>#NAME?</v>
      </c>
      <c r="Z411" s="194" t="str">
        <f t="shared" si="2"/>
        <v>#NAME?</v>
      </c>
      <c r="AA411" s="194" t="str">
        <f t="shared" si="3"/>
        <v>#NAME?</v>
      </c>
    </row>
    <row r="412">
      <c r="A412" s="106" t="s">
        <v>31</v>
      </c>
      <c r="B412" s="194" t="s">
        <v>202</v>
      </c>
      <c r="C412" s="106" t="s">
        <v>1215</v>
      </c>
      <c r="D412" s="106" t="s">
        <v>96</v>
      </c>
      <c r="E412" s="106" t="s">
        <v>1216</v>
      </c>
      <c r="F412" s="106">
        <v>1.0</v>
      </c>
      <c r="G412" s="401">
        <v>45995.0</v>
      </c>
      <c r="H412" s="106" t="s">
        <v>3528</v>
      </c>
      <c r="I412" s="106" t="s">
        <v>52</v>
      </c>
      <c r="J412" s="401">
        <v>45999.0</v>
      </c>
      <c r="K412" s="106" t="s">
        <v>53</v>
      </c>
      <c r="L412" s="106" t="s">
        <v>95</v>
      </c>
      <c r="M412" s="406">
        <v>46043.0</v>
      </c>
      <c r="N412" s="406">
        <v>46077.0</v>
      </c>
      <c r="O412" s="401">
        <v>46070.0</v>
      </c>
      <c r="P412" s="402">
        <v>0.0</v>
      </c>
      <c r="Q412" s="403">
        <v>31897.0</v>
      </c>
      <c r="R412" s="192">
        <v>357.4694609436288</v>
      </c>
      <c r="S412" s="106" t="s">
        <v>3157</v>
      </c>
      <c r="U412" s="106" t="s">
        <v>48</v>
      </c>
      <c r="V412" s="106" t="s">
        <v>40</v>
      </c>
      <c r="W412" s="106" t="s">
        <v>55</v>
      </c>
      <c r="X412" s="106">
        <v>2.0</v>
      </c>
      <c r="Y412" s="194" t="str">
        <f t="shared" si="1"/>
        <v>#NAME?</v>
      </c>
      <c r="Z412" s="194" t="str">
        <f t="shared" si="2"/>
        <v>#NAME?</v>
      </c>
      <c r="AA412" s="194" t="str">
        <f t="shared" si="3"/>
        <v>#NAME?</v>
      </c>
    </row>
    <row r="413">
      <c r="A413" s="106" t="s">
        <v>31</v>
      </c>
      <c r="B413" s="194" t="s">
        <v>202</v>
      </c>
      <c r="C413" s="106" t="s">
        <v>1218</v>
      </c>
      <c r="D413" s="106" t="s">
        <v>287</v>
      </c>
      <c r="E413" s="106" t="s">
        <v>1219</v>
      </c>
      <c r="F413" s="106">
        <v>0.0</v>
      </c>
      <c r="G413" s="401">
        <v>45996.0</v>
      </c>
      <c r="H413" s="106" t="s">
        <v>1220</v>
      </c>
      <c r="I413" s="106" t="s">
        <v>162</v>
      </c>
      <c r="Q413" s="223"/>
      <c r="R413" s="192">
        <v>0.0</v>
      </c>
      <c r="S413" s="106" t="s">
        <v>3411</v>
      </c>
      <c r="U413" s="106" t="s">
        <v>39</v>
      </c>
      <c r="V413" s="106" t="s">
        <v>163</v>
      </c>
      <c r="Y413" s="194">
        <f t="shared" si="1"/>
        <v>0</v>
      </c>
      <c r="Z413" s="194" t="str">
        <f t="shared" si="2"/>
        <v/>
      </c>
      <c r="AA413" s="194" t="str">
        <f t="shared" si="3"/>
        <v>NO PRAZO</v>
      </c>
    </row>
    <row r="414">
      <c r="A414" s="106" t="s">
        <v>31</v>
      </c>
      <c r="B414" s="194" t="s">
        <v>202</v>
      </c>
      <c r="C414" s="106" t="s">
        <v>1221</v>
      </c>
      <c r="D414" s="106" t="s">
        <v>1087</v>
      </c>
      <c r="E414" s="106" t="s">
        <v>1222</v>
      </c>
      <c r="F414" s="106">
        <v>0.0</v>
      </c>
      <c r="G414" s="400">
        <v>46003.0</v>
      </c>
      <c r="H414" s="106" t="s">
        <v>1223</v>
      </c>
      <c r="I414" s="106" t="s">
        <v>37</v>
      </c>
      <c r="J414" s="401">
        <v>46041.0</v>
      </c>
      <c r="K414" s="106">
        <v>1.0235627E7</v>
      </c>
      <c r="L414" s="106" t="s">
        <v>227</v>
      </c>
      <c r="M414" s="401">
        <v>46042.0</v>
      </c>
      <c r="O414" s="401">
        <v>46038.0</v>
      </c>
      <c r="P414" s="402">
        <v>1.0</v>
      </c>
      <c r="Q414" s="403">
        <v>43578.2</v>
      </c>
      <c r="R414" s="192">
        <v>488.3805894878404</v>
      </c>
      <c r="S414" s="106" t="s">
        <v>3157</v>
      </c>
      <c r="U414" s="106" t="s">
        <v>39</v>
      </c>
      <c r="V414" s="106" t="s">
        <v>40</v>
      </c>
      <c r="Y414" s="194" t="str">
        <f t="shared" si="1"/>
        <v>#NAME?</v>
      </c>
      <c r="Z414" s="194" t="str">
        <f t="shared" si="2"/>
        <v>#NAME?</v>
      </c>
      <c r="AA414" s="194" t="str">
        <f t="shared" si="3"/>
        <v>#NAME?</v>
      </c>
    </row>
    <row r="415">
      <c r="A415" s="106" t="s">
        <v>31</v>
      </c>
      <c r="B415" s="106" t="s">
        <v>32</v>
      </c>
      <c r="C415" s="106" t="s">
        <v>167</v>
      </c>
      <c r="D415" s="106" t="s">
        <v>1224</v>
      </c>
      <c r="E415" s="106" t="s">
        <v>1225</v>
      </c>
      <c r="F415" s="106">
        <v>0.0</v>
      </c>
      <c r="G415" s="400">
        <v>46020.0</v>
      </c>
      <c r="H415" s="106" t="s">
        <v>1226</v>
      </c>
      <c r="I415" s="106" t="s">
        <v>52</v>
      </c>
      <c r="L415" s="106" t="s">
        <v>95</v>
      </c>
      <c r="M415" s="401">
        <v>46084.0</v>
      </c>
      <c r="N415" s="401">
        <v>46094.0</v>
      </c>
      <c r="O415" s="401">
        <v>46084.0</v>
      </c>
      <c r="P415" s="402">
        <v>0.0</v>
      </c>
      <c r="Q415" s="403">
        <v>73507.0</v>
      </c>
      <c r="R415" s="192">
        <v>823.7924464866076</v>
      </c>
      <c r="S415" s="106" t="s">
        <v>3157</v>
      </c>
      <c r="U415" s="106" t="s">
        <v>48</v>
      </c>
      <c r="V415" s="106" t="s">
        <v>40</v>
      </c>
      <c r="W415" s="106" t="s">
        <v>41</v>
      </c>
      <c r="Y415" s="194" t="str">
        <f t="shared" si="1"/>
        <v>#NAME?</v>
      </c>
      <c r="Z415" s="194" t="str">
        <f t="shared" si="2"/>
        <v>#NAME?</v>
      </c>
      <c r="AA415" s="194" t="str">
        <f t="shared" si="3"/>
        <v>#NAME?</v>
      </c>
    </row>
    <row r="416">
      <c r="A416" s="194" t="s">
        <v>187</v>
      </c>
      <c r="B416" s="407" t="s">
        <v>1248</v>
      </c>
      <c r="C416" s="106" t="s">
        <v>197</v>
      </c>
      <c r="D416" s="106" t="s">
        <v>2860</v>
      </c>
      <c r="E416" s="106" t="s">
        <v>2861</v>
      </c>
      <c r="F416" s="106">
        <v>0.0</v>
      </c>
      <c r="G416" s="400">
        <v>46014.0</v>
      </c>
      <c r="H416" s="106" t="s">
        <v>2862</v>
      </c>
      <c r="I416" s="106" t="s">
        <v>52</v>
      </c>
      <c r="J416" s="400">
        <v>46017.0</v>
      </c>
      <c r="K416" s="106" t="s">
        <v>53</v>
      </c>
      <c r="L416" s="106" t="s">
        <v>548</v>
      </c>
      <c r="M416" s="401">
        <v>45677.0</v>
      </c>
      <c r="N416" s="401">
        <v>46043.0</v>
      </c>
      <c r="O416" s="401">
        <v>46042.0</v>
      </c>
      <c r="P416" s="402">
        <v>1.0</v>
      </c>
      <c r="Q416" s="403">
        <v>13078.38</v>
      </c>
      <c r="R416" s="192">
        <v>146.56931525271767</v>
      </c>
      <c r="S416" s="106" t="s">
        <v>3162</v>
      </c>
      <c r="U416" s="106" t="s">
        <v>39</v>
      </c>
      <c r="V416" s="106" t="s">
        <v>208</v>
      </c>
      <c r="W416" s="106" t="s">
        <v>41</v>
      </c>
      <c r="Y416" s="194" t="str">
        <f t="shared" si="1"/>
        <v>#NAME?</v>
      </c>
      <c r="Z416" s="194" t="str">
        <f t="shared" si="2"/>
        <v>#NAME?</v>
      </c>
      <c r="AA416" s="194" t="str">
        <f t="shared" si="3"/>
        <v>#NAME?</v>
      </c>
    </row>
    <row r="417">
      <c r="A417" s="106" t="s">
        <v>271</v>
      </c>
      <c r="B417" s="106" t="s">
        <v>879</v>
      </c>
      <c r="C417" s="106" t="s">
        <v>1227</v>
      </c>
      <c r="D417" s="106" t="s">
        <v>1228</v>
      </c>
      <c r="E417" s="106" t="s">
        <v>1229</v>
      </c>
      <c r="F417" s="106">
        <v>0.0</v>
      </c>
      <c r="G417" s="400">
        <v>46021.0</v>
      </c>
      <c r="H417" s="106" t="s">
        <v>3529</v>
      </c>
      <c r="I417" s="106" t="s">
        <v>52</v>
      </c>
      <c r="J417" s="401">
        <v>46042.0</v>
      </c>
      <c r="K417" s="106" t="s">
        <v>53</v>
      </c>
      <c r="L417" s="106" t="s">
        <v>548</v>
      </c>
      <c r="M417" s="401">
        <v>46065.0</v>
      </c>
      <c r="N417" s="401">
        <v>46073.0</v>
      </c>
      <c r="O417" s="406">
        <v>46065.0</v>
      </c>
      <c r="P417" s="402">
        <v>0.2</v>
      </c>
      <c r="Q417" s="403">
        <v>19990.6</v>
      </c>
      <c r="R417" s="192">
        <v>224.03451753894427</v>
      </c>
      <c r="S417" s="106" t="s">
        <v>3162</v>
      </c>
      <c r="U417" s="106" t="s">
        <v>48</v>
      </c>
      <c r="V417" s="106" t="s">
        <v>40</v>
      </c>
      <c r="Y417" s="194" t="str">
        <f t="shared" si="1"/>
        <v>#NAME?</v>
      </c>
      <c r="Z417" s="194" t="str">
        <f t="shared" si="2"/>
        <v>#NAME?</v>
      </c>
      <c r="AA417" s="194" t="str">
        <f t="shared" si="3"/>
        <v>#NAME?</v>
      </c>
    </row>
    <row r="418">
      <c r="A418" s="106" t="s">
        <v>187</v>
      </c>
      <c r="B418" s="106" t="s">
        <v>747</v>
      </c>
      <c r="C418" s="106" t="s">
        <v>1231</v>
      </c>
      <c r="D418" s="106" t="s">
        <v>1232</v>
      </c>
      <c r="E418" s="106" t="s">
        <v>1233</v>
      </c>
      <c r="F418" s="106">
        <v>0.0</v>
      </c>
      <c r="G418" s="400">
        <v>46013.0</v>
      </c>
      <c r="H418" s="106" t="s">
        <v>1234</v>
      </c>
      <c r="I418" s="106" t="s">
        <v>52</v>
      </c>
      <c r="J418" s="400">
        <v>46014.0</v>
      </c>
      <c r="K418" s="106" t="s">
        <v>53</v>
      </c>
      <c r="L418" s="106" t="s">
        <v>227</v>
      </c>
      <c r="M418" s="401">
        <v>46035.0</v>
      </c>
      <c r="N418" s="401">
        <v>46035.0</v>
      </c>
      <c r="O418" s="401">
        <v>46036.0</v>
      </c>
      <c r="P418" s="402">
        <v>1.0</v>
      </c>
      <c r="Q418" s="403">
        <v>9600.0</v>
      </c>
      <c r="R418" s="192">
        <v>107.58713437184802</v>
      </c>
      <c r="S418" s="106" t="s">
        <v>3157</v>
      </c>
      <c r="U418" s="106" t="s">
        <v>39</v>
      </c>
      <c r="V418" s="106" t="s">
        <v>250</v>
      </c>
      <c r="W418" s="106" t="s">
        <v>41</v>
      </c>
      <c r="Y418" s="194" t="str">
        <f t="shared" si="1"/>
        <v>#NAME?</v>
      </c>
      <c r="Z418" s="194" t="str">
        <f t="shared" si="2"/>
        <v>#NAME?</v>
      </c>
      <c r="AA418" s="194" t="str">
        <f t="shared" si="3"/>
        <v>#NAME?</v>
      </c>
    </row>
    <row r="419">
      <c r="A419" s="106" t="s">
        <v>1235</v>
      </c>
      <c r="B419" s="106" t="s">
        <v>1236</v>
      </c>
      <c r="C419" s="106" t="s">
        <v>1237</v>
      </c>
      <c r="D419" s="106" t="s">
        <v>1238</v>
      </c>
      <c r="E419" s="106" t="s">
        <v>1239</v>
      </c>
      <c r="F419" s="106">
        <v>0.0</v>
      </c>
      <c r="G419" s="400">
        <v>46021.0</v>
      </c>
      <c r="I419" s="106" t="s">
        <v>162</v>
      </c>
      <c r="Q419" s="223"/>
      <c r="R419" s="192">
        <v>0.0</v>
      </c>
      <c r="S419" s="106" t="s">
        <v>3411</v>
      </c>
      <c r="U419" s="106" t="s">
        <v>48</v>
      </c>
      <c r="V419" s="106" t="s">
        <v>163</v>
      </c>
      <c r="Y419" s="194">
        <f t="shared" si="1"/>
        <v>0</v>
      </c>
      <c r="Z419" s="194" t="str">
        <f t="shared" si="2"/>
        <v/>
      </c>
      <c r="AA419" s="194" t="str">
        <f t="shared" si="3"/>
        <v>NO PRAZO</v>
      </c>
    </row>
    <row r="420">
      <c r="A420" s="106" t="s">
        <v>1235</v>
      </c>
      <c r="B420" s="106" t="s">
        <v>1236</v>
      </c>
      <c r="C420" s="106" t="s">
        <v>1240</v>
      </c>
      <c r="D420" s="106" t="s">
        <v>1241</v>
      </c>
      <c r="E420" s="106" t="s">
        <v>3530</v>
      </c>
      <c r="F420" s="106">
        <v>0.0</v>
      </c>
      <c r="G420" s="400">
        <v>46021.0</v>
      </c>
      <c r="I420" s="106" t="s">
        <v>162</v>
      </c>
      <c r="Q420" s="223"/>
      <c r="R420" s="192">
        <v>0.0</v>
      </c>
      <c r="S420" s="106" t="s">
        <v>3411</v>
      </c>
      <c r="U420" s="106" t="s">
        <v>48</v>
      </c>
      <c r="V420" s="106" t="s">
        <v>163</v>
      </c>
      <c r="Y420" s="194">
        <f t="shared" si="1"/>
        <v>0</v>
      </c>
      <c r="Z420" s="194" t="str">
        <f t="shared" si="2"/>
        <v/>
      </c>
      <c r="AA420" s="194" t="str">
        <f t="shared" si="3"/>
        <v>NO PRAZO</v>
      </c>
    </row>
    <row r="421">
      <c r="A421" s="106" t="s">
        <v>1235</v>
      </c>
      <c r="B421" s="106" t="s">
        <v>1236</v>
      </c>
      <c r="C421" s="106" t="s">
        <v>1244</v>
      </c>
      <c r="D421" s="106" t="s">
        <v>1245</v>
      </c>
      <c r="E421" s="106" t="s">
        <v>3531</v>
      </c>
      <c r="F421" s="106">
        <v>0.0</v>
      </c>
      <c r="G421" s="400">
        <v>46021.0</v>
      </c>
      <c r="I421" s="106" t="s">
        <v>162</v>
      </c>
      <c r="Q421" s="223"/>
      <c r="R421" s="192">
        <v>0.0</v>
      </c>
      <c r="S421" s="106" t="s">
        <v>3411</v>
      </c>
      <c r="U421" s="106" t="s">
        <v>48</v>
      </c>
      <c r="V421" s="106" t="s">
        <v>163</v>
      </c>
      <c r="Y421" s="194">
        <f t="shared" si="1"/>
        <v>0</v>
      </c>
      <c r="Z421" s="194" t="str">
        <f t="shared" si="2"/>
        <v/>
      </c>
      <c r="AA421" s="194" t="str">
        <f t="shared" si="3"/>
        <v>NO PRAZO</v>
      </c>
    </row>
    <row r="422">
      <c r="A422" s="106" t="s">
        <v>271</v>
      </c>
      <c r="B422" s="407" t="s">
        <v>1248</v>
      </c>
      <c r="C422" s="106" t="s">
        <v>1249</v>
      </c>
      <c r="D422" s="106" t="s">
        <v>1250</v>
      </c>
      <c r="E422" s="106" t="s">
        <v>1251</v>
      </c>
      <c r="F422" s="106">
        <v>0.0</v>
      </c>
      <c r="G422" s="400">
        <v>46009.0</v>
      </c>
      <c r="H422" s="106" t="s">
        <v>3532</v>
      </c>
      <c r="I422" s="106" t="s">
        <v>52</v>
      </c>
      <c r="J422" s="400">
        <v>46021.0</v>
      </c>
      <c r="K422" s="106" t="s">
        <v>53</v>
      </c>
      <c r="L422" s="106" t="s">
        <v>1253</v>
      </c>
      <c r="M422" s="401">
        <v>46041.0</v>
      </c>
      <c r="N422" s="401">
        <v>46051.0</v>
      </c>
      <c r="O422" s="401">
        <v>46041.0</v>
      </c>
      <c r="P422" s="402">
        <v>1.0</v>
      </c>
      <c r="Q422" s="403">
        <v>14368.8</v>
      </c>
      <c r="R422" s="192">
        <v>161.03104337106353</v>
      </c>
      <c r="S422" s="106" t="s">
        <v>2716</v>
      </c>
      <c r="U422" s="106" t="s">
        <v>39</v>
      </c>
      <c r="V422" s="106" t="s">
        <v>40</v>
      </c>
      <c r="Y422" s="194" t="str">
        <f t="shared" si="1"/>
        <v>#NAME?</v>
      </c>
      <c r="Z422" s="194" t="str">
        <f t="shared" si="2"/>
        <v>#NAME?</v>
      </c>
      <c r="AA422" s="194" t="str">
        <f t="shared" si="3"/>
        <v>#NAME?</v>
      </c>
    </row>
    <row r="423">
      <c r="A423" s="106" t="s">
        <v>1336</v>
      </c>
      <c r="B423" s="106" t="s">
        <v>2863</v>
      </c>
      <c r="C423" s="106" t="s">
        <v>197</v>
      </c>
      <c r="D423" s="106" t="s">
        <v>2864</v>
      </c>
      <c r="E423" s="106" t="s">
        <v>2865</v>
      </c>
      <c r="F423" s="106">
        <v>0.0</v>
      </c>
      <c r="G423" s="400">
        <v>45958.0</v>
      </c>
      <c r="H423" s="106" t="s">
        <v>2866</v>
      </c>
      <c r="I423" s="106" t="s">
        <v>52</v>
      </c>
      <c r="J423" s="400">
        <v>46020.0</v>
      </c>
      <c r="K423" s="106" t="s">
        <v>53</v>
      </c>
      <c r="L423" s="106" t="s">
        <v>38</v>
      </c>
      <c r="M423" s="401">
        <v>46062.0</v>
      </c>
      <c r="N423" s="401">
        <v>46063.0</v>
      </c>
      <c r="O423" s="401">
        <v>46053.0</v>
      </c>
      <c r="P423" s="402">
        <v>1.0</v>
      </c>
      <c r="Q423" s="403">
        <v>9538.64</v>
      </c>
      <c r="R423" s="192">
        <v>106.8994732713213</v>
      </c>
      <c r="S423" s="106" t="s">
        <v>3163</v>
      </c>
      <c r="U423" s="106" t="s">
        <v>39</v>
      </c>
      <c r="V423" s="106" t="s">
        <v>208</v>
      </c>
      <c r="W423" s="106" t="s">
        <v>41</v>
      </c>
      <c r="Y423" s="194" t="str">
        <f t="shared" si="1"/>
        <v>#NAME?</v>
      </c>
      <c r="Z423" s="194" t="str">
        <f t="shared" si="2"/>
        <v>#NAME?</v>
      </c>
      <c r="AA423" s="194" t="str">
        <f t="shared" si="3"/>
        <v>#NAME?</v>
      </c>
    </row>
    <row r="424">
      <c r="A424" s="106" t="s">
        <v>1254</v>
      </c>
      <c r="B424" s="106" t="s">
        <v>1255</v>
      </c>
      <c r="C424" s="106" t="s">
        <v>197</v>
      </c>
      <c r="D424" s="106" t="s">
        <v>1256</v>
      </c>
      <c r="E424" s="106" t="s">
        <v>1257</v>
      </c>
      <c r="F424" s="106">
        <v>0.0</v>
      </c>
      <c r="G424" s="400">
        <v>46021.0</v>
      </c>
      <c r="I424" s="106" t="s">
        <v>99</v>
      </c>
      <c r="J424" s="400">
        <v>46021.0</v>
      </c>
      <c r="K424" s="106" t="s">
        <v>53</v>
      </c>
      <c r="L424" s="106" t="s">
        <v>205</v>
      </c>
      <c r="M424" s="401">
        <v>46043.0</v>
      </c>
      <c r="N424" s="401">
        <v>46051.0</v>
      </c>
      <c r="O424" s="401">
        <v>46051.0</v>
      </c>
      <c r="P424" s="402">
        <v>0.0</v>
      </c>
      <c r="Q424" s="403">
        <v>10581.24</v>
      </c>
      <c r="R424" s="192">
        <v>118.58388434383055</v>
      </c>
      <c r="S424" s="106" t="s">
        <v>3157</v>
      </c>
      <c r="U424" s="106" t="s">
        <v>39</v>
      </c>
      <c r="V424" s="106" t="s">
        <v>40</v>
      </c>
      <c r="W424" s="106" t="s">
        <v>41</v>
      </c>
      <c r="Y424" s="194" t="str">
        <f t="shared" si="1"/>
        <v>#NAME?</v>
      </c>
      <c r="Z424" s="194" t="str">
        <f t="shared" si="2"/>
        <v>#NAME?</v>
      </c>
      <c r="AA424" s="194" t="str">
        <f t="shared" si="3"/>
        <v>#NAME?</v>
      </c>
    </row>
    <row r="425">
      <c r="A425" s="106" t="s">
        <v>31</v>
      </c>
      <c r="B425" s="106" t="s">
        <v>32</v>
      </c>
      <c r="C425" s="106" t="s">
        <v>1258</v>
      </c>
      <c r="D425" s="106" t="s">
        <v>130</v>
      </c>
      <c r="E425" s="106" t="s">
        <v>1259</v>
      </c>
      <c r="F425" s="106">
        <v>0.0</v>
      </c>
      <c r="G425" s="400">
        <v>46022.0</v>
      </c>
      <c r="H425" s="106" t="s">
        <v>3533</v>
      </c>
      <c r="I425" s="106" t="s">
        <v>37</v>
      </c>
      <c r="J425" s="401">
        <v>46051.0</v>
      </c>
      <c r="K425" s="106">
        <v>1.0236466E7</v>
      </c>
      <c r="L425" s="106" t="s">
        <v>113</v>
      </c>
      <c r="M425" s="401">
        <v>46110.0</v>
      </c>
      <c r="O425" s="401">
        <v>46110.0</v>
      </c>
      <c r="P425" s="402">
        <v>0.0</v>
      </c>
      <c r="Q425" s="403">
        <v>54260.08</v>
      </c>
      <c r="R425" s="192">
        <v>608.0923456236692</v>
      </c>
      <c r="S425" s="106" t="s">
        <v>2716</v>
      </c>
      <c r="U425" s="106" t="s">
        <v>48</v>
      </c>
      <c r="V425" s="106" t="s">
        <v>40</v>
      </c>
      <c r="Y425" s="194" t="str">
        <f t="shared" si="1"/>
        <v>#NAME?</v>
      </c>
      <c r="Z425" s="194" t="str">
        <f t="shared" si="2"/>
        <v>#NAME?</v>
      </c>
      <c r="AA425" s="194" t="str">
        <f t="shared" si="3"/>
        <v>#NAME?</v>
      </c>
    </row>
    <row r="426">
      <c r="A426" s="106" t="s">
        <v>31</v>
      </c>
      <c r="B426" s="194" t="s">
        <v>202</v>
      </c>
      <c r="C426" s="106" t="s">
        <v>1261</v>
      </c>
      <c r="D426" s="106" t="s">
        <v>1262</v>
      </c>
      <c r="E426" s="106" t="s">
        <v>1263</v>
      </c>
      <c r="F426" s="106">
        <v>1.0</v>
      </c>
      <c r="G426" s="400">
        <v>46008.0</v>
      </c>
      <c r="H426" s="106" t="s">
        <v>3534</v>
      </c>
      <c r="I426" s="106" t="s">
        <v>46</v>
      </c>
      <c r="L426" s="106" t="s">
        <v>47</v>
      </c>
      <c r="O426" s="401">
        <v>46080.0</v>
      </c>
      <c r="P426" s="402">
        <v>0.0</v>
      </c>
      <c r="Q426" s="223"/>
      <c r="R426" s="192">
        <v>0.0</v>
      </c>
      <c r="S426" s="106" t="s">
        <v>2716</v>
      </c>
      <c r="U426" s="106" t="s">
        <v>48</v>
      </c>
      <c r="V426" s="106" t="s">
        <v>40</v>
      </c>
      <c r="X426" s="106">
        <v>3.0</v>
      </c>
      <c r="Y426" s="194">
        <f t="shared" si="1"/>
        <v>0</v>
      </c>
      <c r="Z426" s="194" t="str">
        <f t="shared" si="2"/>
        <v>#NAME?</v>
      </c>
      <c r="AA426" s="194" t="str">
        <f t="shared" si="3"/>
        <v>#NAME?</v>
      </c>
    </row>
    <row r="427">
      <c r="C427" s="106" t="s">
        <v>197</v>
      </c>
      <c r="D427" s="106" t="s">
        <v>2768</v>
      </c>
      <c r="E427" s="106" t="s">
        <v>3535</v>
      </c>
      <c r="F427" s="106">
        <v>0.0</v>
      </c>
      <c r="G427" s="400">
        <v>46022.0</v>
      </c>
      <c r="I427" s="106"/>
      <c r="J427" s="400"/>
      <c r="K427" s="106"/>
      <c r="L427" s="106"/>
      <c r="M427" s="401"/>
      <c r="Q427" s="403"/>
      <c r="R427" s="192">
        <v>0.0</v>
      </c>
      <c r="S427" s="106" t="s">
        <v>3411</v>
      </c>
      <c r="U427" s="106" t="s">
        <v>39</v>
      </c>
      <c r="V427" s="106" t="s">
        <v>163</v>
      </c>
      <c r="W427" s="106"/>
      <c r="Y427" s="194">
        <f t="shared" si="1"/>
        <v>0</v>
      </c>
      <c r="Z427" s="194" t="str">
        <f t="shared" si="2"/>
        <v/>
      </c>
      <c r="AA427" s="194" t="str">
        <f t="shared" si="3"/>
        <v>NO PRAZO</v>
      </c>
    </row>
    <row r="428">
      <c r="A428" s="106" t="s">
        <v>219</v>
      </c>
      <c r="B428" s="106" t="s">
        <v>220</v>
      </c>
      <c r="C428" s="106" t="s">
        <v>1265</v>
      </c>
      <c r="D428" s="106" t="s">
        <v>620</v>
      </c>
      <c r="E428" s="106" t="s">
        <v>1266</v>
      </c>
      <c r="F428" s="106">
        <v>0.0</v>
      </c>
      <c r="G428" s="401">
        <v>46024.0</v>
      </c>
      <c r="I428" s="106" t="s">
        <v>162</v>
      </c>
      <c r="Q428" s="223"/>
      <c r="R428" s="192">
        <v>0.0</v>
      </c>
      <c r="S428" s="106" t="s">
        <v>3411</v>
      </c>
      <c r="U428" s="106" t="s">
        <v>48</v>
      </c>
      <c r="V428" s="106" t="s">
        <v>163</v>
      </c>
      <c r="Y428" s="194">
        <f t="shared" si="1"/>
        <v>0</v>
      </c>
      <c r="Z428" s="194" t="str">
        <f t="shared" si="2"/>
        <v/>
      </c>
      <c r="AA428" s="194" t="str">
        <f t="shared" si="3"/>
        <v>NO PRAZO</v>
      </c>
    </row>
    <row r="429">
      <c r="A429" s="106" t="s">
        <v>31</v>
      </c>
      <c r="B429" s="194" t="s">
        <v>202</v>
      </c>
      <c r="C429" s="106" t="s">
        <v>1124</v>
      </c>
      <c r="D429" s="106" t="s">
        <v>483</v>
      </c>
      <c r="E429" s="106" t="s">
        <v>1267</v>
      </c>
      <c r="F429" s="106">
        <v>0.0</v>
      </c>
      <c r="G429" s="400">
        <v>46010.0</v>
      </c>
      <c r="I429" s="106" t="s">
        <v>37</v>
      </c>
      <c r="J429" s="401">
        <v>46041.0</v>
      </c>
      <c r="K429" s="106">
        <v>1.0235637E7</v>
      </c>
      <c r="L429" s="106" t="s">
        <v>227</v>
      </c>
      <c r="M429" s="401">
        <v>46042.0</v>
      </c>
      <c r="O429" s="401">
        <v>46042.0</v>
      </c>
      <c r="P429" s="402">
        <v>1.0</v>
      </c>
      <c r="Q429" s="403">
        <v>4954.96</v>
      </c>
      <c r="R429" s="192">
        <v>55.53020284657626</v>
      </c>
      <c r="S429" s="106" t="s">
        <v>3157</v>
      </c>
      <c r="U429" s="106" t="s">
        <v>39</v>
      </c>
      <c r="V429" s="106" t="s">
        <v>40</v>
      </c>
      <c r="Y429" s="194" t="str">
        <f t="shared" si="1"/>
        <v>#NAME?</v>
      </c>
      <c r="Z429" s="194" t="str">
        <f t="shared" si="2"/>
        <v>#NAME?</v>
      </c>
      <c r="AA429" s="194" t="str">
        <f t="shared" si="3"/>
        <v>#NAME?</v>
      </c>
    </row>
    <row r="430">
      <c r="A430" s="106" t="s">
        <v>271</v>
      </c>
      <c r="B430" s="106" t="s">
        <v>272</v>
      </c>
      <c r="C430" s="106" t="s">
        <v>809</v>
      </c>
      <c r="D430" s="106" t="s">
        <v>1268</v>
      </c>
      <c r="E430" s="106" t="s">
        <v>1269</v>
      </c>
      <c r="F430" s="106">
        <v>0.0</v>
      </c>
      <c r="G430" s="401">
        <v>46024.0</v>
      </c>
      <c r="I430" s="106" t="s">
        <v>52</v>
      </c>
      <c r="J430" s="401">
        <v>46049.0</v>
      </c>
      <c r="K430" s="106" t="s">
        <v>53</v>
      </c>
      <c r="L430" s="106" t="s">
        <v>95</v>
      </c>
      <c r="M430" s="401">
        <v>46064.0</v>
      </c>
      <c r="O430" s="401">
        <v>46064.0</v>
      </c>
      <c r="P430" s="402">
        <v>0.0</v>
      </c>
      <c r="Q430" s="403">
        <v>9280.0</v>
      </c>
      <c r="R430" s="192">
        <v>104.0008965594531</v>
      </c>
      <c r="S430" s="106" t="s">
        <v>3157</v>
      </c>
      <c r="U430" s="106" t="s">
        <v>39</v>
      </c>
      <c r="V430" s="106" t="s">
        <v>40</v>
      </c>
      <c r="W430" s="106" t="s">
        <v>41</v>
      </c>
      <c r="Y430" s="194" t="str">
        <f t="shared" si="1"/>
        <v>#NAME?</v>
      </c>
      <c r="Z430" s="194" t="str">
        <f t="shared" si="2"/>
        <v>#NAME?</v>
      </c>
      <c r="AA430" s="194" t="str">
        <f t="shared" si="3"/>
        <v>#NAME?</v>
      </c>
    </row>
    <row r="431">
      <c r="A431" s="106" t="s">
        <v>31</v>
      </c>
      <c r="B431" s="106" t="s">
        <v>925</v>
      </c>
      <c r="C431" s="106" t="s">
        <v>1271</v>
      </c>
      <c r="D431" s="106" t="s">
        <v>1272</v>
      </c>
      <c r="E431" s="106" t="s">
        <v>1273</v>
      </c>
      <c r="F431" s="106">
        <v>0.0</v>
      </c>
      <c r="G431" s="401">
        <v>46025.0</v>
      </c>
      <c r="H431" s="106" t="s">
        <v>1280</v>
      </c>
      <c r="I431" s="106" t="s">
        <v>162</v>
      </c>
      <c r="Q431" s="223"/>
      <c r="R431" s="192">
        <v>0.0</v>
      </c>
      <c r="S431" s="106" t="s">
        <v>3411</v>
      </c>
      <c r="U431" s="106" t="s">
        <v>48</v>
      </c>
      <c r="V431" s="106" t="s">
        <v>163</v>
      </c>
      <c r="Y431" s="194">
        <f t="shared" si="1"/>
        <v>0</v>
      </c>
      <c r="Z431" s="194" t="str">
        <f t="shared" si="2"/>
        <v/>
      </c>
      <c r="AA431" s="194" t="str">
        <f t="shared" si="3"/>
        <v>NO PRAZO</v>
      </c>
    </row>
    <row r="432">
      <c r="A432" s="106" t="s">
        <v>31</v>
      </c>
      <c r="B432" s="106" t="s">
        <v>925</v>
      </c>
      <c r="C432" s="106" t="s">
        <v>1275</v>
      </c>
      <c r="D432" s="106" t="s">
        <v>1272</v>
      </c>
      <c r="E432" s="106" t="s">
        <v>1276</v>
      </c>
      <c r="F432" s="106">
        <v>0.0</v>
      </c>
      <c r="G432" s="401">
        <v>46025.0</v>
      </c>
      <c r="H432" s="106" t="s">
        <v>3536</v>
      </c>
      <c r="I432" s="106" t="s">
        <v>162</v>
      </c>
      <c r="Q432" s="223"/>
      <c r="R432" s="192">
        <v>0.0</v>
      </c>
      <c r="S432" s="106" t="s">
        <v>3411</v>
      </c>
      <c r="U432" s="106" t="s">
        <v>48</v>
      </c>
      <c r="V432" s="106" t="s">
        <v>163</v>
      </c>
      <c r="Y432" s="194">
        <f t="shared" si="1"/>
        <v>0</v>
      </c>
      <c r="Z432" s="194" t="str">
        <f t="shared" si="2"/>
        <v/>
      </c>
      <c r="AA432" s="194" t="str">
        <f t="shared" si="3"/>
        <v>NO PRAZO</v>
      </c>
    </row>
    <row r="433">
      <c r="A433" s="106" t="s">
        <v>31</v>
      </c>
      <c r="B433" s="106" t="s">
        <v>925</v>
      </c>
      <c r="C433" s="106" t="s">
        <v>1278</v>
      </c>
      <c r="D433" s="106" t="s">
        <v>1073</v>
      </c>
      <c r="E433" s="106" t="s">
        <v>1279</v>
      </c>
      <c r="F433" s="106">
        <v>0.0</v>
      </c>
      <c r="G433" s="401">
        <v>46025.0</v>
      </c>
      <c r="H433" s="106" t="s">
        <v>1280</v>
      </c>
      <c r="I433" s="106" t="s">
        <v>162</v>
      </c>
      <c r="J433" s="106"/>
      <c r="Q433" s="223"/>
      <c r="R433" s="192">
        <v>0.0</v>
      </c>
      <c r="S433" s="106" t="s">
        <v>3411</v>
      </c>
      <c r="U433" s="106" t="s">
        <v>48</v>
      </c>
      <c r="V433" s="106" t="s">
        <v>163</v>
      </c>
      <c r="Y433" s="194">
        <f t="shared" si="1"/>
        <v>0</v>
      </c>
      <c r="Z433" s="194" t="str">
        <f t="shared" si="2"/>
        <v/>
      </c>
      <c r="AA433" s="194" t="str">
        <f t="shared" si="3"/>
        <v>NO PRAZO</v>
      </c>
    </row>
    <row r="434">
      <c r="A434" s="106" t="s">
        <v>31</v>
      </c>
      <c r="B434" s="106" t="s">
        <v>925</v>
      </c>
      <c r="C434" s="106" t="s">
        <v>1281</v>
      </c>
      <c r="D434" s="106" t="s">
        <v>1282</v>
      </c>
      <c r="E434" s="106" t="s">
        <v>1283</v>
      </c>
      <c r="F434" s="106">
        <v>0.0</v>
      </c>
      <c r="G434" s="401">
        <v>46025.0</v>
      </c>
      <c r="H434" s="106" t="s">
        <v>3537</v>
      </c>
      <c r="I434" s="106" t="s">
        <v>162</v>
      </c>
      <c r="Q434" s="223"/>
      <c r="R434" s="192">
        <v>0.0</v>
      </c>
      <c r="S434" s="106" t="s">
        <v>3411</v>
      </c>
      <c r="U434" s="106" t="s">
        <v>48</v>
      </c>
      <c r="V434" s="106" t="s">
        <v>163</v>
      </c>
      <c r="Y434" s="194">
        <f t="shared" si="1"/>
        <v>0</v>
      </c>
      <c r="Z434" s="194" t="str">
        <f t="shared" si="2"/>
        <v/>
      </c>
      <c r="AA434" s="194" t="str">
        <f t="shared" si="3"/>
        <v>NO PRAZO</v>
      </c>
    </row>
    <row r="435">
      <c r="A435" s="106" t="s">
        <v>31</v>
      </c>
      <c r="B435" s="106" t="s">
        <v>925</v>
      </c>
      <c r="C435" s="106" t="s">
        <v>1285</v>
      </c>
      <c r="D435" s="106" t="s">
        <v>1282</v>
      </c>
      <c r="E435" s="106" t="s">
        <v>1286</v>
      </c>
      <c r="F435" s="106">
        <v>0.0</v>
      </c>
      <c r="G435" s="401">
        <v>46025.0</v>
      </c>
      <c r="H435" s="106" t="s">
        <v>1280</v>
      </c>
      <c r="I435" s="106" t="s">
        <v>162</v>
      </c>
      <c r="Q435" s="223"/>
      <c r="R435" s="192">
        <v>0.0</v>
      </c>
      <c r="S435" s="106" t="s">
        <v>3411</v>
      </c>
      <c r="U435" s="106" t="s">
        <v>48</v>
      </c>
      <c r="V435" s="106" t="s">
        <v>163</v>
      </c>
      <c r="Y435" s="194">
        <f t="shared" si="1"/>
        <v>0</v>
      </c>
      <c r="Z435" s="194" t="str">
        <f t="shared" si="2"/>
        <v/>
      </c>
      <c r="AA435" s="194" t="str">
        <f t="shared" si="3"/>
        <v>NO PRAZO</v>
      </c>
    </row>
    <row r="436">
      <c r="A436" s="106" t="s">
        <v>219</v>
      </c>
      <c r="B436" s="106" t="s">
        <v>220</v>
      </c>
      <c r="C436" s="106" t="s">
        <v>1288</v>
      </c>
      <c r="D436" s="106" t="s">
        <v>1289</v>
      </c>
      <c r="E436" s="106" t="s">
        <v>1290</v>
      </c>
      <c r="F436" s="106">
        <v>0.0</v>
      </c>
      <c r="G436" s="401">
        <v>46025.0</v>
      </c>
      <c r="H436" s="106" t="s">
        <v>3538</v>
      </c>
      <c r="I436" s="106" t="s">
        <v>52</v>
      </c>
      <c r="J436" s="401" t="s">
        <v>1292</v>
      </c>
      <c r="K436" s="106" t="s">
        <v>53</v>
      </c>
      <c r="L436" s="106" t="s">
        <v>227</v>
      </c>
      <c r="M436" s="401">
        <v>46062.0</v>
      </c>
      <c r="N436" s="401">
        <v>46065.0</v>
      </c>
      <c r="O436" s="401">
        <v>46062.0</v>
      </c>
      <c r="P436" s="402">
        <v>0.2</v>
      </c>
      <c r="Q436" s="403">
        <v>22500.0</v>
      </c>
      <c r="R436" s="192">
        <v>252.15734618401882</v>
      </c>
      <c r="S436" s="106" t="s">
        <v>3157</v>
      </c>
      <c r="U436" s="106" t="s">
        <v>48</v>
      </c>
      <c r="V436" s="106" t="s">
        <v>40</v>
      </c>
      <c r="W436" s="106" t="s">
        <v>41</v>
      </c>
      <c r="Y436" s="194" t="str">
        <f t="shared" si="1"/>
        <v>#NAME?</v>
      </c>
      <c r="Z436" s="194" t="str">
        <f t="shared" si="2"/>
        <v>#NAME?</v>
      </c>
      <c r="AA436" s="194" t="str">
        <f t="shared" si="3"/>
        <v>#NAME?</v>
      </c>
    </row>
    <row r="437">
      <c r="A437" s="106" t="s">
        <v>31</v>
      </c>
      <c r="B437" s="194" t="s">
        <v>202</v>
      </c>
      <c r="C437" s="106" t="s">
        <v>1124</v>
      </c>
      <c r="D437" s="106" t="s">
        <v>1293</v>
      </c>
      <c r="E437" s="106" t="s">
        <v>1294</v>
      </c>
      <c r="F437" s="106">
        <v>0.0</v>
      </c>
      <c r="G437" s="400">
        <v>46010.0</v>
      </c>
      <c r="H437" s="106" t="s">
        <v>1295</v>
      </c>
      <c r="I437" s="106" t="s">
        <v>37</v>
      </c>
      <c r="J437" s="401">
        <v>46041.0</v>
      </c>
      <c r="K437" s="106">
        <v>1.0235637E7</v>
      </c>
      <c r="L437" s="106" t="s">
        <v>227</v>
      </c>
      <c r="M437" s="401">
        <v>46042.0</v>
      </c>
      <c r="O437" s="401">
        <v>46042.0</v>
      </c>
      <c r="P437" s="402">
        <v>1.0</v>
      </c>
      <c r="Q437" s="403">
        <v>15881.26</v>
      </c>
      <c r="R437" s="192">
        <v>177.98117225148494</v>
      </c>
      <c r="S437" s="106" t="s">
        <v>3157</v>
      </c>
      <c r="U437" s="106" t="s">
        <v>39</v>
      </c>
      <c r="V437" s="106" t="s">
        <v>40</v>
      </c>
      <c r="Y437" s="194" t="str">
        <f t="shared" si="1"/>
        <v>#NAME?</v>
      </c>
      <c r="Z437" s="194" t="str">
        <f t="shared" si="2"/>
        <v>#NAME?</v>
      </c>
      <c r="AA437" s="194" t="str">
        <f t="shared" si="3"/>
        <v>#NAME?</v>
      </c>
    </row>
    <row r="438">
      <c r="A438" s="106" t="s">
        <v>271</v>
      </c>
      <c r="B438" s="407" t="s">
        <v>1248</v>
      </c>
      <c r="C438" s="106" t="s">
        <v>996</v>
      </c>
      <c r="D438" s="106" t="s">
        <v>1296</v>
      </c>
      <c r="E438" s="106" t="s">
        <v>1297</v>
      </c>
      <c r="F438" s="106">
        <v>0.0</v>
      </c>
      <c r="G438" s="406">
        <v>46027.0</v>
      </c>
      <c r="H438" s="106" t="s">
        <v>1298</v>
      </c>
      <c r="I438" s="106" t="s">
        <v>52</v>
      </c>
      <c r="J438" s="401">
        <v>46027.0</v>
      </c>
      <c r="K438" s="106" t="s">
        <v>53</v>
      </c>
      <c r="L438" s="106" t="s">
        <v>1253</v>
      </c>
      <c r="M438" s="401">
        <v>46042.0</v>
      </c>
      <c r="N438" s="401">
        <v>46051.0</v>
      </c>
      <c r="O438" s="401">
        <v>46042.0</v>
      </c>
      <c r="P438" s="402">
        <v>1.0</v>
      </c>
      <c r="Q438" s="403">
        <v>1704.0</v>
      </c>
      <c r="R438" s="192">
        <v>19.096716351003025</v>
      </c>
      <c r="S438" s="106" t="s">
        <v>2716</v>
      </c>
      <c r="U438" s="106" t="s">
        <v>39</v>
      </c>
      <c r="V438" s="106" t="s">
        <v>40</v>
      </c>
      <c r="Y438" s="194" t="str">
        <f t="shared" si="1"/>
        <v>#NAME?</v>
      </c>
      <c r="Z438" s="194" t="str">
        <f t="shared" si="2"/>
        <v>#NAME?</v>
      </c>
      <c r="AA438" s="194" t="str">
        <f t="shared" si="3"/>
        <v>#NAME?</v>
      </c>
    </row>
    <row r="439">
      <c r="A439" s="106" t="s">
        <v>271</v>
      </c>
      <c r="B439" s="106" t="s">
        <v>272</v>
      </c>
      <c r="C439" s="106" t="s">
        <v>1299</v>
      </c>
      <c r="D439" s="106" t="s">
        <v>1300</v>
      </c>
      <c r="E439" s="106" t="s">
        <v>1301</v>
      </c>
      <c r="F439" s="106">
        <v>0.0</v>
      </c>
      <c r="G439" s="401">
        <v>46025.0</v>
      </c>
      <c r="I439" s="106" t="s">
        <v>52</v>
      </c>
      <c r="J439" s="401">
        <v>46049.0</v>
      </c>
      <c r="K439" s="106" t="s">
        <v>53</v>
      </c>
      <c r="L439" s="106" t="s">
        <v>95</v>
      </c>
      <c r="M439" s="401">
        <v>46064.0</v>
      </c>
      <c r="O439" s="401">
        <v>46064.0</v>
      </c>
      <c r="P439" s="402">
        <v>0.0</v>
      </c>
      <c r="Q439" s="403">
        <v>2820.0</v>
      </c>
      <c r="R439" s="192">
        <v>31.603720721730358</v>
      </c>
      <c r="S439" s="106" t="s">
        <v>3157</v>
      </c>
      <c r="U439" s="106" t="s">
        <v>39</v>
      </c>
      <c r="V439" s="106" t="s">
        <v>40</v>
      </c>
      <c r="W439" s="106" t="s">
        <v>41</v>
      </c>
      <c r="Y439" s="194" t="str">
        <f t="shared" si="1"/>
        <v>#NAME?</v>
      </c>
      <c r="Z439" s="194" t="str">
        <f t="shared" si="2"/>
        <v>#NAME?</v>
      </c>
      <c r="AA439" s="194" t="str">
        <f t="shared" si="3"/>
        <v>#NAME?</v>
      </c>
    </row>
    <row r="440">
      <c r="A440" s="106" t="s">
        <v>271</v>
      </c>
      <c r="B440" s="407" t="s">
        <v>1248</v>
      </c>
      <c r="C440" s="106" t="s">
        <v>197</v>
      </c>
      <c r="D440" s="106" t="s">
        <v>2131</v>
      </c>
      <c r="E440" s="106" t="s">
        <v>2867</v>
      </c>
      <c r="F440" s="106">
        <v>0.0</v>
      </c>
      <c r="G440" s="400">
        <v>46022.0</v>
      </c>
      <c r="H440" s="106" t="s">
        <v>2868</v>
      </c>
      <c r="I440" s="106" t="s">
        <v>52</v>
      </c>
      <c r="J440" s="401">
        <v>46028.0</v>
      </c>
      <c r="K440" s="106" t="s">
        <v>53</v>
      </c>
      <c r="L440" s="106" t="s">
        <v>227</v>
      </c>
      <c r="M440" s="401">
        <v>46043.0</v>
      </c>
      <c r="N440" s="401">
        <v>46051.0</v>
      </c>
      <c r="O440" s="401">
        <v>46045.0</v>
      </c>
      <c r="P440" s="402">
        <v>1.0</v>
      </c>
      <c r="Q440" s="403">
        <v>11840.0</v>
      </c>
      <c r="R440" s="192">
        <v>132.69079905861255</v>
      </c>
      <c r="S440" s="106" t="s">
        <v>3157</v>
      </c>
      <c r="U440" s="106" t="s">
        <v>39</v>
      </c>
      <c r="V440" s="106" t="s">
        <v>40</v>
      </c>
      <c r="W440" s="106" t="s">
        <v>41</v>
      </c>
      <c r="Y440" s="194" t="str">
        <f t="shared" si="1"/>
        <v>#NAME?</v>
      </c>
      <c r="Z440" s="194" t="str">
        <f t="shared" si="2"/>
        <v>#NAME?</v>
      </c>
      <c r="AA440" s="194" t="str">
        <f t="shared" si="3"/>
        <v>#NAME?</v>
      </c>
    </row>
    <row r="441">
      <c r="A441" s="106" t="s">
        <v>271</v>
      </c>
      <c r="B441" s="407" t="s">
        <v>1248</v>
      </c>
      <c r="C441" s="106" t="s">
        <v>996</v>
      </c>
      <c r="D441" s="106" t="s">
        <v>2869</v>
      </c>
      <c r="E441" s="106" t="s">
        <v>2870</v>
      </c>
      <c r="F441" s="106">
        <v>0.0</v>
      </c>
      <c r="G441" s="401">
        <v>46027.0</v>
      </c>
      <c r="H441" s="106" t="s">
        <v>2871</v>
      </c>
      <c r="I441" s="106" t="s">
        <v>52</v>
      </c>
      <c r="J441" s="401">
        <v>46028.0</v>
      </c>
      <c r="K441" s="106" t="s">
        <v>53</v>
      </c>
      <c r="L441" s="106" t="s">
        <v>548</v>
      </c>
      <c r="M441" s="401">
        <v>46048.0</v>
      </c>
      <c r="N441" s="401">
        <v>46050.0</v>
      </c>
      <c r="O441" s="401">
        <v>46042.0</v>
      </c>
      <c r="P441" s="402">
        <v>1.0</v>
      </c>
      <c r="Q441" s="403">
        <v>1358.0</v>
      </c>
      <c r="R441" s="192">
        <v>15.219096716351002</v>
      </c>
      <c r="S441" s="106" t="s">
        <v>3162</v>
      </c>
      <c r="U441" s="106" t="s">
        <v>39</v>
      </c>
      <c r="V441" s="106" t="s">
        <v>208</v>
      </c>
      <c r="W441" s="106" t="s">
        <v>41</v>
      </c>
      <c r="Y441" s="194" t="str">
        <f t="shared" si="1"/>
        <v>#NAME?</v>
      </c>
      <c r="Z441" s="194" t="str">
        <f t="shared" si="2"/>
        <v>#NAME?</v>
      </c>
      <c r="AA441" s="194" t="str">
        <f t="shared" si="3"/>
        <v>#NAME?</v>
      </c>
    </row>
    <row r="442">
      <c r="A442" s="106" t="s">
        <v>271</v>
      </c>
      <c r="B442" s="407" t="s">
        <v>1248</v>
      </c>
      <c r="C442" s="106" t="s">
        <v>197</v>
      </c>
      <c r="D442" s="106" t="s">
        <v>1302</v>
      </c>
      <c r="E442" s="106" t="s">
        <v>1303</v>
      </c>
      <c r="F442" s="106">
        <v>0.0</v>
      </c>
      <c r="G442" s="400">
        <v>46022.0</v>
      </c>
      <c r="H442" s="106" t="s">
        <v>1304</v>
      </c>
      <c r="I442" s="106" t="s">
        <v>52</v>
      </c>
      <c r="J442" s="401">
        <v>46028.0</v>
      </c>
      <c r="K442" s="106" t="s">
        <v>53</v>
      </c>
      <c r="L442" s="106" t="s">
        <v>548</v>
      </c>
      <c r="M442" s="401">
        <v>46053.0</v>
      </c>
      <c r="N442" s="401">
        <v>46056.0</v>
      </c>
      <c r="O442" s="406">
        <v>46054.0</v>
      </c>
      <c r="P442" s="402">
        <v>1.0</v>
      </c>
      <c r="Q442" s="403">
        <v>24595.0</v>
      </c>
      <c r="R442" s="192">
        <v>275.6359968620419</v>
      </c>
      <c r="S442" s="106" t="s">
        <v>3162</v>
      </c>
      <c r="U442" s="106" t="s">
        <v>39</v>
      </c>
      <c r="V442" s="106" t="s">
        <v>40</v>
      </c>
      <c r="W442" s="106" t="s">
        <v>41</v>
      </c>
      <c r="Y442" s="194" t="str">
        <f t="shared" si="1"/>
        <v>#NAME?</v>
      </c>
      <c r="Z442" s="194" t="str">
        <f t="shared" si="2"/>
        <v>#NAME?</v>
      </c>
      <c r="AA442" s="194" t="str">
        <f t="shared" si="3"/>
        <v>#NAME?</v>
      </c>
    </row>
    <row r="443">
      <c r="A443" s="106" t="s">
        <v>31</v>
      </c>
      <c r="B443" s="106" t="s">
        <v>925</v>
      </c>
      <c r="C443" s="106" t="s">
        <v>926</v>
      </c>
      <c r="D443" s="106" t="s">
        <v>3539</v>
      </c>
      <c r="E443" s="106" t="s">
        <v>3540</v>
      </c>
      <c r="F443" s="106">
        <v>0.0</v>
      </c>
      <c r="G443" s="400">
        <v>46002.0</v>
      </c>
      <c r="I443" s="106" t="s">
        <v>37</v>
      </c>
      <c r="J443" s="401">
        <v>46028.0</v>
      </c>
      <c r="K443" s="106">
        <v>1.0234994E7</v>
      </c>
      <c r="L443" s="106" t="s">
        <v>38</v>
      </c>
      <c r="M443" s="401">
        <v>46063.0</v>
      </c>
      <c r="O443" s="401">
        <v>46063.0</v>
      </c>
      <c r="P443" s="402">
        <v>0.6</v>
      </c>
      <c r="Q443" s="403">
        <v>1696.64</v>
      </c>
      <c r="R443" s="192">
        <v>19.01423288131794</v>
      </c>
      <c r="S443" s="106" t="s">
        <v>3163</v>
      </c>
      <c r="U443" s="106" t="s">
        <v>39</v>
      </c>
      <c r="V443" s="106" t="s">
        <v>40</v>
      </c>
      <c r="Y443" s="194" t="str">
        <f t="shared" si="1"/>
        <v>#NAME?</v>
      </c>
      <c r="Z443" s="194" t="str">
        <f t="shared" si="2"/>
        <v>#NAME?</v>
      </c>
      <c r="AA443" s="194" t="str">
        <f t="shared" si="3"/>
        <v>#NAME?</v>
      </c>
    </row>
    <row r="444">
      <c r="A444" s="106" t="s">
        <v>187</v>
      </c>
      <c r="B444" s="106" t="s">
        <v>188</v>
      </c>
      <c r="C444" s="106" t="s">
        <v>1308</v>
      </c>
      <c r="D444" s="106" t="s">
        <v>1309</v>
      </c>
      <c r="E444" s="106" t="s">
        <v>1310</v>
      </c>
      <c r="F444" s="106">
        <v>0.0</v>
      </c>
      <c r="G444" s="400">
        <v>46015.0</v>
      </c>
      <c r="H444" s="106" t="s">
        <v>3541</v>
      </c>
      <c r="I444" s="106" t="s">
        <v>52</v>
      </c>
      <c r="J444" s="401">
        <v>46028.0</v>
      </c>
      <c r="K444" s="106" t="s">
        <v>53</v>
      </c>
      <c r="L444" s="106" t="s">
        <v>1253</v>
      </c>
      <c r="M444" s="401">
        <v>46062.0</v>
      </c>
      <c r="N444" s="401">
        <v>46067.0</v>
      </c>
      <c r="O444" s="401">
        <v>46062.0</v>
      </c>
      <c r="P444" s="402">
        <v>0.1</v>
      </c>
      <c r="Q444" s="403">
        <v>70313.4</v>
      </c>
      <c r="R444" s="192">
        <v>788.0017931189061</v>
      </c>
      <c r="S444" s="106" t="s">
        <v>2716</v>
      </c>
      <c r="U444" s="106" t="s">
        <v>39</v>
      </c>
      <c r="V444" s="106" t="s">
        <v>40</v>
      </c>
      <c r="W444" s="106" t="s">
        <v>41</v>
      </c>
      <c r="Y444" s="194" t="str">
        <f t="shared" si="1"/>
        <v>#NAME?</v>
      </c>
      <c r="Z444" s="194" t="str">
        <f t="shared" si="2"/>
        <v>#NAME?</v>
      </c>
      <c r="AA444" s="194" t="str">
        <f t="shared" si="3"/>
        <v>#NAME?</v>
      </c>
    </row>
    <row r="445">
      <c r="A445" s="106" t="s">
        <v>31</v>
      </c>
      <c r="B445" s="194" t="s">
        <v>202</v>
      </c>
      <c r="C445" s="106" t="s">
        <v>1170</v>
      </c>
      <c r="D445" s="106" t="s">
        <v>1312</v>
      </c>
      <c r="E445" s="106" t="s">
        <v>1313</v>
      </c>
      <c r="F445" s="106">
        <v>0.0</v>
      </c>
      <c r="G445" s="400">
        <v>46010.0</v>
      </c>
      <c r="I445" s="106" t="s">
        <v>37</v>
      </c>
      <c r="J445" s="401">
        <v>46041.0</v>
      </c>
      <c r="K445" s="106">
        <v>1.0235637E7</v>
      </c>
      <c r="L445" s="106" t="s">
        <v>227</v>
      </c>
      <c r="M445" s="401">
        <v>46042.0</v>
      </c>
      <c r="O445" s="401">
        <v>46042.0</v>
      </c>
      <c r="P445" s="402">
        <v>1.0</v>
      </c>
      <c r="Q445" s="403">
        <v>5299.8</v>
      </c>
      <c r="R445" s="192">
        <v>59.394822369158355</v>
      </c>
      <c r="S445" s="106" t="s">
        <v>3157</v>
      </c>
      <c r="U445" s="106" t="s">
        <v>39</v>
      </c>
      <c r="V445" s="106" t="s">
        <v>40</v>
      </c>
      <c r="Y445" s="194" t="str">
        <f t="shared" si="1"/>
        <v>#NAME?</v>
      </c>
      <c r="Z445" s="194" t="str">
        <f t="shared" si="2"/>
        <v>#NAME?</v>
      </c>
      <c r="AA445" s="194" t="str">
        <f t="shared" si="3"/>
        <v>#NAME?</v>
      </c>
    </row>
    <row r="446">
      <c r="A446" s="106" t="s">
        <v>1254</v>
      </c>
      <c r="B446" s="106" t="s">
        <v>1255</v>
      </c>
      <c r="C446" s="106" t="s">
        <v>197</v>
      </c>
      <c r="D446" s="106" t="s">
        <v>1314</v>
      </c>
      <c r="E446" s="106" t="s">
        <v>1315</v>
      </c>
      <c r="F446" s="106">
        <v>0.0</v>
      </c>
      <c r="G446" s="401">
        <v>45996.0</v>
      </c>
      <c r="I446" s="106" t="s">
        <v>52</v>
      </c>
      <c r="J446" s="400">
        <v>46001.0</v>
      </c>
      <c r="K446" s="106" t="s">
        <v>53</v>
      </c>
      <c r="L446" s="106" t="s">
        <v>548</v>
      </c>
      <c r="M446" s="401">
        <v>46065.0</v>
      </c>
      <c r="N446" s="401">
        <v>46075.0</v>
      </c>
      <c r="O446" s="406">
        <v>46065.0</v>
      </c>
      <c r="P446" s="402">
        <v>0.4</v>
      </c>
      <c r="Q446" s="403">
        <v>18585.0</v>
      </c>
      <c r="R446" s="192">
        <v>208.28196794799953</v>
      </c>
      <c r="S446" s="106" t="s">
        <v>3162</v>
      </c>
      <c r="U446" s="106" t="s">
        <v>39</v>
      </c>
      <c r="V446" s="106" t="s">
        <v>40</v>
      </c>
      <c r="W446" s="106" t="s">
        <v>41</v>
      </c>
      <c r="Y446" s="194" t="str">
        <f t="shared" si="1"/>
        <v>#NAME?</v>
      </c>
      <c r="Z446" s="194" t="str">
        <f t="shared" si="2"/>
        <v>#NAME?</v>
      </c>
      <c r="AA446" s="194" t="str">
        <f t="shared" si="3"/>
        <v>#NAME?</v>
      </c>
    </row>
    <row r="447">
      <c r="A447" s="106" t="s">
        <v>219</v>
      </c>
      <c r="B447" s="106" t="s">
        <v>734</v>
      </c>
      <c r="C447" s="106" t="s">
        <v>1317</v>
      </c>
      <c r="D447" s="106" t="s">
        <v>1318</v>
      </c>
      <c r="E447" s="106" t="s">
        <v>1319</v>
      </c>
      <c r="F447" s="106">
        <v>0.0</v>
      </c>
      <c r="G447" s="401">
        <v>45930.0</v>
      </c>
      <c r="H447" s="106" t="s">
        <v>3542</v>
      </c>
      <c r="I447" s="106" t="s">
        <v>52</v>
      </c>
      <c r="J447" s="401">
        <v>45936.0</v>
      </c>
      <c r="K447" s="106" t="s">
        <v>53</v>
      </c>
      <c r="L447" s="106" t="s">
        <v>95</v>
      </c>
      <c r="M447" s="401">
        <v>46049.0</v>
      </c>
      <c r="N447" s="401">
        <v>46049.0</v>
      </c>
      <c r="O447" s="401">
        <v>46044.0</v>
      </c>
      <c r="P447" s="402">
        <v>1.0</v>
      </c>
      <c r="Q447" s="403">
        <v>24720.0</v>
      </c>
      <c r="R447" s="192">
        <v>277.0368710075087</v>
      </c>
      <c r="S447" s="106" t="s">
        <v>3157</v>
      </c>
      <c r="U447" s="106" t="s">
        <v>39</v>
      </c>
      <c r="V447" s="106" t="s">
        <v>40</v>
      </c>
      <c r="W447" s="106" t="s">
        <v>41</v>
      </c>
      <c r="Y447" s="194" t="str">
        <f t="shared" si="1"/>
        <v>#NAME?</v>
      </c>
      <c r="Z447" s="194" t="str">
        <f t="shared" si="2"/>
        <v>#NAME?</v>
      </c>
      <c r="AA447" s="194" t="str">
        <f t="shared" si="3"/>
        <v>#NAME?</v>
      </c>
    </row>
    <row r="448">
      <c r="A448" s="106" t="s">
        <v>195</v>
      </c>
      <c r="B448" s="106" t="s">
        <v>196</v>
      </c>
      <c r="C448" s="106" t="s">
        <v>373</v>
      </c>
      <c r="D448" s="106" t="s">
        <v>1321</v>
      </c>
      <c r="E448" s="106" t="s">
        <v>1322</v>
      </c>
      <c r="F448" s="106">
        <v>0.0</v>
      </c>
      <c r="G448" s="401">
        <v>46030.0</v>
      </c>
      <c r="H448" s="106" t="s">
        <v>3543</v>
      </c>
      <c r="I448" s="106" t="s">
        <v>37</v>
      </c>
      <c r="L448" s="106" t="s">
        <v>350</v>
      </c>
      <c r="O448" s="401"/>
      <c r="P448" s="402">
        <v>0.0</v>
      </c>
      <c r="Q448" s="223"/>
      <c r="R448" s="192">
        <v>0.0</v>
      </c>
      <c r="S448" s="106" t="s">
        <v>2716</v>
      </c>
      <c r="U448" s="106" t="s">
        <v>48</v>
      </c>
      <c r="V448" s="106" t="s">
        <v>40</v>
      </c>
      <c r="Y448" s="194">
        <f t="shared" si="1"/>
        <v>0</v>
      </c>
      <c r="Z448" s="194" t="str">
        <f t="shared" si="2"/>
        <v/>
      </c>
      <c r="AA448" s="194" t="str">
        <f t="shared" si="3"/>
        <v>NO PRAZO</v>
      </c>
    </row>
    <row r="449">
      <c r="A449" s="106" t="s">
        <v>219</v>
      </c>
      <c r="B449" s="106" t="s">
        <v>220</v>
      </c>
      <c r="C449" s="106" t="s">
        <v>1324</v>
      </c>
      <c r="D449" s="106" t="s">
        <v>1325</v>
      </c>
      <c r="E449" s="106" t="s">
        <v>1326</v>
      </c>
      <c r="F449" s="106">
        <v>0.0</v>
      </c>
      <c r="G449" s="401">
        <v>46030.0</v>
      </c>
      <c r="I449" s="106" t="s">
        <v>162</v>
      </c>
      <c r="Q449" s="223"/>
      <c r="R449" s="192">
        <v>0.0</v>
      </c>
      <c r="S449" s="106" t="s">
        <v>3411</v>
      </c>
      <c r="U449" s="106" t="s">
        <v>48</v>
      </c>
      <c r="V449" s="106" t="s">
        <v>163</v>
      </c>
      <c r="Y449" s="194">
        <f t="shared" si="1"/>
        <v>0</v>
      </c>
      <c r="Z449" s="194" t="str">
        <f t="shared" si="2"/>
        <v/>
      </c>
      <c r="AA449" s="194" t="str">
        <f t="shared" si="3"/>
        <v>NO PRAZO</v>
      </c>
    </row>
    <row r="450">
      <c r="A450" s="106" t="s">
        <v>195</v>
      </c>
      <c r="B450" s="106" t="s">
        <v>196</v>
      </c>
      <c r="C450" s="106" t="s">
        <v>1327</v>
      </c>
      <c r="D450" s="106" t="s">
        <v>1328</v>
      </c>
      <c r="E450" s="106" t="s">
        <v>1329</v>
      </c>
      <c r="F450" s="106">
        <v>0.0</v>
      </c>
      <c r="G450" s="401">
        <v>45842.0</v>
      </c>
      <c r="H450" s="106" t="s">
        <v>1330</v>
      </c>
      <c r="I450" s="106" t="s">
        <v>46</v>
      </c>
      <c r="J450" s="401">
        <v>45859.0</v>
      </c>
      <c r="K450" s="106">
        <v>1.022971E7</v>
      </c>
      <c r="L450" s="106" t="s">
        <v>354</v>
      </c>
      <c r="M450" s="405">
        <v>45961.0</v>
      </c>
      <c r="N450" s="406">
        <v>46051.0</v>
      </c>
      <c r="O450" s="406">
        <v>46053.0</v>
      </c>
      <c r="P450" s="402">
        <v>1.0</v>
      </c>
      <c r="Q450" s="403">
        <v>142595.74</v>
      </c>
      <c r="R450" s="192">
        <v>1598.069483357615</v>
      </c>
      <c r="S450" s="106" t="s">
        <v>3163</v>
      </c>
      <c r="U450" s="106" t="s">
        <v>48</v>
      </c>
      <c r="V450" s="106" t="s">
        <v>40</v>
      </c>
      <c r="Y450" s="194" t="str">
        <f t="shared" si="1"/>
        <v>#NAME?</v>
      </c>
      <c r="Z450" s="194" t="str">
        <f t="shared" si="2"/>
        <v>#NAME?</v>
      </c>
      <c r="AA450" s="194" t="str">
        <f t="shared" si="3"/>
        <v>#NAME?</v>
      </c>
    </row>
    <row r="451">
      <c r="A451" s="106" t="s">
        <v>31</v>
      </c>
      <c r="B451" s="106" t="s">
        <v>32</v>
      </c>
      <c r="C451" s="106" t="s">
        <v>82</v>
      </c>
      <c r="D451" s="106" t="s">
        <v>1331</v>
      </c>
      <c r="E451" s="106" t="s">
        <v>1332</v>
      </c>
      <c r="F451" s="106">
        <v>0.0</v>
      </c>
      <c r="G451" s="401">
        <v>46030.0</v>
      </c>
      <c r="H451" s="106" t="s">
        <v>1333</v>
      </c>
      <c r="I451" s="106" t="s">
        <v>52</v>
      </c>
      <c r="L451" s="106" t="s">
        <v>64</v>
      </c>
      <c r="M451" s="401">
        <v>46083.0</v>
      </c>
      <c r="N451" s="401">
        <v>46096.0</v>
      </c>
      <c r="O451" s="401">
        <v>46083.0</v>
      </c>
      <c r="P451" s="402">
        <v>0.1</v>
      </c>
      <c r="Q451" s="403">
        <v>48400.0</v>
      </c>
      <c r="R451" s="192">
        <v>542.4184691247339</v>
      </c>
      <c r="S451" s="106" t="s">
        <v>3162</v>
      </c>
      <c r="U451" s="106" t="s">
        <v>48</v>
      </c>
      <c r="V451" s="106" t="s">
        <v>40</v>
      </c>
      <c r="Y451" s="194" t="str">
        <f t="shared" si="1"/>
        <v>#NAME?</v>
      </c>
      <c r="Z451" s="194" t="str">
        <f t="shared" si="2"/>
        <v>#NAME?</v>
      </c>
      <c r="AA451" s="194" t="str">
        <f t="shared" si="3"/>
        <v>#NAME?</v>
      </c>
    </row>
    <row r="452">
      <c r="A452" s="106" t="s">
        <v>271</v>
      </c>
      <c r="B452" s="407" t="s">
        <v>1248</v>
      </c>
      <c r="C452" s="106" t="s">
        <v>197</v>
      </c>
      <c r="D452" s="106" t="s">
        <v>1334</v>
      </c>
      <c r="E452" s="106" t="s">
        <v>1335</v>
      </c>
      <c r="F452" s="106">
        <v>0.0</v>
      </c>
      <c r="G452" s="401">
        <v>46027.0</v>
      </c>
      <c r="H452" s="106" t="s">
        <v>1071</v>
      </c>
      <c r="I452" s="106" t="s">
        <v>52</v>
      </c>
      <c r="J452" s="401">
        <v>46029.0</v>
      </c>
      <c r="K452" s="106" t="s">
        <v>53</v>
      </c>
      <c r="L452" s="106" t="s">
        <v>95</v>
      </c>
      <c r="M452" s="401">
        <v>46056.0</v>
      </c>
      <c r="N452" s="401">
        <v>46058.0</v>
      </c>
      <c r="O452" s="401">
        <v>46057.0</v>
      </c>
      <c r="P452" s="402">
        <v>1.0</v>
      </c>
      <c r="Q452" s="403">
        <v>30722.0</v>
      </c>
      <c r="R452" s="192">
        <v>344.30124397624115</v>
      </c>
      <c r="S452" s="106" t="s">
        <v>3157</v>
      </c>
      <c r="U452" s="106" t="s">
        <v>39</v>
      </c>
      <c r="V452" s="106" t="s">
        <v>40</v>
      </c>
      <c r="W452" s="106" t="s">
        <v>41</v>
      </c>
      <c r="Y452" s="194" t="str">
        <f t="shared" si="1"/>
        <v>#NAME?</v>
      </c>
      <c r="Z452" s="194" t="str">
        <f t="shared" si="2"/>
        <v>#NAME?</v>
      </c>
      <c r="AA452" s="194" t="str">
        <f t="shared" si="3"/>
        <v>#NAME?</v>
      </c>
    </row>
    <row r="453">
      <c r="A453" s="106" t="s">
        <v>1336</v>
      </c>
      <c r="B453" s="106" t="s">
        <v>747</v>
      </c>
      <c r="C453" s="106" t="s">
        <v>197</v>
      </c>
      <c r="D453" s="106" t="s">
        <v>1337</v>
      </c>
      <c r="E453" s="106" t="s">
        <v>1338</v>
      </c>
      <c r="F453" s="106">
        <v>0.0</v>
      </c>
      <c r="G453" s="401">
        <v>46030.0</v>
      </c>
      <c r="I453" s="106" t="s">
        <v>162</v>
      </c>
      <c r="Q453" s="223"/>
      <c r="R453" s="192">
        <v>0.0</v>
      </c>
      <c r="S453" s="106" t="s">
        <v>3411</v>
      </c>
      <c r="U453" s="106" t="s">
        <v>39</v>
      </c>
      <c r="V453" s="106" t="s">
        <v>163</v>
      </c>
      <c r="Y453" s="194">
        <f t="shared" si="1"/>
        <v>0</v>
      </c>
      <c r="Z453" s="194" t="str">
        <f t="shared" si="2"/>
        <v/>
      </c>
      <c r="AA453" s="194" t="str">
        <f t="shared" si="3"/>
        <v>NO PRAZO</v>
      </c>
    </row>
    <row r="454">
      <c r="A454" s="106" t="s">
        <v>31</v>
      </c>
      <c r="B454" s="194" t="s">
        <v>202</v>
      </c>
      <c r="C454" s="106" t="s">
        <v>2872</v>
      </c>
      <c r="D454" s="106" t="s">
        <v>1719</v>
      </c>
      <c r="E454" s="106" t="s">
        <v>2873</v>
      </c>
      <c r="F454" s="106">
        <v>0.0</v>
      </c>
      <c r="G454" s="400">
        <v>46022.0</v>
      </c>
      <c r="H454" s="106" t="s">
        <v>2874</v>
      </c>
      <c r="I454" s="106" t="s">
        <v>37</v>
      </c>
      <c r="J454" s="401">
        <v>46037.0</v>
      </c>
      <c r="K454" s="106">
        <v>1.0235533E7</v>
      </c>
      <c r="L454" s="106" t="s">
        <v>1012</v>
      </c>
      <c r="M454" s="401">
        <v>46043.0</v>
      </c>
      <c r="N454" s="401"/>
      <c r="O454" s="401">
        <v>46046.0</v>
      </c>
      <c r="P454" s="402">
        <v>1.0</v>
      </c>
      <c r="Q454" s="403">
        <v>13035.76</v>
      </c>
      <c r="R454" s="192">
        <v>146.09167320407934</v>
      </c>
      <c r="S454" s="106" t="s">
        <v>3162</v>
      </c>
      <c r="U454" s="106" t="s">
        <v>39</v>
      </c>
      <c r="V454" s="106" t="s">
        <v>208</v>
      </c>
      <c r="W454" s="106" t="s">
        <v>55</v>
      </c>
      <c r="X454" s="106">
        <v>1.0</v>
      </c>
      <c r="Y454" s="194" t="str">
        <f t="shared" si="1"/>
        <v>#NAME?</v>
      </c>
      <c r="Z454" s="194" t="str">
        <f t="shared" si="2"/>
        <v>#NAME?</v>
      </c>
      <c r="AA454" s="194" t="str">
        <f t="shared" si="3"/>
        <v>#NAME?</v>
      </c>
    </row>
    <row r="455">
      <c r="A455" s="106" t="s">
        <v>31</v>
      </c>
      <c r="B455" s="106" t="s">
        <v>925</v>
      </c>
      <c r="C455" s="106" t="s">
        <v>1285</v>
      </c>
      <c r="D455" s="106" t="s">
        <v>1339</v>
      </c>
      <c r="E455" s="106" t="s">
        <v>1340</v>
      </c>
      <c r="F455" s="106">
        <v>0.0</v>
      </c>
      <c r="G455" s="401">
        <v>46031.0</v>
      </c>
      <c r="H455" s="106" t="s">
        <v>3544</v>
      </c>
      <c r="I455" s="106" t="s">
        <v>162</v>
      </c>
      <c r="Q455" s="223"/>
      <c r="R455" s="192">
        <v>0.0</v>
      </c>
      <c r="S455" s="106" t="s">
        <v>3411</v>
      </c>
      <c r="U455" s="106" t="s">
        <v>48</v>
      </c>
      <c r="V455" s="106" t="s">
        <v>163</v>
      </c>
      <c r="Y455" s="194">
        <f t="shared" si="1"/>
        <v>0</v>
      </c>
      <c r="Z455" s="194" t="str">
        <f t="shared" si="2"/>
        <v/>
      </c>
      <c r="AA455" s="194" t="str">
        <f t="shared" si="3"/>
        <v>NO PRAZO</v>
      </c>
    </row>
    <row r="456">
      <c r="A456" s="106" t="s">
        <v>1343</v>
      </c>
      <c r="B456" s="106" t="s">
        <v>1344</v>
      </c>
      <c r="C456" s="106" t="s">
        <v>197</v>
      </c>
      <c r="D456" s="106" t="s">
        <v>1345</v>
      </c>
      <c r="E456" s="106" t="s">
        <v>1346</v>
      </c>
      <c r="F456" s="106">
        <v>0.0</v>
      </c>
      <c r="G456" s="401">
        <v>46030.0</v>
      </c>
      <c r="H456" s="106" t="s">
        <v>1347</v>
      </c>
      <c r="I456" s="106" t="s">
        <v>52</v>
      </c>
      <c r="J456" s="401">
        <v>46031.0</v>
      </c>
      <c r="K456" s="106" t="s">
        <v>53</v>
      </c>
      <c r="L456" s="106" t="s">
        <v>227</v>
      </c>
      <c r="M456" s="401">
        <v>46038.0</v>
      </c>
      <c r="N456" s="401">
        <v>46051.0</v>
      </c>
      <c r="O456" s="401">
        <v>46038.0</v>
      </c>
      <c r="P456" s="402">
        <v>1.0</v>
      </c>
      <c r="Q456" s="403">
        <v>5000.0</v>
      </c>
      <c r="R456" s="192">
        <v>56.03496581867085</v>
      </c>
      <c r="S456" s="106" t="s">
        <v>3157</v>
      </c>
      <c r="U456" s="106" t="s">
        <v>39</v>
      </c>
      <c r="V456" s="106" t="s">
        <v>40</v>
      </c>
      <c r="W456" s="106" t="s">
        <v>41</v>
      </c>
      <c r="Y456" s="194" t="str">
        <f t="shared" si="1"/>
        <v>#NAME?</v>
      </c>
      <c r="Z456" s="194" t="str">
        <f t="shared" si="2"/>
        <v>#NAME?</v>
      </c>
      <c r="AA456" s="194" t="str">
        <f t="shared" si="3"/>
        <v>#NAME?</v>
      </c>
    </row>
    <row r="457">
      <c r="A457" s="106" t="s">
        <v>271</v>
      </c>
      <c r="B457" s="407" t="s">
        <v>1248</v>
      </c>
      <c r="C457" s="106" t="s">
        <v>197</v>
      </c>
      <c r="D457" s="106" t="s">
        <v>2875</v>
      </c>
      <c r="E457" s="106" t="s">
        <v>2876</v>
      </c>
      <c r="F457" s="106">
        <v>0.0</v>
      </c>
      <c r="G457" s="401">
        <v>46030.0</v>
      </c>
      <c r="H457" s="106" t="s">
        <v>2877</v>
      </c>
      <c r="I457" s="106" t="s">
        <v>52</v>
      </c>
      <c r="J457" s="401">
        <v>46031.0</v>
      </c>
      <c r="K457" s="106" t="s">
        <v>53</v>
      </c>
      <c r="L457" s="106" t="s">
        <v>548</v>
      </c>
      <c r="M457" s="401">
        <v>46045.0</v>
      </c>
      <c r="N457" s="401">
        <v>46051.0</v>
      </c>
      <c r="O457" s="401">
        <v>46048.0</v>
      </c>
      <c r="P457" s="402">
        <v>1.0</v>
      </c>
      <c r="Q457" s="403">
        <v>5970.0</v>
      </c>
      <c r="R457" s="192">
        <v>66.90574918749299</v>
      </c>
      <c r="S457" s="106" t="s">
        <v>3162</v>
      </c>
      <c r="U457" s="106" t="s">
        <v>39</v>
      </c>
      <c r="V457" s="106" t="s">
        <v>40</v>
      </c>
      <c r="W457" s="106" t="s">
        <v>41</v>
      </c>
      <c r="Y457" s="194" t="str">
        <f t="shared" si="1"/>
        <v>#NAME?</v>
      </c>
      <c r="Z457" s="194" t="str">
        <f t="shared" si="2"/>
        <v>#NAME?</v>
      </c>
      <c r="AA457" s="194" t="str">
        <f t="shared" si="3"/>
        <v>#NAME?</v>
      </c>
    </row>
    <row r="458">
      <c r="A458" s="106" t="s">
        <v>195</v>
      </c>
      <c r="B458" s="106" t="s">
        <v>196</v>
      </c>
      <c r="C458" s="106" t="s">
        <v>277</v>
      </c>
      <c r="D458" s="106" t="s">
        <v>1348</v>
      </c>
      <c r="E458" s="106" t="s">
        <v>1349</v>
      </c>
      <c r="F458" s="106">
        <v>0.0</v>
      </c>
      <c r="G458" s="401">
        <v>46034.0</v>
      </c>
      <c r="I458" s="106" t="s">
        <v>162</v>
      </c>
      <c r="O458" s="401"/>
      <c r="Q458" s="223"/>
      <c r="R458" s="192">
        <v>0.0</v>
      </c>
      <c r="S458" s="106" t="s">
        <v>3411</v>
      </c>
      <c r="U458" s="106" t="s">
        <v>48</v>
      </c>
      <c r="V458" s="106" t="s">
        <v>163</v>
      </c>
      <c r="Y458" s="194">
        <f t="shared" si="1"/>
        <v>0</v>
      </c>
      <c r="Z458" s="194" t="str">
        <f t="shared" si="2"/>
        <v/>
      </c>
      <c r="AA458" s="194" t="str">
        <f t="shared" si="3"/>
        <v>NO PRAZO</v>
      </c>
    </row>
    <row r="459">
      <c r="A459" s="106" t="s">
        <v>195</v>
      </c>
      <c r="B459" s="106" t="s">
        <v>196</v>
      </c>
      <c r="C459" s="106" t="s">
        <v>1350</v>
      </c>
      <c r="D459" s="106" t="s">
        <v>1351</v>
      </c>
      <c r="E459" s="106" t="s">
        <v>1352</v>
      </c>
      <c r="F459" s="106">
        <v>0.0</v>
      </c>
      <c r="G459" s="401">
        <v>46034.0</v>
      </c>
      <c r="H459" s="106" t="s">
        <v>3545</v>
      </c>
      <c r="I459" s="106" t="s">
        <v>162</v>
      </c>
      <c r="O459" s="401"/>
      <c r="Q459" s="223"/>
      <c r="R459" s="192">
        <v>0.0</v>
      </c>
      <c r="S459" s="106" t="s">
        <v>3411</v>
      </c>
      <c r="U459" s="106" t="s">
        <v>39</v>
      </c>
      <c r="V459" s="106" t="s">
        <v>163</v>
      </c>
      <c r="Y459" s="194">
        <f t="shared" si="1"/>
        <v>0</v>
      </c>
      <c r="Z459" s="194" t="str">
        <f t="shared" si="2"/>
        <v/>
      </c>
      <c r="AA459" s="194" t="str">
        <f t="shared" si="3"/>
        <v>NO PRAZO</v>
      </c>
    </row>
    <row r="460">
      <c r="A460" s="106" t="s">
        <v>219</v>
      </c>
      <c r="B460" s="106" t="s">
        <v>220</v>
      </c>
      <c r="C460" s="106" t="s">
        <v>2878</v>
      </c>
      <c r="D460" s="106" t="s">
        <v>2879</v>
      </c>
      <c r="E460" s="106" t="s">
        <v>2880</v>
      </c>
      <c r="F460" s="106">
        <v>0.0</v>
      </c>
      <c r="G460" s="401">
        <v>46029.0</v>
      </c>
      <c r="H460" s="106" t="s">
        <v>2881</v>
      </c>
      <c r="I460" s="106" t="s">
        <v>52</v>
      </c>
      <c r="J460" s="401">
        <v>46031.0</v>
      </c>
      <c r="K460" s="106" t="s">
        <v>53</v>
      </c>
      <c r="L460" s="106" t="s">
        <v>227</v>
      </c>
      <c r="M460" s="401">
        <v>46041.0</v>
      </c>
      <c r="N460" s="401">
        <v>46043.0</v>
      </c>
      <c r="O460" s="401">
        <v>46041.0</v>
      </c>
      <c r="P460" s="402">
        <v>1.0</v>
      </c>
      <c r="Q460" s="403">
        <v>450.0</v>
      </c>
      <c r="R460" s="192">
        <v>5.043146923680377</v>
      </c>
      <c r="S460" s="106" t="s">
        <v>3157</v>
      </c>
      <c r="U460" s="106" t="s">
        <v>39</v>
      </c>
      <c r="V460" s="106" t="s">
        <v>208</v>
      </c>
      <c r="W460" s="106" t="s">
        <v>41</v>
      </c>
      <c r="Y460" s="194" t="str">
        <f t="shared" si="1"/>
        <v>#NAME?</v>
      </c>
      <c r="Z460" s="194" t="str">
        <f t="shared" si="2"/>
        <v>#NAME?</v>
      </c>
      <c r="AA460" s="194" t="str">
        <f t="shared" si="3"/>
        <v>#NAME?</v>
      </c>
    </row>
    <row r="461">
      <c r="A461" s="106" t="s">
        <v>187</v>
      </c>
      <c r="B461" s="106" t="s">
        <v>234</v>
      </c>
      <c r="C461" s="106" t="s">
        <v>197</v>
      </c>
      <c r="D461" s="106" t="s">
        <v>1354</v>
      </c>
      <c r="E461" s="106" t="s">
        <v>1355</v>
      </c>
      <c r="F461" s="106">
        <v>0.0</v>
      </c>
      <c r="G461" s="401">
        <v>46034.0</v>
      </c>
      <c r="H461" s="106" t="s">
        <v>1356</v>
      </c>
      <c r="I461" s="106" t="s">
        <v>52</v>
      </c>
      <c r="J461" s="401">
        <v>46034.0</v>
      </c>
      <c r="K461" s="106" t="s">
        <v>53</v>
      </c>
      <c r="L461" s="106" t="s">
        <v>548</v>
      </c>
      <c r="M461" s="401">
        <v>46045.0</v>
      </c>
      <c r="N461" s="401">
        <v>46047.0</v>
      </c>
      <c r="O461" s="406">
        <v>46080.0</v>
      </c>
      <c r="P461" s="402">
        <v>0.6</v>
      </c>
      <c r="Q461" s="403">
        <v>3621.4</v>
      </c>
      <c r="R461" s="192">
        <v>40.58500504314692</v>
      </c>
      <c r="S461" s="106" t="s">
        <v>3162</v>
      </c>
      <c r="U461" s="106" t="s">
        <v>39</v>
      </c>
      <c r="V461" s="106" t="s">
        <v>40</v>
      </c>
      <c r="W461" s="106" t="s">
        <v>41</v>
      </c>
      <c r="Y461" s="194" t="str">
        <f t="shared" si="1"/>
        <v>#NAME?</v>
      </c>
      <c r="Z461" s="194" t="str">
        <f t="shared" si="2"/>
        <v>#NAME?</v>
      </c>
      <c r="AA461" s="194" t="str">
        <f t="shared" si="3"/>
        <v>#NAME?</v>
      </c>
    </row>
    <row r="462">
      <c r="A462" s="106" t="s">
        <v>187</v>
      </c>
      <c r="B462" s="106" t="s">
        <v>188</v>
      </c>
      <c r="C462" s="106" t="s">
        <v>1357</v>
      </c>
      <c r="D462" s="106" t="s">
        <v>1358</v>
      </c>
      <c r="E462" s="106" t="s">
        <v>1359</v>
      </c>
      <c r="F462" s="106">
        <v>0.0</v>
      </c>
      <c r="G462" s="401">
        <v>46034.0</v>
      </c>
      <c r="I462" s="106" t="s">
        <v>162</v>
      </c>
      <c r="K462" s="106"/>
      <c r="Q462" s="223"/>
      <c r="R462" s="192">
        <v>0.0</v>
      </c>
      <c r="S462" s="106" t="s">
        <v>3411</v>
      </c>
      <c r="U462" s="106" t="s">
        <v>48</v>
      </c>
      <c r="V462" s="106" t="s">
        <v>40</v>
      </c>
      <c r="Y462" s="194">
        <f t="shared" si="1"/>
        <v>0</v>
      </c>
      <c r="Z462" s="194" t="str">
        <f t="shared" si="2"/>
        <v/>
      </c>
      <c r="AA462" s="194" t="str">
        <f t="shared" si="3"/>
        <v>NO PRAZO</v>
      </c>
    </row>
    <row r="463">
      <c r="A463" s="106" t="s">
        <v>187</v>
      </c>
      <c r="B463" s="106" t="s">
        <v>234</v>
      </c>
      <c r="C463" s="106" t="s">
        <v>197</v>
      </c>
      <c r="D463" s="106" t="s">
        <v>1360</v>
      </c>
      <c r="E463" s="106" t="s">
        <v>1361</v>
      </c>
      <c r="F463" s="106">
        <v>0.0</v>
      </c>
      <c r="G463" s="401">
        <v>46032.0</v>
      </c>
      <c r="H463" s="106" t="s">
        <v>1362</v>
      </c>
      <c r="I463" s="106" t="s">
        <v>52</v>
      </c>
      <c r="J463" s="401">
        <v>46034.0</v>
      </c>
      <c r="K463" s="106" t="s">
        <v>53</v>
      </c>
      <c r="L463" s="106" t="s">
        <v>548</v>
      </c>
      <c r="M463" s="401">
        <v>46053.0</v>
      </c>
      <c r="N463" s="401">
        <v>46055.0</v>
      </c>
      <c r="O463" s="406">
        <v>46053.0</v>
      </c>
      <c r="P463" s="402">
        <v>0.1</v>
      </c>
      <c r="Q463" s="403">
        <v>9918.2</v>
      </c>
      <c r="R463" s="192">
        <v>111.15319959654825</v>
      </c>
      <c r="S463" s="106" t="s">
        <v>3162</v>
      </c>
      <c r="U463" s="106" t="s">
        <v>39</v>
      </c>
      <c r="V463" s="106" t="s">
        <v>40</v>
      </c>
      <c r="W463" s="106" t="s">
        <v>41</v>
      </c>
      <c r="Y463" s="194" t="str">
        <f t="shared" si="1"/>
        <v>#NAME?</v>
      </c>
      <c r="Z463" s="194" t="str">
        <f t="shared" si="2"/>
        <v>#NAME?</v>
      </c>
      <c r="AA463" s="194" t="str">
        <f t="shared" si="3"/>
        <v>#NAME?</v>
      </c>
    </row>
    <row r="464">
      <c r="A464" s="106" t="s">
        <v>187</v>
      </c>
      <c r="B464" s="106" t="s">
        <v>234</v>
      </c>
      <c r="C464" s="106" t="s">
        <v>1363</v>
      </c>
      <c r="D464" s="106" t="s">
        <v>1364</v>
      </c>
      <c r="E464" s="106" t="s">
        <v>1365</v>
      </c>
      <c r="F464" s="106">
        <v>0.0</v>
      </c>
      <c r="G464" s="401">
        <v>46034.0</v>
      </c>
      <c r="I464" s="106" t="s">
        <v>52</v>
      </c>
      <c r="J464" s="401">
        <v>46034.0</v>
      </c>
      <c r="K464" s="106" t="s">
        <v>53</v>
      </c>
      <c r="L464" s="106" t="s">
        <v>548</v>
      </c>
      <c r="M464" s="401">
        <v>46051.0</v>
      </c>
      <c r="N464" s="401">
        <v>46052.0</v>
      </c>
      <c r="O464" s="406">
        <v>46051.0</v>
      </c>
      <c r="P464" s="402">
        <v>0.0</v>
      </c>
      <c r="Q464" s="403">
        <v>3943.0</v>
      </c>
      <c r="R464" s="192">
        <v>44.18917404460383</v>
      </c>
      <c r="S464" s="106" t="s">
        <v>3162</v>
      </c>
      <c r="U464" s="106" t="s">
        <v>39</v>
      </c>
      <c r="V464" s="106" t="s">
        <v>40</v>
      </c>
      <c r="W464" s="106" t="s">
        <v>41</v>
      </c>
      <c r="Y464" s="194" t="str">
        <f t="shared" si="1"/>
        <v>#NAME?</v>
      </c>
      <c r="Z464" s="194" t="str">
        <f t="shared" si="2"/>
        <v>#NAME?</v>
      </c>
      <c r="AA464" s="194" t="str">
        <f t="shared" si="3"/>
        <v>#NAME?</v>
      </c>
    </row>
    <row r="465">
      <c r="A465" s="106" t="s">
        <v>187</v>
      </c>
      <c r="B465" s="106" t="s">
        <v>234</v>
      </c>
      <c r="C465" s="106" t="s">
        <v>197</v>
      </c>
      <c r="D465" s="106" t="s">
        <v>2882</v>
      </c>
      <c r="E465" s="106" t="s">
        <v>2883</v>
      </c>
      <c r="F465" s="106">
        <v>0.0</v>
      </c>
      <c r="G465" s="401">
        <v>46034.0</v>
      </c>
      <c r="H465" s="106" t="s">
        <v>2884</v>
      </c>
      <c r="I465" s="106" t="s">
        <v>52</v>
      </c>
      <c r="J465" s="401">
        <v>46034.0</v>
      </c>
      <c r="K465" s="106" t="s">
        <v>53</v>
      </c>
      <c r="L465" s="106" t="s">
        <v>548</v>
      </c>
      <c r="M465" s="401">
        <v>46048.0</v>
      </c>
      <c r="N465" s="401">
        <v>46050.0</v>
      </c>
      <c r="O465" s="401">
        <v>46048.0</v>
      </c>
      <c r="P465" s="402">
        <v>1.0</v>
      </c>
      <c r="Q465" s="403">
        <v>8477.6</v>
      </c>
      <c r="R465" s="192">
        <v>95.0084052448728</v>
      </c>
      <c r="S465" s="106" t="s">
        <v>3162</v>
      </c>
      <c r="U465" s="106" t="s">
        <v>39</v>
      </c>
      <c r="V465" s="106" t="s">
        <v>208</v>
      </c>
      <c r="W465" s="106" t="s">
        <v>41</v>
      </c>
      <c r="Y465" s="194" t="str">
        <f t="shared" si="1"/>
        <v>#NAME?</v>
      </c>
      <c r="Z465" s="194" t="str">
        <f t="shared" si="2"/>
        <v>#NAME?</v>
      </c>
      <c r="AA465" s="194" t="str">
        <f t="shared" si="3"/>
        <v>#NAME?</v>
      </c>
    </row>
    <row r="466">
      <c r="A466" s="106" t="s">
        <v>219</v>
      </c>
      <c r="B466" s="106" t="s">
        <v>225</v>
      </c>
      <c r="C466" s="106" t="s">
        <v>1366</v>
      </c>
      <c r="D466" s="106" t="s">
        <v>628</v>
      </c>
      <c r="E466" s="106" t="s">
        <v>1367</v>
      </c>
      <c r="F466" s="106">
        <v>0.0</v>
      </c>
      <c r="G466" s="401">
        <v>46035.0</v>
      </c>
      <c r="I466" s="106" t="s">
        <v>99</v>
      </c>
      <c r="J466" s="401">
        <v>46036.0</v>
      </c>
      <c r="K466" s="106" t="s">
        <v>53</v>
      </c>
      <c r="L466" s="106" t="s">
        <v>227</v>
      </c>
      <c r="M466" s="401">
        <v>46042.0</v>
      </c>
      <c r="N466" s="401">
        <v>46051.0</v>
      </c>
      <c r="O466" s="401">
        <v>46043.0</v>
      </c>
      <c r="P466" s="402">
        <v>1.0</v>
      </c>
      <c r="Q466" s="403">
        <v>5840.0</v>
      </c>
      <c r="R466" s="192">
        <v>65.44884007620755</v>
      </c>
      <c r="S466" s="106" t="s">
        <v>3157</v>
      </c>
      <c r="U466" s="106" t="s">
        <v>48</v>
      </c>
      <c r="V466" s="106" t="s">
        <v>40</v>
      </c>
      <c r="W466" s="106" t="s">
        <v>41</v>
      </c>
      <c r="Y466" s="194" t="str">
        <f t="shared" si="1"/>
        <v>#NAME?</v>
      </c>
      <c r="Z466" s="194" t="str">
        <f t="shared" si="2"/>
        <v>#NAME?</v>
      </c>
      <c r="AA466" s="194" t="str">
        <f t="shared" si="3"/>
        <v>#NAME?</v>
      </c>
    </row>
    <row r="467">
      <c r="A467" s="106" t="s">
        <v>187</v>
      </c>
      <c r="B467" s="106" t="s">
        <v>234</v>
      </c>
      <c r="C467" s="106" t="s">
        <v>2018</v>
      </c>
      <c r="D467" s="106" t="s">
        <v>2885</v>
      </c>
      <c r="E467" s="106" t="s">
        <v>2886</v>
      </c>
      <c r="F467" s="106">
        <v>0.0</v>
      </c>
      <c r="G467" s="401">
        <v>46035.0</v>
      </c>
      <c r="I467" s="106" t="s">
        <v>52</v>
      </c>
      <c r="J467" s="401">
        <v>46035.0</v>
      </c>
      <c r="K467" s="106" t="s">
        <v>53</v>
      </c>
      <c r="L467" s="106" t="s">
        <v>548</v>
      </c>
      <c r="M467" s="401">
        <v>46042.0</v>
      </c>
      <c r="N467" s="401">
        <v>46043.0</v>
      </c>
      <c r="O467" s="401">
        <v>46042.0</v>
      </c>
      <c r="P467" s="402">
        <v>1.0</v>
      </c>
      <c r="Q467" s="403">
        <v>1310.0</v>
      </c>
      <c r="R467" s="192">
        <v>14.681161044491763</v>
      </c>
      <c r="S467" s="106" t="s">
        <v>3162</v>
      </c>
      <c r="U467" s="106" t="s">
        <v>39</v>
      </c>
      <c r="V467" s="106" t="s">
        <v>208</v>
      </c>
      <c r="W467" s="106" t="s">
        <v>41</v>
      </c>
      <c r="Y467" s="194" t="str">
        <f t="shared" si="1"/>
        <v>#NAME?</v>
      </c>
      <c r="Z467" s="194" t="str">
        <f t="shared" si="2"/>
        <v>#NAME?</v>
      </c>
      <c r="AA467" s="194" t="str">
        <f t="shared" si="3"/>
        <v>#NAME?</v>
      </c>
    </row>
    <row r="468">
      <c r="A468" s="106" t="s">
        <v>219</v>
      </c>
      <c r="B468" s="106" t="s">
        <v>220</v>
      </c>
      <c r="C468" s="106" t="s">
        <v>809</v>
      </c>
      <c r="D468" s="106" t="s">
        <v>2887</v>
      </c>
      <c r="E468" s="106" t="s">
        <v>2888</v>
      </c>
      <c r="F468" s="106">
        <v>0.0</v>
      </c>
      <c r="G468" s="400">
        <v>46015.0</v>
      </c>
      <c r="I468" s="106" t="s">
        <v>52</v>
      </c>
      <c r="J468" s="401">
        <v>46035.0</v>
      </c>
      <c r="K468" s="106" t="s">
        <v>53</v>
      </c>
      <c r="L468" s="106" t="s">
        <v>227</v>
      </c>
      <c r="M468" s="401">
        <v>46037.0</v>
      </c>
      <c r="N468" s="401">
        <v>46037.0</v>
      </c>
      <c r="O468" s="401">
        <v>46037.0</v>
      </c>
      <c r="P468" s="402">
        <v>1.0</v>
      </c>
      <c r="Q468" s="403">
        <v>160.0</v>
      </c>
      <c r="R468" s="192">
        <v>1.793118906197467</v>
      </c>
      <c r="S468" s="106" t="s">
        <v>3157</v>
      </c>
      <c r="U468" s="106" t="s">
        <v>39</v>
      </c>
      <c r="V468" s="106" t="s">
        <v>208</v>
      </c>
      <c r="W468" s="106" t="s">
        <v>41</v>
      </c>
      <c r="Y468" s="194" t="str">
        <f t="shared" si="1"/>
        <v>#NAME?</v>
      </c>
      <c r="Z468" s="194" t="str">
        <f t="shared" si="2"/>
        <v>#NAME?</v>
      </c>
      <c r="AA468" s="194" t="str">
        <f t="shared" si="3"/>
        <v>#NAME?</v>
      </c>
    </row>
    <row r="469">
      <c r="A469" s="106" t="s">
        <v>31</v>
      </c>
      <c r="B469" s="194" t="s">
        <v>202</v>
      </c>
      <c r="C469" s="106" t="s">
        <v>1368</v>
      </c>
      <c r="D469" s="106" t="s">
        <v>1073</v>
      </c>
      <c r="E469" s="106" t="s">
        <v>3546</v>
      </c>
      <c r="F469" s="106">
        <v>0.0</v>
      </c>
      <c r="G469" s="401">
        <v>46024.0</v>
      </c>
      <c r="I469" s="106" t="s">
        <v>46</v>
      </c>
      <c r="L469" s="106" t="s">
        <v>47</v>
      </c>
      <c r="M469" s="401">
        <v>46080.0</v>
      </c>
      <c r="O469" s="401">
        <v>46080.0</v>
      </c>
      <c r="P469" s="402">
        <v>0.0</v>
      </c>
      <c r="Q469" s="223"/>
      <c r="R469" s="192">
        <v>0.0</v>
      </c>
      <c r="S469" s="106" t="s">
        <v>2716</v>
      </c>
      <c r="U469" s="106" t="s">
        <v>48</v>
      </c>
      <c r="V469" s="106" t="s">
        <v>40</v>
      </c>
      <c r="X469" s="106">
        <v>2.0</v>
      </c>
      <c r="Y469" s="194" t="str">
        <f t="shared" si="1"/>
        <v>#NAME?</v>
      </c>
      <c r="Z469" s="194" t="str">
        <f t="shared" si="2"/>
        <v>#NAME?</v>
      </c>
      <c r="AA469" s="194" t="str">
        <f t="shared" si="3"/>
        <v>#NAME?</v>
      </c>
    </row>
    <row r="470">
      <c r="A470" s="106" t="s">
        <v>271</v>
      </c>
      <c r="B470" s="106" t="s">
        <v>879</v>
      </c>
      <c r="C470" s="106" t="s">
        <v>1227</v>
      </c>
      <c r="D470" s="106" t="s">
        <v>1370</v>
      </c>
      <c r="E470" s="106" t="s">
        <v>3547</v>
      </c>
      <c r="F470" s="106">
        <v>1.0</v>
      </c>
      <c r="G470" s="401">
        <v>46035.0</v>
      </c>
      <c r="H470" s="106" t="s">
        <v>3548</v>
      </c>
      <c r="I470" s="106" t="s">
        <v>99</v>
      </c>
      <c r="J470" s="401">
        <v>46037.0</v>
      </c>
      <c r="K470" s="106" t="s">
        <v>53</v>
      </c>
      <c r="L470" s="106" t="s">
        <v>227</v>
      </c>
      <c r="M470" s="401">
        <v>46058.0</v>
      </c>
      <c r="O470" s="401">
        <v>46058.0</v>
      </c>
      <c r="P470" s="402">
        <v>0.2</v>
      </c>
      <c r="Q470" s="403">
        <v>119000.0</v>
      </c>
      <c r="R470" s="192">
        <v>1333.6321864843662</v>
      </c>
      <c r="S470" s="106" t="s">
        <v>3157</v>
      </c>
      <c r="U470" s="106" t="s">
        <v>48</v>
      </c>
      <c r="V470" s="106" t="s">
        <v>40</v>
      </c>
      <c r="W470" s="106" t="s">
        <v>41</v>
      </c>
      <c r="Y470" s="194" t="str">
        <f t="shared" si="1"/>
        <v>#NAME?</v>
      </c>
      <c r="Z470" s="194" t="str">
        <f t="shared" si="2"/>
        <v>#NAME?</v>
      </c>
      <c r="AA470" s="194" t="str">
        <f t="shared" si="3"/>
        <v>#NAME?</v>
      </c>
    </row>
    <row r="471">
      <c r="A471" s="106" t="s">
        <v>31</v>
      </c>
      <c r="B471" s="194" t="s">
        <v>202</v>
      </c>
      <c r="C471" s="106" t="s">
        <v>919</v>
      </c>
      <c r="D471" s="106" t="s">
        <v>920</v>
      </c>
      <c r="E471" s="106" t="s">
        <v>921</v>
      </c>
      <c r="F471" s="106">
        <v>0.0</v>
      </c>
      <c r="G471" s="401">
        <v>46031.0</v>
      </c>
      <c r="H471" s="106" t="s">
        <v>922</v>
      </c>
      <c r="I471" s="106" t="s">
        <v>52</v>
      </c>
      <c r="J471" s="401">
        <v>46032.0</v>
      </c>
      <c r="K471" s="106" t="s">
        <v>53</v>
      </c>
      <c r="L471" s="106" t="s">
        <v>95</v>
      </c>
      <c r="M471" s="401">
        <v>46067.0</v>
      </c>
      <c r="N471" s="401">
        <v>46069.0</v>
      </c>
      <c r="O471" s="401">
        <v>46067.0</v>
      </c>
      <c r="P471" s="402">
        <v>0.0</v>
      </c>
      <c r="Q471" s="403">
        <v>17646.0</v>
      </c>
      <c r="R471" s="192">
        <v>197.75860136725316</v>
      </c>
      <c r="S471" s="106" t="s">
        <v>3157</v>
      </c>
      <c r="U471" s="106" t="s">
        <v>39</v>
      </c>
      <c r="V471" s="106" t="s">
        <v>40</v>
      </c>
      <c r="W471" s="106" t="s">
        <v>41</v>
      </c>
      <c r="X471" s="106">
        <v>2.0</v>
      </c>
      <c r="Y471" s="194" t="str">
        <f t="shared" si="1"/>
        <v>#NAME?</v>
      </c>
      <c r="Z471" s="194" t="str">
        <f t="shared" si="2"/>
        <v>#NAME?</v>
      </c>
      <c r="AA471" s="194" t="str">
        <f t="shared" si="3"/>
        <v>#NAME?</v>
      </c>
    </row>
    <row r="472">
      <c r="A472" s="106" t="s">
        <v>219</v>
      </c>
      <c r="B472" s="106" t="s">
        <v>220</v>
      </c>
      <c r="C472" s="106" t="s">
        <v>197</v>
      </c>
      <c r="D472" s="106" t="s">
        <v>923</v>
      </c>
      <c r="E472" s="106" t="s">
        <v>924</v>
      </c>
      <c r="F472" s="106">
        <v>0.0</v>
      </c>
      <c r="G472" s="401">
        <v>46035.0</v>
      </c>
      <c r="I472" s="106" t="s">
        <v>52</v>
      </c>
      <c r="J472" s="401">
        <v>46035.0</v>
      </c>
      <c r="K472" s="106" t="s">
        <v>53</v>
      </c>
      <c r="L472" s="106" t="s">
        <v>227</v>
      </c>
      <c r="M472" s="401">
        <v>46038.0</v>
      </c>
      <c r="N472" s="401">
        <v>46051.0</v>
      </c>
      <c r="O472" s="401">
        <v>46038.0</v>
      </c>
      <c r="P472" s="402">
        <v>1.0</v>
      </c>
      <c r="Q472" s="403">
        <v>2325.0</v>
      </c>
      <c r="R472" s="192">
        <v>26.056259105681946</v>
      </c>
      <c r="S472" s="106" t="s">
        <v>3157</v>
      </c>
      <c r="U472" s="106" t="s">
        <v>39</v>
      </c>
      <c r="V472" s="106" t="s">
        <v>91</v>
      </c>
      <c r="W472" s="106" t="s">
        <v>41</v>
      </c>
      <c r="Y472" s="194" t="str">
        <f t="shared" si="1"/>
        <v>#NAME?</v>
      </c>
      <c r="Z472" s="194" t="str">
        <f t="shared" si="2"/>
        <v>#NAME?</v>
      </c>
      <c r="AA472" s="194" t="str">
        <f t="shared" si="3"/>
        <v>#NAME?</v>
      </c>
    </row>
    <row r="473">
      <c r="A473" s="106" t="s">
        <v>31</v>
      </c>
      <c r="B473" s="106" t="s">
        <v>925</v>
      </c>
      <c r="C473" s="106" t="s">
        <v>1047</v>
      </c>
      <c r="D473" s="106" t="s">
        <v>1305</v>
      </c>
      <c r="E473" s="106" t="s">
        <v>1306</v>
      </c>
      <c r="F473" s="106">
        <v>0.0</v>
      </c>
      <c r="G473" s="401">
        <v>46036.0</v>
      </c>
      <c r="H473" s="106" t="s">
        <v>3549</v>
      </c>
      <c r="I473" s="106" t="s">
        <v>37</v>
      </c>
      <c r="J473" s="401">
        <v>46036.0</v>
      </c>
      <c r="L473" s="106" t="s">
        <v>778</v>
      </c>
      <c r="M473" s="401">
        <v>46063.0</v>
      </c>
      <c r="O473" s="401">
        <v>46081.0</v>
      </c>
      <c r="P473" s="402">
        <v>0.0</v>
      </c>
      <c r="Q473" s="403">
        <v>282472.28</v>
      </c>
      <c r="R473" s="192">
        <v>3165.6649109044047</v>
      </c>
      <c r="S473" s="106" t="s">
        <v>3162</v>
      </c>
      <c r="U473" s="106" t="s">
        <v>48</v>
      </c>
      <c r="V473" s="106" t="s">
        <v>40</v>
      </c>
      <c r="Y473" s="194" t="str">
        <f t="shared" si="1"/>
        <v>#NAME?</v>
      </c>
      <c r="Z473" s="194" t="str">
        <f t="shared" si="2"/>
        <v>#NAME?</v>
      </c>
      <c r="AA473" s="194" t="str">
        <f t="shared" si="3"/>
        <v>#NAME?</v>
      </c>
    </row>
    <row r="474">
      <c r="A474" s="106" t="s">
        <v>187</v>
      </c>
      <c r="B474" s="106" t="s">
        <v>234</v>
      </c>
      <c r="C474" s="106" t="s">
        <v>197</v>
      </c>
      <c r="D474" s="106" t="s">
        <v>1638</v>
      </c>
      <c r="E474" s="106" t="s">
        <v>1639</v>
      </c>
      <c r="F474" s="106">
        <v>0.0</v>
      </c>
      <c r="G474" s="401">
        <v>46035.0</v>
      </c>
      <c r="H474" s="106" t="s">
        <v>3550</v>
      </c>
      <c r="I474" s="106" t="s">
        <v>52</v>
      </c>
      <c r="J474" s="401">
        <v>46035.0</v>
      </c>
      <c r="K474" s="106" t="s">
        <v>53</v>
      </c>
      <c r="L474" s="106" t="s">
        <v>548</v>
      </c>
      <c r="M474" s="401">
        <v>46041.0</v>
      </c>
      <c r="N474" s="401">
        <v>46043.0</v>
      </c>
      <c r="O474" s="401">
        <v>46041.0</v>
      </c>
      <c r="P474" s="402">
        <v>1.0</v>
      </c>
      <c r="Q474" s="403">
        <v>3123.6</v>
      </c>
      <c r="R474" s="192">
        <v>35.00616384624005</v>
      </c>
      <c r="S474" s="106" t="s">
        <v>3162</v>
      </c>
      <c r="U474" s="106" t="s">
        <v>39</v>
      </c>
      <c r="V474" s="106" t="s">
        <v>40</v>
      </c>
      <c r="W474" s="106" t="s">
        <v>41</v>
      </c>
      <c r="Y474" s="194" t="str">
        <f t="shared" si="1"/>
        <v>#NAME?</v>
      </c>
      <c r="Z474" s="194" t="str">
        <f t="shared" si="2"/>
        <v>#NAME?</v>
      </c>
      <c r="AA474" s="194" t="str">
        <f t="shared" si="3"/>
        <v>#NAME?</v>
      </c>
    </row>
    <row r="475">
      <c r="A475" s="106" t="s">
        <v>219</v>
      </c>
      <c r="B475" s="106" t="s">
        <v>220</v>
      </c>
      <c r="C475" s="106" t="s">
        <v>197</v>
      </c>
      <c r="D475" s="106" t="s">
        <v>2889</v>
      </c>
      <c r="E475" s="106" t="s">
        <v>2890</v>
      </c>
      <c r="F475" s="106">
        <v>0.0</v>
      </c>
      <c r="G475" s="400">
        <v>46001.0</v>
      </c>
      <c r="H475" s="106" t="s">
        <v>3551</v>
      </c>
      <c r="I475" s="106" t="s">
        <v>52</v>
      </c>
      <c r="J475" s="401">
        <v>46034.0</v>
      </c>
      <c r="K475" s="106" t="s">
        <v>53</v>
      </c>
      <c r="L475" s="106" t="s">
        <v>227</v>
      </c>
      <c r="M475" s="401">
        <v>46045.0</v>
      </c>
      <c r="N475" s="401">
        <v>46046.0</v>
      </c>
      <c r="O475" s="401">
        <v>46041.0</v>
      </c>
      <c r="P475" s="402">
        <v>1.0</v>
      </c>
      <c r="Q475" s="403">
        <v>10097.7</v>
      </c>
      <c r="R475" s="192">
        <v>113.16485486943853</v>
      </c>
      <c r="S475" s="106" t="s">
        <v>3157</v>
      </c>
      <c r="U475" s="106" t="s">
        <v>39</v>
      </c>
      <c r="V475" s="106" t="s">
        <v>208</v>
      </c>
      <c r="W475" s="106" t="s">
        <v>41</v>
      </c>
      <c r="Y475" s="194" t="str">
        <f t="shared" si="1"/>
        <v>#NAME?</v>
      </c>
      <c r="Z475" s="194" t="str">
        <f t="shared" si="2"/>
        <v>#NAME?</v>
      </c>
      <c r="AA475" s="194" t="str">
        <f t="shared" si="3"/>
        <v>#NAME?</v>
      </c>
    </row>
    <row r="476">
      <c r="A476" s="106" t="s">
        <v>219</v>
      </c>
      <c r="B476" s="106" t="s">
        <v>734</v>
      </c>
      <c r="C476" s="106" t="s">
        <v>197</v>
      </c>
      <c r="D476" s="106" t="s">
        <v>96</v>
      </c>
      <c r="E476" s="106" t="s">
        <v>1373</v>
      </c>
      <c r="F476" s="106">
        <v>0.0</v>
      </c>
      <c r="G476" s="401">
        <v>45861.0</v>
      </c>
      <c r="I476" s="106" t="s">
        <v>162</v>
      </c>
      <c r="Q476" s="223"/>
      <c r="R476" s="192">
        <v>0.0</v>
      </c>
      <c r="S476" s="106" t="s">
        <v>3411</v>
      </c>
      <c r="U476" s="106" t="s">
        <v>48</v>
      </c>
      <c r="V476" s="106" t="s">
        <v>163</v>
      </c>
      <c r="Y476" s="194">
        <f t="shared" si="1"/>
        <v>0</v>
      </c>
      <c r="Z476" s="194" t="str">
        <f t="shared" si="2"/>
        <v/>
      </c>
      <c r="AA476" s="194" t="str">
        <f t="shared" si="3"/>
        <v>NO PRAZO</v>
      </c>
    </row>
    <row r="477">
      <c r="A477" s="106" t="s">
        <v>31</v>
      </c>
      <c r="B477" s="106" t="s">
        <v>925</v>
      </c>
      <c r="C477" s="106" t="s">
        <v>1374</v>
      </c>
      <c r="D477" s="106" t="s">
        <v>1375</v>
      </c>
      <c r="E477" s="106" t="s">
        <v>1376</v>
      </c>
      <c r="F477" s="106">
        <v>0.0</v>
      </c>
      <c r="G477" s="401">
        <v>46038.0</v>
      </c>
      <c r="I477" s="106" t="s">
        <v>162</v>
      </c>
      <c r="Q477" s="403"/>
      <c r="R477" s="192">
        <v>0.0</v>
      </c>
      <c r="S477" s="106" t="s">
        <v>3411</v>
      </c>
      <c r="U477" s="106" t="s">
        <v>39</v>
      </c>
      <c r="V477" s="106" t="s">
        <v>163</v>
      </c>
      <c r="Y477" s="194">
        <f t="shared" si="1"/>
        <v>0</v>
      </c>
      <c r="Z477" s="194" t="str">
        <f t="shared" si="2"/>
        <v/>
      </c>
      <c r="AA477" s="194" t="str">
        <f t="shared" si="3"/>
        <v>NO PRAZO</v>
      </c>
    </row>
    <row r="478">
      <c r="A478" s="106" t="s">
        <v>31</v>
      </c>
      <c r="B478" s="106" t="s">
        <v>925</v>
      </c>
      <c r="C478" s="106" t="s">
        <v>1377</v>
      </c>
      <c r="D478" s="106" t="s">
        <v>956</v>
      </c>
      <c r="E478" s="106" t="s">
        <v>1378</v>
      </c>
      <c r="F478" s="106">
        <v>0.0</v>
      </c>
      <c r="G478" s="401">
        <v>46038.0</v>
      </c>
      <c r="I478" s="106" t="s">
        <v>162</v>
      </c>
      <c r="Q478" s="223"/>
      <c r="R478" s="192">
        <v>0.0</v>
      </c>
      <c r="S478" s="106" t="s">
        <v>3411</v>
      </c>
      <c r="U478" s="106" t="s">
        <v>48</v>
      </c>
      <c r="V478" s="106" t="s">
        <v>163</v>
      </c>
      <c r="Y478" s="194">
        <f t="shared" si="1"/>
        <v>0</v>
      </c>
      <c r="Z478" s="194" t="str">
        <f t="shared" si="2"/>
        <v/>
      </c>
      <c r="AA478" s="194" t="str">
        <f t="shared" si="3"/>
        <v>NO PRAZO</v>
      </c>
    </row>
    <row r="479">
      <c r="A479" s="106" t="s">
        <v>219</v>
      </c>
      <c r="B479" s="106" t="s">
        <v>240</v>
      </c>
      <c r="C479" s="106" t="s">
        <v>197</v>
      </c>
      <c r="D479" s="106" t="s">
        <v>1380</v>
      </c>
      <c r="E479" s="106" t="s">
        <v>1381</v>
      </c>
      <c r="F479" s="106">
        <v>0.0</v>
      </c>
      <c r="G479" s="401">
        <v>46037.0</v>
      </c>
      <c r="I479" s="106" t="s">
        <v>52</v>
      </c>
      <c r="J479" s="401">
        <v>46038.0</v>
      </c>
      <c r="K479" s="106" t="s">
        <v>53</v>
      </c>
      <c r="L479" s="106" t="s">
        <v>95</v>
      </c>
      <c r="M479" s="401">
        <v>46042.0</v>
      </c>
      <c r="N479" s="401">
        <v>46073.0</v>
      </c>
      <c r="O479" s="401">
        <v>46043.0</v>
      </c>
      <c r="P479" s="402">
        <v>1.0</v>
      </c>
      <c r="Q479" s="403">
        <v>3360.0</v>
      </c>
      <c r="R479" s="192">
        <v>37.65549703014681</v>
      </c>
      <c r="S479" s="106" t="s">
        <v>3157</v>
      </c>
      <c r="U479" s="106" t="s">
        <v>39</v>
      </c>
      <c r="V479" s="106" t="s">
        <v>40</v>
      </c>
      <c r="Y479" s="194" t="str">
        <f t="shared" si="1"/>
        <v>#NAME?</v>
      </c>
      <c r="Z479" s="194" t="str">
        <f t="shared" si="2"/>
        <v>#NAME?</v>
      </c>
      <c r="AA479" s="194" t="str">
        <f t="shared" si="3"/>
        <v>#NAME?</v>
      </c>
    </row>
    <row r="480">
      <c r="A480" s="106" t="s">
        <v>31</v>
      </c>
      <c r="B480" s="106" t="s">
        <v>925</v>
      </c>
      <c r="C480" s="106" t="s">
        <v>1382</v>
      </c>
      <c r="D480" s="106" t="s">
        <v>956</v>
      </c>
      <c r="E480" s="106" t="s">
        <v>1383</v>
      </c>
      <c r="F480" s="106">
        <v>0.0</v>
      </c>
      <c r="G480" s="401">
        <v>46038.0</v>
      </c>
      <c r="I480" s="106" t="s">
        <v>162</v>
      </c>
      <c r="O480" s="401"/>
      <c r="Q480" s="223"/>
      <c r="R480" s="192">
        <v>0.0</v>
      </c>
      <c r="S480" s="106" t="s">
        <v>3411</v>
      </c>
      <c r="U480" s="106" t="s">
        <v>48</v>
      </c>
      <c r="V480" s="106" t="s">
        <v>163</v>
      </c>
      <c r="Y480" s="194">
        <f t="shared" si="1"/>
        <v>0</v>
      </c>
      <c r="Z480" s="194" t="str">
        <f t="shared" si="2"/>
        <v/>
      </c>
      <c r="AA480" s="194" t="str">
        <f t="shared" si="3"/>
        <v>NO PRAZO</v>
      </c>
    </row>
    <row r="481">
      <c r="A481" s="106" t="s">
        <v>31</v>
      </c>
      <c r="B481" s="106" t="s">
        <v>925</v>
      </c>
      <c r="C481" s="106" t="s">
        <v>1385</v>
      </c>
      <c r="D481" s="106" t="s">
        <v>956</v>
      </c>
      <c r="E481" s="106" t="s">
        <v>1386</v>
      </c>
      <c r="F481" s="106">
        <v>1.0</v>
      </c>
      <c r="G481" s="401">
        <v>46038.0</v>
      </c>
      <c r="H481" s="106" t="s">
        <v>3552</v>
      </c>
      <c r="I481" s="106" t="s">
        <v>162</v>
      </c>
      <c r="O481" s="401"/>
      <c r="Q481" s="223"/>
      <c r="R481" s="192">
        <v>0.0</v>
      </c>
      <c r="S481" s="106" t="s">
        <v>3411</v>
      </c>
      <c r="U481" s="106" t="s">
        <v>48</v>
      </c>
      <c r="V481" s="106" t="s">
        <v>163</v>
      </c>
      <c r="Y481" s="194">
        <f t="shared" si="1"/>
        <v>0</v>
      </c>
      <c r="Z481" s="194" t="str">
        <f t="shared" si="2"/>
        <v/>
      </c>
      <c r="AA481" s="194" t="str">
        <f t="shared" si="3"/>
        <v>NO PRAZO</v>
      </c>
    </row>
    <row r="482">
      <c r="A482" s="106" t="s">
        <v>31</v>
      </c>
      <c r="B482" s="106" t="s">
        <v>925</v>
      </c>
      <c r="C482" s="106" t="s">
        <v>1388</v>
      </c>
      <c r="D482" s="106" t="s">
        <v>956</v>
      </c>
      <c r="E482" s="106" t="s">
        <v>1389</v>
      </c>
      <c r="F482" s="106">
        <v>0.0</v>
      </c>
      <c r="G482" s="401">
        <v>46039.0</v>
      </c>
      <c r="I482" s="106" t="s">
        <v>162</v>
      </c>
      <c r="O482" s="401"/>
      <c r="Q482" s="223"/>
      <c r="R482" s="192">
        <v>0.0</v>
      </c>
      <c r="S482" s="106" t="s">
        <v>3411</v>
      </c>
      <c r="U482" s="106" t="s">
        <v>48</v>
      </c>
      <c r="V482" s="106" t="s">
        <v>163</v>
      </c>
      <c r="Y482" s="194">
        <f t="shared" si="1"/>
        <v>0</v>
      </c>
      <c r="Z482" s="194" t="str">
        <f t="shared" si="2"/>
        <v/>
      </c>
      <c r="AA482" s="194" t="str">
        <f t="shared" si="3"/>
        <v>NO PRAZO</v>
      </c>
    </row>
    <row r="483">
      <c r="A483" s="106" t="s">
        <v>31</v>
      </c>
      <c r="B483" s="106" t="s">
        <v>32</v>
      </c>
      <c r="C483" s="106" t="s">
        <v>1391</v>
      </c>
      <c r="D483" s="106" t="s">
        <v>3553</v>
      </c>
      <c r="E483" s="106" t="s">
        <v>1393</v>
      </c>
      <c r="F483" s="106">
        <v>0.0</v>
      </c>
      <c r="G483" s="401">
        <v>46039.0</v>
      </c>
      <c r="I483" s="106" t="s">
        <v>37</v>
      </c>
      <c r="J483" s="401">
        <v>46048.0</v>
      </c>
      <c r="L483" s="106" t="s">
        <v>778</v>
      </c>
      <c r="M483" s="401">
        <v>46096.0</v>
      </c>
      <c r="O483" s="401">
        <v>46096.0</v>
      </c>
      <c r="P483" s="402">
        <v>0.0</v>
      </c>
      <c r="Q483" s="403">
        <v>462058.5</v>
      </c>
      <c r="R483" s="192">
        <v>5178.286450745265</v>
      </c>
      <c r="S483" s="106" t="s">
        <v>3162</v>
      </c>
      <c r="U483" s="106" t="s">
        <v>48</v>
      </c>
      <c r="V483" s="106" t="s">
        <v>40</v>
      </c>
      <c r="Y483" s="194" t="str">
        <f t="shared" si="1"/>
        <v>#NAME?</v>
      </c>
      <c r="Z483" s="194" t="str">
        <f t="shared" si="2"/>
        <v>#NAME?</v>
      </c>
      <c r="AA483" s="194" t="str">
        <f t="shared" si="3"/>
        <v>#NAME?</v>
      </c>
    </row>
    <row r="484">
      <c r="A484" s="106" t="s">
        <v>31</v>
      </c>
      <c r="B484" s="106" t="s">
        <v>32</v>
      </c>
      <c r="C484" s="106" t="s">
        <v>1395</v>
      </c>
      <c r="D484" s="106" t="s">
        <v>3553</v>
      </c>
      <c r="E484" s="106" t="s">
        <v>1396</v>
      </c>
      <c r="F484" s="106">
        <v>0.0</v>
      </c>
      <c r="G484" s="401">
        <v>46039.0</v>
      </c>
      <c r="H484" s="106" t="s">
        <v>3554</v>
      </c>
      <c r="I484" s="106" t="s">
        <v>37</v>
      </c>
      <c r="J484" s="401">
        <v>46049.0</v>
      </c>
      <c r="L484" s="106" t="s">
        <v>276</v>
      </c>
      <c r="M484" s="401">
        <v>46080.0</v>
      </c>
      <c r="O484" s="401">
        <v>46080.0</v>
      </c>
      <c r="P484" s="402">
        <v>0.0</v>
      </c>
      <c r="Q484" s="403">
        <v>573580.0</v>
      </c>
      <c r="R484" s="192">
        <v>6428.107138854645</v>
      </c>
      <c r="S484" s="106" t="s">
        <v>3163</v>
      </c>
      <c r="U484" s="106" t="s">
        <v>39</v>
      </c>
      <c r="V484" s="106" t="s">
        <v>40</v>
      </c>
      <c r="Y484" s="194" t="str">
        <f t="shared" si="1"/>
        <v>#NAME?</v>
      </c>
      <c r="Z484" s="194" t="str">
        <f t="shared" si="2"/>
        <v>#NAME?</v>
      </c>
      <c r="AA484" s="194" t="str">
        <f t="shared" si="3"/>
        <v>#NAME?</v>
      </c>
    </row>
    <row r="485">
      <c r="A485" s="106" t="s">
        <v>31</v>
      </c>
      <c r="B485" s="106" t="s">
        <v>32</v>
      </c>
      <c r="C485" s="106" t="s">
        <v>197</v>
      </c>
      <c r="D485" s="106" t="s">
        <v>1398</v>
      </c>
      <c r="E485" s="106" t="s">
        <v>1399</v>
      </c>
      <c r="F485" s="106">
        <v>0.0</v>
      </c>
      <c r="G485" s="401">
        <v>46039.0</v>
      </c>
      <c r="H485" s="106" t="s">
        <v>3555</v>
      </c>
      <c r="I485" s="106" t="s">
        <v>37</v>
      </c>
      <c r="J485" s="401">
        <v>46050.0</v>
      </c>
      <c r="L485" s="106" t="s">
        <v>38</v>
      </c>
      <c r="M485" s="401">
        <v>46070.0</v>
      </c>
      <c r="O485" s="401">
        <v>46070.0</v>
      </c>
      <c r="P485" s="402">
        <v>0.0</v>
      </c>
      <c r="Q485" s="403">
        <v>18259.16</v>
      </c>
      <c r="R485" s="192">
        <v>204.6302812955284</v>
      </c>
      <c r="S485" s="106" t="s">
        <v>3163</v>
      </c>
      <c r="U485" s="106" t="s">
        <v>48</v>
      </c>
      <c r="V485" s="106" t="s">
        <v>40</v>
      </c>
      <c r="Y485" s="194" t="str">
        <f t="shared" si="1"/>
        <v>#NAME?</v>
      </c>
      <c r="Z485" s="194" t="str">
        <f t="shared" si="2"/>
        <v>#NAME?</v>
      </c>
      <c r="AA485" s="194" t="str">
        <f t="shared" si="3"/>
        <v>#NAME?</v>
      </c>
    </row>
    <row r="486">
      <c r="A486" s="106" t="s">
        <v>31</v>
      </c>
      <c r="B486" s="106" t="s">
        <v>925</v>
      </c>
      <c r="C486" s="106" t="s">
        <v>197</v>
      </c>
      <c r="D486" s="106" t="s">
        <v>1398</v>
      </c>
      <c r="E486" s="106" t="s">
        <v>1402</v>
      </c>
      <c r="F486" s="106">
        <v>0.0</v>
      </c>
      <c r="G486" s="401">
        <v>46039.0</v>
      </c>
      <c r="H486" s="106" t="s">
        <v>3555</v>
      </c>
      <c r="I486" s="106" t="s">
        <v>37</v>
      </c>
      <c r="J486" s="401">
        <v>46050.0</v>
      </c>
      <c r="L486" s="106" t="s">
        <v>38</v>
      </c>
      <c r="M486" s="401">
        <v>46070.0</v>
      </c>
      <c r="O486" s="401">
        <v>46070.0</v>
      </c>
      <c r="P486" s="402">
        <v>0.0</v>
      </c>
      <c r="Q486" s="403">
        <v>18201.06</v>
      </c>
      <c r="R486" s="192">
        <v>203.97915499271545</v>
      </c>
      <c r="S486" s="106" t="s">
        <v>3163</v>
      </c>
      <c r="U486" s="106" t="s">
        <v>48</v>
      </c>
      <c r="V486" s="106" t="s">
        <v>40</v>
      </c>
      <c r="Y486" s="194" t="str">
        <f t="shared" si="1"/>
        <v>#NAME?</v>
      </c>
      <c r="Z486" s="194" t="str">
        <f t="shared" si="2"/>
        <v>#NAME?</v>
      </c>
      <c r="AA486" s="194" t="str">
        <f t="shared" si="3"/>
        <v>#NAME?</v>
      </c>
    </row>
    <row r="487">
      <c r="A487" s="106" t="s">
        <v>195</v>
      </c>
      <c r="B487" s="106" t="s">
        <v>196</v>
      </c>
      <c r="C487" s="106" t="s">
        <v>1404</v>
      </c>
      <c r="D487" s="106" t="s">
        <v>1405</v>
      </c>
      <c r="E487" s="106" t="s">
        <v>1406</v>
      </c>
      <c r="F487" s="106">
        <v>0.0</v>
      </c>
      <c r="G487" s="401">
        <v>46040.0</v>
      </c>
      <c r="I487" s="106" t="s">
        <v>162</v>
      </c>
      <c r="O487" s="401"/>
      <c r="Q487" s="223"/>
      <c r="R487" s="192">
        <v>0.0</v>
      </c>
      <c r="S487" s="106" t="s">
        <v>3411</v>
      </c>
      <c r="U487" s="106" t="s">
        <v>48</v>
      </c>
      <c r="V487" s="106" t="s">
        <v>163</v>
      </c>
      <c r="Y487" s="194">
        <f t="shared" si="1"/>
        <v>0</v>
      </c>
      <c r="Z487" s="194" t="str">
        <f t="shared" si="2"/>
        <v/>
      </c>
      <c r="AA487" s="194" t="str">
        <f t="shared" si="3"/>
        <v>NO PRAZO</v>
      </c>
    </row>
    <row r="488">
      <c r="A488" s="106" t="s">
        <v>31</v>
      </c>
      <c r="B488" s="106" t="s">
        <v>32</v>
      </c>
      <c r="C488" s="106" t="s">
        <v>1407</v>
      </c>
      <c r="D488" s="106" t="s">
        <v>1408</v>
      </c>
      <c r="E488" s="106" t="s">
        <v>1409</v>
      </c>
      <c r="F488" s="106">
        <v>0.0</v>
      </c>
      <c r="G488" s="401">
        <v>46039.0</v>
      </c>
      <c r="I488" s="106" t="s">
        <v>162</v>
      </c>
      <c r="O488" s="401"/>
      <c r="Q488" s="223"/>
      <c r="R488" s="192">
        <v>0.0</v>
      </c>
      <c r="S488" s="106" t="s">
        <v>3411</v>
      </c>
      <c r="U488" s="106" t="s">
        <v>48</v>
      </c>
      <c r="V488" s="106" t="s">
        <v>163</v>
      </c>
      <c r="Y488" s="194">
        <f t="shared" si="1"/>
        <v>0</v>
      </c>
      <c r="Z488" s="194" t="str">
        <f t="shared" si="2"/>
        <v/>
      </c>
      <c r="AA488" s="194" t="str">
        <f t="shared" si="3"/>
        <v>NO PRAZO</v>
      </c>
    </row>
    <row r="489">
      <c r="A489" s="106" t="s">
        <v>31</v>
      </c>
      <c r="B489" s="106" t="s">
        <v>925</v>
      </c>
      <c r="C489" s="106" t="s">
        <v>1410</v>
      </c>
      <c r="D489" s="106" t="s">
        <v>956</v>
      </c>
      <c r="E489" s="106" t="s">
        <v>1411</v>
      </c>
      <c r="F489" s="106">
        <v>0.0</v>
      </c>
      <c r="G489" s="401">
        <v>46039.0</v>
      </c>
      <c r="I489" s="106" t="s">
        <v>162</v>
      </c>
      <c r="O489" s="401"/>
      <c r="Q489" s="223"/>
      <c r="R489" s="192">
        <v>0.0</v>
      </c>
      <c r="S489" s="106" t="s">
        <v>3411</v>
      </c>
      <c r="U489" s="106" t="s">
        <v>48</v>
      </c>
      <c r="V489" s="106" t="s">
        <v>163</v>
      </c>
      <c r="Y489" s="194">
        <f t="shared" si="1"/>
        <v>0</v>
      </c>
      <c r="Z489" s="194" t="str">
        <f t="shared" si="2"/>
        <v/>
      </c>
      <c r="AA489" s="194" t="str">
        <f t="shared" si="3"/>
        <v>NO PRAZO</v>
      </c>
    </row>
    <row r="490">
      <c r="A490" s="106" t="s">
        <v>31</v>
      </c>
      <c r="B490" s="106" t="s">
        <v>925</v>
      </c>
      <c r="C490" s="106" t="s">
        <v>1413</v>
      </c>
      <c r="D490" s="106" t="s">
        <v>956</v>
      </c>
      <c r="E490" s="106" t="s">
        <v>1414</v>
      </c>
      <c r="F490" s="106">
        <v>1.0</v>
      </c>
      <c r="G490" s="401">
        <v>46040.0</v>
      </c>
      <c r="H490" s="106" t="s">
        <v>3556</v>
      </c>
      <c r="I490" s="106" t="s">
        <v>37</v>
      </c>
      <c r="O490" s="401"/>
      <c r="Q490" s="223"/>
      <c r="R490" s="192">
        <v>0.0</v>
      </c>
      <c r="S490" s="106" t="s">
        <v>3411</v>
      </c>
      <c r="U490" s="106" t="s">
        <v>48</v>
      </c>
      <c r="V490" s="106" t="s">
        <v>163</v>
      </c>
      <c r="Y490" s="194">
        <f t="shared" si="1"/>
        <v>0</v>
      </c>
      <c r="Z490" s="194" t="str">
        <f t="shared" si="2"/>
        <v/>
      </c>
      <c r="AA490" s="194" t="str">
        <f t="shared" si="3"/>
        <v>NO PRAZO</v>
      </c>
    </row>
    <row r="491">
      <c r="A491" s="106" t="s">
        <v>31</v>
      </c>
      <c r="B491" s="106" t="s">
        <v>925</v>
      </c>
      <c r="C491" s="106" t="s">
        <v>197</v>
      </c>
      <c r="D491" s="106" t="s">
        <v>1416</v>
      </c>
      <c r="E491" s="106" t="s">
        <v>1417</v>
      </c>
      <c r="F491" s="106">
        <v>1.0</v>
      </c>
      <c r="G491" s="401">
        <v>46040.0</v>
      </c>
      <c r="H491" s="106" t="s">
        <v>3557</v>
      </c>
      <c r="I491" s="106" t="s">
        <v>37</v>
      </c>
      <c r="L491" s="106" t="s">
        <v>903</v>
      </c>
      <c r="O491" s="401"/>
      <c r="P491" s="402">
        <v>0.0</v>
      </c>
      <c r="Q491" s="223"/>
      <c r="R491" s="192">
        <v>0.0</v>
      </c>
      <c r="S491" s="106" t="s">
        <v>2716</v>
      </c>
      <c r="U491" s="106" t="s">
        <v>39</v>
      </c>
      <c r="V491" s="106" t="s">
        <v>40</v>
      </c>
      <c r="Y491" s="194">
        <f t="shared" si="1"/>
        <v>0</v>
      </c>
      <c r="Z491" s="194" t="str">
        <f t="shared" si="2"/>
        <v/>
      </c>
      <c r="AA491" s="194" t="str">
        <f t="shared" si="3"/>
        <v>NO PRAZO</v>
      </c>
    </row>
    <row r="492">
      <c r="A492" s="106" t="s">
        <v>219</v>
      </c>
      <c r="B492" s="106" t="s">
        <v>220</v>
      </c>
      <c r="C492" s="106" t="s">
        <v>2892</v>
      </c>
      <c r="D492" s="106" t="s">
        <v>2893</v>
      </c>
      <c r="E492" s="106" t="s">
        <v>2894</v>
      </c>
      <c r="F492" s="106">
        <v>0.0</v>
      </c>
      <c r="G492" s="400">
        <v>46020.0</v>
      </c>
      <c r="I492" s="106" t="s">
        <v>52</v>
      </c>
      <c r="J492" s="401">
        <v>46040.0</v>
      </c>
      <c r="K492" s="106" t="s">
        <v>53</v>
      </c>
      <c r="L492" s="106" t="s">
        <v>227</v>
      </c>
      <c r="M492" s="401">
        <v>46048.0</v>
      </c>
      <c r="N492" s="401"/>
      <c r="O492" s="401">
        <v>46048.0</v>
      </c>
      <c r="P492" s="402">
        <v>1.0</v>
      </c>
      <c r="Q492" s="403">
        <v>5200.0</v>
      </c>
      <c r="R492" s="192">
        <v>58.276364451417685</v>
      </c>
      <c r="S492" s="106" t="s">
        <v>3157</v>
      </c>
      <c r="U492" s="106" t="s">
        <v>39</v>
      </c>
      <c r="V492" s="106" t="s">
        <v>40</v>
      </c>
      <c r="W492" s="106" t="s">
        <v>41</v>
      </c>
      <c r="Y492" s="194" t="str">
        <f t="shared" si="1"/>
        <v>#NAME?</v>
      </c>
      <c r="Z492" s="194" t="str">
        <f t="shared" si="2"/>
        <v>#NAME?</v>
      </c>
      <c r="AA492" s="194" t="str">
        <f t="shared" si="3"/>
        <v>#NAME?</v>
      </c>
    </row>
    <row r="493">
      <c r="A493" s="106" t="s">
        <v>31</v>
      </c>
      <c r="B493" s="106" t="s">
        <v>925</v>
      </c>
      <c r="C493" s="106" t="s">
        <v>1419</v>
      </c>
      <c r="D493" s="106" t="s">
        <v>956</v>
      </c>
      <c r="E493" s="106" t="s">
        <v>1420</v>
      </c>
      <c r="F493" s="106">
        <v>0.0</v>
      </c>
      <c r="G493" s="401">
        <v>46041.0</v>
      </c>
      <c r="I493" s="106" t="s">
        <v>46</v>
      </c>
      <c r="K493" s="106">
        <v>1.0235691E7</v>
      </c>
      <c r="O493" s="401"/>
      <c r="Q493" s="223"/>
      <c r="R493" s="192">
        <v>0.0</v>
      </c>
      <c r="S493" s="106" t="s">
        <v>3411</v>
      </c>
      <c r="U493" s="106" t="s">
        <v>48</v>
      </c>
      <c r="V493" s="106" t="s">
        <v>163</v>
      </c>
      <c r="Y493" s="194">
        <f t="shared" si="1"/>
        <v>0</v>
      </c>
      <c r="Z493" s="194" t="str">
        <f t="shared" si="2"/>
        <v/>
      </c>
      <c r="AA493" s="194" t="str">
        <f t="shared" si="3"/>
        <v>NO PRAZO</v>
      </c>
    </row>
    <row r="494">
      <c r="A494" s="106" t="s">
        <v>31</v>
      </c>
      <c r="B494" s="106" t="s">
        <v>925</v>
      </c>
      <c r="C494" s="106" t="s">
        <v>2895</v>
      </c>
      <c r="D494" s="106" t="s">
        <v>956</v>
      </c>
      <c r="E494" s="106" t="s">
        <v>2896</v>
      </c>
      <c r="F494" s="106">
        <v>0.0</v>
      </c>
      <c r="G494" s="401">
        <v>46041.0</v>
      </c>
      <c r="I494" s="106" t="s">
        <v>439</v>
      </c>
      <c r="O494" s="401"/>
      <c r="Q494" s="223"/>
      <c r="R494" s="192">
        <v>0.0</v>
      </c>
      <c r="S494" s="106" t="s">
        <v>3411</v>
      </c>
      <c r="U494" s="106" t="s">
        <v>48</v>
      </c>
      <c r="V494" s="106" t="s">
        <v>439</v>
      </c>
      <c r="Y494" s="194">
        <f t="shared" si="1"/>
        <v>0</v>
      </c>
      <c r="Z494" s="194" t="str">
        <f t="shared" si="2"/>
        <v/>
      </c>
      <c r="AA494" s="194" t="str">
        <f t="shared" si="3"/>
        <v>NO PRAZO</v>
      </c>
    </row>
    <row r="495">
      <c r="A495" s="106" t="s">
        <v>271</v>
      </c>
      <c r="B495" s="106" t="s">
        <v>879</v>
      </c>
      <c r="C495" s="106" t="s">
        <v>1422</v>
      </c>
      <c r="D495" s="106" t="s">
        <v>1423</v>
      </c>
      <c r="E495" s="106" t="s">
        <v>1424</v>
      </c>
      <c r="F495" s="106">
        <v>0.0</v>
      </c>
      <c r="G495" s="401">
        <v>46041.0</v>
      </c>
      <c r="I495" s="106" t="s">
        <v>99</v>
      </c>
      <c r="J495" s="401">
        <v>46042.0</v>
      </c>
      <c r="K495" s="106" t="s">
        <v>53</v>
      </c>
      <c r="L495" s="106" t="s">
        <v>548</v>
      </c>
      <c r="M495" s="401">
        <v>46065.0</v>
      </c>
      <c r="O495" s="401">
        <v>46065.0</v>
      </c>
      <c r="P495" s="402">
        <v>0.0</v>
      </c>
      <c r="Q495" s="403">
        <v>5619.5</v>
      </c>
      <c r="R495" s="192">
        <v>62.97769808360417</v>
      </c>
      <c r="S495" s="106" t="s">
        <v>3162</v>
      </c>
      <c r="U495" s="106" t="s">
        <v>48</v>
      </c>
      <c r="V495" s="106" t="s">
        <v>40</v>
      </c>
      <c r="W495" s="106" t="s">
        <v>41</v>
      </c>
      <c r="Y495" s="194" t="str">
        <f t="shared" si="1"/>
        <v>#NAME?</v>
      </c>
      <c r="Z495" s="194" t="str">
        <f t="shared" si="2"/>
        <v>#NAME?</v>
      </c>
      <c r="AA495" s="194" t="str">
        <f t="shared" si="3"/>
        <v>#NAME?</v>
      </c>
    </row>
    <row r="496">
      <c r="A496" s="106" t="s">
        <v>31</v>
      </c>
      <c r="B496" s="106" t="s">
        <v>32</v>
      </c>
      <c r="C496" s="106" t="s">
        <v>1425</v>
      </c>
      <c r="D496" s="106" t="s">
        <v>96</v>
      </c>
      <c r="E496" s="106" t="s">
        <v>1426</v>
      </c>
      <c r="F496" s="106">
        <v>0.0</v>
      </c>
      <c r="G496" s="401">
        <v>46042.0</v>
      </c>
      <c r="H496" s="106" t="s">
        <v>3558</v>
      </c>
      <c r="I496" s="106" t="s">
        <v>52</v>
      </c>
      <c r="J496" s="401">
        <v>46048.0</v>
      </c>
      <c r="K496" s="106" t="s">
        <v>53</v>
      </c>
      <c r="L496" s="106" t="s">
        <v>227</v>
      </c>
      <c r="M496" s="401">
        <v>46093.0</v>
      </c>
      <c r="N496" s="401">
        <v>46100.0</v>
      </c>
      <c r="O496" s="401">
        <v>46093.0</v>
      </c>
      <c r="P496" s="402">
        <v>0.0</v>
      </c>
      <c r="Q496" s="403">
        <v>32573.0</v>
      </c>
      <c r="R496" s="192">
        <v>365.0453883223131</v>
      </c>
      <c r="S496" s="106" t="s">
        <v>3157</v>
      </c>
      <c r="U496" s="106" t="s">
        <v>48</v>
      </c>
      <c r="V496" s="106" t="s">
        <v>40</v>
      </c>
      <c r="W496" s="106" t="s">
        <v>55</v>
      </c>
      <c r="Y496" s="194" t="str">
        <f t="shared" si="1"/>
        <v>#NAME?</v>
      </c>
      <c r="Z496" s="194" t="str">
        <f t="shared" si="2"/>
        <v>#NAME?</v>
      </c>
      <c r="AA496" s="194" t="str">
        <f t="shared" si="3"/>
        <v>#NAME?</v>
      </c>
    </row>
    <row r="497">
      <c r="A497" s="106" t="s">
        <v>187</v>
      </c>
      <c r="B497" s="106" t="s">
        <v>234</v>
      </c>
      <c r="C497" s="106" t="s">
        <v>197</v>
      </c>
      <c r="D497" s="106" t="s">
        <v>2897</v>
      </c>
      <c r="E497" s="106" t="s">
        <v>2898</v>
      </c>
      <c r="F497" s="106">
        <v>0.0</v>
      </c>
      <c r="G497" s="401">
        <v>46042.0</v>
      </c>
      <c r="H497" s="106" t="s">
        <v>2899</v>
      </c>
      <c r="I497" s="106" t="s">
        <v>52</v>
      </c>
      <c r="J497" s="401">
        <v>46042.0</v>
      </c>
      <c r="K497" s="106" t="s">
        <v>53</v>
      </c>
      <c r="L497" s="106" t="s">
        <v>548</v>
      </c>
      <c r="M497" s="401">
        <v>46050.0</v>
      </c>
      <c r="N497" s="401"/>
      <c r="O497" s="406">
        <v>46050.0</v>
      </c>
      <c r="P497" s="402">
        <v>1.0</v>
      </c>
      <c r="Q497" s="403">
        <v>930.0</v>
      </c>
      <c r="R497" s="192">
        <v>10.422503642272778</v>
      </c>
      <c r="S497" s="106" t="s">
        <v>3162</v>
      </c>
      <c r="U497" s="106" t="s">
        <v>39</v>
      </c>
      <c r="V497" s="106" t="s">
        <v>40</v>
      </c>
      <c r="W497" s="106" t="s">
        <v>41</v>
      </c>
      <c r="Y497" s="194" t="str">
        <f t="shared" si="1"/>
        <v>#NAME?</v>
      </c>
      <c r="Z497" s="194" t="str">
        <f t="shared" si="2"/>
        <v>#NAME?</v>
      </c>
      <c r="AA497" s="194" t="str">
        <f t="shared" si="3"/>
        <v>#NAME?</v>
      </c>
    </row>
    <row r="498">
      <c r="A498" s="106" t="s">
        <v>219</v>
      </c>
      <c r="B498" s="106" t="s">
        <v>220</v>
      </c>
      <c r="C498" s="106" t="s">
        <v>197</v>
      </c>
      <c r="D498" s="106" t="s">
        <v>1428</v>
      </c>
      <c r="E498" s="106" t="s">
        <v>1429</v>
      </c>
      <c r="F498" s="106">
        <v>0.0</v>
      </c>
      <c r="G498" s="401">
        <v>46042.0</v>
      </c>
      <c r="H498" s="106" t="s">
        <v>1071</v>
      </c>
      <c r="I498" s="106" t="s">
        <v>52</v>
      </c>
      <c r="J498" s="401">
        <v>46041.0</v>
      </c>
      <c r="K498" s="106" t="s">
        <v>53</v>
      </c>
      <c r="L498" s="106" t="s">
        <v>95</v>
      </c>
      <c r="M498" s="401">
        <v>46057.0</v>
      </c>
      <c r="N498" s="401">
        <v>46059.0</v>
      </c>
      <c r="O498" s="401">
        <v>46057.0</v>
      </c>
      <c r="P498" s="402">
        <v>1.0</v>
      </c>
      <c r="Q498" s="403">
        <v>4180.0</v>
      </c>
      <c r="R498" s="192">
        <v>46.84523142440883</v>
      </c>
      <c r="S498" s="106" t="s">
        <v>3157</v>
      </c>
      <c r="U498" s="106" t="s">
        <v>39</v>
      </c>
      <c r="V498" s="106" t="s">
        <v>40</v>
      </c>
      <c r="W498" s="106" t="s">
        <v>41</v>
      </c>
      <c r="Y498" s="194" t="str">
        <f t="shared" si="1"/>
        <v>#NAME?</v>
      </c>
      <c r="Z498" s="194" t="str">
        <f t="shared" si="2"/>
        <v>#NAME?</v>
      </c>
      <c r="AA498" s="194" t="str">
        <f t="shared" si="3"/>
        <v>#NAME?</v>
      </c>
    </row>
    <row r="499">
      <c r="A499" s="106" t="s">
        <v>31</v>
      </c>
      <c r="B499" s="194" t="s">
        <v>202</v>
      </c>
      <c r="C499" s="106" t="s">
        <v>1153</v>
      </c>
      <c r="D499" s="106" t="s">
        <v>1430</v>
      </c>
      <c r="E499" s="106" t="s">
        <v>1431</v>
      </c>
      <c r="F499" s="106">
        <v>0.0</v>
      </c>
      <c r="G499" s="401">
        <v>46043.0</v>
      </c>
      <c r="I499" s="106" t="s">
        <v>162</v>
      </c>
      <c r="K499" s="106" t="s">
        <v>53</v>
      </c>
      <c r="L499" s="106" t="s">
        <v>227</v>
      </c>
      <c r="M499" s="401">
        <v>46059.0</v>
      </c>
      <c r="O499" s="401">
        <v>46059.0</v>
      </c>
      <c r="P499" s="402">
        <v>0.0</v>
      </c>
      <c r="Q499" s="223"/>
      <c r="R499" s="192">
        <v>0.0</v>
      </c>
      <c r="S499" s="106" t="s">
        <v>3157</v>
      </c>
      <c r="U499" s="106" t="s">
        <v>39</v>
      </c>
      <c r="V499" s="106" t="s">
        <v>163</v>
      </c>
      <c r="Y499" s="194" t="str">
        <f t="shared" si="1"/>
        <v>#NAME?</v>
      </c>
      <c r="Z499" s="194" t="str">
        <f t="shared" si="2"/>
        <v>#NAME?</v>
      </c>
      <c r="AA499" s="194" t="str">
        <f t="shared" si="3"/>
        <v>#NAME?</v>
      </c>
    </row>
    <row r="500">
      <c r="A500" s="106" t="s">
        <v>219</v>
      </c>
      <c r="B500" s="106" t="s">
        <v>220</v>
      </c>
      <c r="C500" s="106" t="s">
        <v>197</v>
      </c>
      <c r="D500" s="106" t="s">
        <v>2900</v>
      </c>
      <c r="E500" s="106" t="s">
        <v>2901</v>
      </c>
      <c r="F500" s="106">
        <v>2.0</v>
      </c>
      <c r="G500" s="401">
        <v>45897.0</v>
      </c>
      <c r="H500" s="106" t="s">
        <v>2902</v>
      </c>
      <c r="I500" s="106" t="s">
        <v>46</v>
      </c>
      <c r="J500" s="408">
        <v>45951.0</v>
      </c>
      <c r="K500" s="106">
        <v>1.0231375E7</v>
      </c>
      <c r="L500" s="106" t="s">
        <v>787</v>
      </c>
      <c r="M500" s="400">
        <v>45989.0</v>
      </c>
      <c r="N500" s="406">
        <v>46043.0</v>
      </c>
      <c r="O500" s="406">
        <v>45995.0</v>
      </c>
      <c r="P500" s="402">
        <v>1.0</v>
      </c>
      <c r="Q500" s="403">
        <v>131849.84</v>
      </c>
      <c r="R500" s="192">
        <v>1477.640255519444</v>
      </c>
      <c r="S500" s="106" t="s">
        <v>2716</v>
      </c>
      <c r="T500" s="106">
        <v>12370.0</v>
      </c>
      <c r="U500" s="106" t="s">
        <v>48</v>
      </c>
      <c r="V500" s="106" t="s">
        <v>208</v>
      </c>
      <c r="W500" s="106" t="s">
        <v>41</v>
      </c>
      <c r="Y500" s="194" t="str">
        <f t="shared" si="1"/>
        <v>#NAME?</v>
      </c>
      <c r="Z500" s="194" t="str">
        <f t="shared" si="2"/>
        <v>#NAME?</v>
      </c>
      <c r="AA500" s="194" t="str">
        <f t="shared" si="3"/>
        <v>#NAME?</v>
      </c>
    </row>
    <row r="501">
      <c r="A501" s="106" t="s">
        <v>31</v>
      </c>
      <c r="B501" s="106" t="s">
        <v>925</v>
      </c>
      <c r="C501" s="106" t="s">
        <v>1433</v>
      </c>
      <c r="D501" s="106" t="s">
        <v>956</v>
      </c>
      <c r="E501" s="106" t="s">
        <v>1434</v>
      </c>
      <c r="F501" s="106">
        <v>0.0</v>
      </c>
      <c r="G501" s="401">
        <v>46043.0</v>
      </c>
      <c r="I501" s="106" t="s">
        <v>37</v>
      </c>
      <c r="O501" s="406"/>
      <c r="Q501" s="223"/>
      <c r="R501" s="192">
        <v>0.0</v>
      </c>
      <c r="S501" s="106" t="s">
        <v>3411</v>
      </c>
      <c r="U501" s="106" t="s">
        <v>48</v>
      </c>
      <c r="V501" s="106" t="s">
        <v>163</v>
      </c>
      <c r="Y501" s="194">
        <f t="shared" si="1"/>
        <v>0</v>
      </c>
      <c r="Z501" s="194" t="str">
        <f t="shared" si="2"/>
        <v/>
      </c>
      <c r="AA501" s="194" t="str">
        <f t="shared" si="3"/>
        <v>NO PRAZO</v>
      </c>
    </row>
    <row r="502">
      <c r="A502" s="106" t="s">
        <v>187</v>
      </c>
      <c r="B502" s="106" t="s">
        <v>234</v>
      </c>
      <c r="C502" s="106" t="s">
        <v>197</v>
      </c>
      <c r="D502" s="106" t="s">
        <v>1435</v>
      </c>
      <c r="E502" s="106" t="s">
        <v>1436</v>
      </c>
      <c r="F502" s="106">
        <v>0.0</v>
      </c>
      <c r="G502" s="401">
        <v>46043.0</v>
      </c>
      <c r="I502" s="106" t="s">
        <v>52</v>
      </c>
      <c r="J502" s="401">
        <v>46041.0</v>
      </c>
      <c r="K502" s="106" t="s">
        <v>53</v>
      </c>
      <c r="L502" s="106" t="s">
        <v>1438</v>
      </c>
      <c r="M502" s="401">
        <v>46071.0</v>
      </c>
      <c r="O502" s="401">
        <v>46071.0</v>
      </c>
      <c r="P502" s="402">
        <v>0.0</v>
      </c>
      <c r="Q502" s="403">
        <v>21337.0</v>
      </c>
      <c r="R502" s="192">
        <v>239.12361313459598</v>
      </c>
      <c r="S502" s="106" t="s">
        <v>3162</v>
      </c>
      <c r="U502" s="106" t="s">
        <v>39</v>
      </c>
      <c r="V502" s="106" t="s">
        <v>40</v>
      </c>
      <c r="W502" s="106" t="s">
        <v>41</v>
      </c>
      <c r="Y502" s="194" t="str">
        <f t="shared" si="1"/>
        <v>#NAME?</v>
      </c>
      <c r="Z502" s="194" t="str">
        <f t="shared" si="2"/>
        <v>#NAME?</v>
      </c>
      <c r="AA502" s="194" t="str">
        <f t="shared" si="3"/>
        <v>#NAME?</v>
      </c>
    </row>
    <row r="503">
      <c r="A503" s="106" t="s">
        <v>219</v>
      </c>
      <c r="B503" s="106" t="s">
        <v>220</v>
      </c>
      <c r="C503" s="106" t="s">
        <v>197</v>
      </c>
      <c r="D503" s="106" t="s">
        <v>1439</v>
      </c>
      <c r="E503" s="106" t="s">
        <v>1440</v>
      </c>
      <c r="F503" s="106">
        <v>0.0</v>
      </c>
      <c r="G503" s="401">
        <v>46044.0</v>
      </c>
      <c r="H503" s="106" t="s">
        <v>3559</v>
      </c>
      <c r="I503" s="106" t="s">
        <v>52</v>
      </c>
      <c r="K503" s="106" t="s">
        <v>53</v>
      </c>
      <c r="L503" s="106" t="s">
        <v>227</v>
      </c>
      <c r="M503" s="401">
        <v>46052.0</v>
      </c>
      <c r="O503" s="401">
        <v>46052.0</v>
      </c>
      <c r="P503" s="402">
        <v>0.7</v>
      </c>
      <c r="Q503" s="403">
        <v>5120.0</v>
      </c>
      <c r="R503" s="192">
        <v>57.379804998318946</v>
      </c>
      <c r="S503" s="106" t="s">
        <v>3157</v>
      </c>
      <c r="U503" s="106" t="s">
        <v>39</v>
      </c>
      <c r="V503" s="106" t="s">
        <v>40</v>
      </c>
      <c r="W503" s="106" t="s">
        <v>41</v>
      </c>
      <c r="Y503" s="194" t="str">
        <f t="shared" si="1"/>
        <v>#NAME?</v>
      </c>
      <c r="Z503" s="194" t="str">
        <f t="shared" si="2"/>
        <v>#NAME?</v>
      </c>
      <c r="AA503" s="194" t="str">
        <f t="shared" si="3"/>
        <v>#NAME?</v>
      </c>
    </row>
    <row r="504">
      <c r="A504" s="106" t="s">
        <v>271</v>
      </c>
      <c r="B504" s="106" t="s">
        <v>879</v>
      </c>
      <c r="C504" s="106" t="s">
        <v>1227</v>
      </c>
      <c r="D504" s="106" t="s">
        <v>1442</v>
      </c>
      <c r="E504" s="106" t="s">
        <v>1443</v>
      </c>
      <c r="F504" s="106">
        <v>0.0</v>
      </c>
      <c r="G504" s="401">
        <v>46044.0</v>
      </c>
      <c r="H504" s="106" t="s">
        <v>1444</v>
      </c>
      <c r="I504" s="106" t="s">
        <v>52</v>
      </c>
      <c r="J504" s="401">
        <v>46044.0</v>
      </c>
      <c r="K504" s="106" t="s">
        <v>53</v>
      </c>
      <c r="L504" s="106" t="s">
        <v>227</v>
      </c>
      <c r="M504" s="401">
        <v>46061.0</v>
      </c>
      <c r="O504" s="401">
        <v>46061.0</v>
      </c>
      <c r="P504" s="402">
        <v>0.2</v>
      </c>
      <c r="Q504" s="403">
        <v>15800.0</v>
      </c>
      <c r="R504" s="192">
        <v>177.07049198699988</v>
      </c>
      <c r="S504" s="106" t="s">
        <v>3157</v>
      </c>
      <c r="U504" s="106" t="s">
        <v>39</v>
      </c>
      <c r="V504" s="106" t="s">
        <v>40</v>
      </c>
      <c r="W504" s="106" t="s">
        <v>41</v>
      </c>
      <c r="Y504" s="194" t="str">
        <f t="shared" si="1"/>
        <v>#NAME?</v>
      </c>
      <c r="Z504" s="194" t="str">
        <f t="shared" si="2"/>
        <v>#NAME?</v>
      </c>
      <c r="AA504" s="194" t="str">
        <f t="shared" si="3"/>
        <v>#NAME?</v>
      </c>
    </row>
    <row r="505">
      <c r="A505" s="106" t="s">
        <v>31</v>
      </c>
      <c r="B505" s="106" t="s">
        <v>32</v>
      </c>
      <c r="C505" s="106" t="s">
        <v>126</v>
      </c>
      <c r="D505" s="106" t="s">
        <v>1445</v>
      </c>
      <c r="E505" s="106" t="s">
        <v>1446</v>
      </c>
      <c r="F505" s="106">
        <v>0.0</v>
      </c>
      <c r="G505" s="401">
        <v>46044.0</v>
      </c>
      <c r="H505" s="106" t="s">
        <v>3560</v>
      </c>
      <c r="I505" s="106" t="s">
        <v>37</v>
      </c>
      <c r="L505" s="106" t="s">
        <v>1156</v>
      </c>
      <c r="M505" s="401">
        <v>46094.0</v>
      </c>
      <c r="O505" s="406">
        <v>46094.0</v>
      </c>
      <c r="P505" s="402">
        <v>0.0</v>
      </c>
      <c r="Q505" s="223"/>
      <c r="R505" s="192">
        <v>0.0</v>
      </c>
      <c r="S505" s="106" t="s">
        <v>2716</v>
      </c>
      <c r="U505" s="106" t="s">
        <v>48</v>
      </c>
      <c r="V505" s="106" t="s">
        <v>163</v>
      </c>
      <c r="Y505" s="194" t="str">
        <f t="shared" si="1"/>
        <v>#NAME?</v>
      </c>
      <c r="Z505" s="194" t="str">
        <f t="shared" si="2"/>
        <v>#NAME?</v>
      </c>
      <c r="AA505" s="194" t="str">
        <f t="shared" si="3"/>
        <v>#NAME?</v>
      </c>
    </row>
    <row r="506">
      <c r="A506" s="106" t="s">
        <v>31</v>
      </c>
      <c r="B506" s="106" t="s">
        <v>32</v>
      </c>
      <c r="C506" s="106" t="s">
        <v>1448</v>
      </c>
      <c r="D506" s="106" t="s">
        <v>1449</v>
      </c>
      <c r="E506" s="106" t="s">
        <v>1450</v>
      </c>
      <c r="F506" s="106">
        <v>0.0</v>
      </c>
      <c r="G506" s="401">
        <v>46044.0</v>
      </c>
      <c r="H506" s="106" t="s">
        <v>3561</v>
      </c>
      <c r="I506" s="106" t="s">
        <v>37</v>
      </c>
      <c r="L506" s="106" t="s">
        <v>1156</v>
      </c>
      <c r="M506" s="401">
        <v>46094.0</v>
      </c>
      <c r="O506" s="406">
        <v>46094.0</v>
      </c>
      <c r="P506" s="402">
        <v>0.0</v>
      </c>
      <c r="Q506" s="223"/>
      <c r="R506" s="192">
        <v>0.0</v>
      </c>
      <c r="S506" s="106" t="s">
        <v>2716</v>
      </c>
      <c r="U506" s="106" t="s">
        <v>48</v>
      </c>
      <c r="V506" s="106" t="s">
        <v>163</v>
      </c>
      <c r="Y506" s="194" t="str">
        <f t="shared" si="1"/>
        <v>#NAME?</v>
      </c>
      <c r="Z506" s="194" t="str">
        <f t="shared" si="2"/>
        <v>#NAME?</v>
      </c>
      <c r="AA506" s="194" t="str">
        <f t="shared" si="3"/>
        <v>#NAME?</v>
      </c>
    </row>
    <row r="507">
      <c r="A507" s="106" t="s">
        <v>31</v>
      </c>
      <c r="B507" s="106" t="s">
        <v>32</v>
      </c>
      <c r="C507" s="106" t="s">
        <v>1452</v>
      </c>
      <c r="D507" s="106" t="s">
        <v>1453</v>
      </c>
      <c r="E507" s="106" t="s">
        <v>1454</v>
      </c>
      <c r="F507" s="106">
        <v>0.0</v>
      </c>
      <c r="G507" s="401">
        <v>46044.0</v>
      </c>
      <c r="H507" s="106" t="s">
        <v>3562</v>
      </c>
      <c r="I507" s="106" t="s">
        <v>37</v>
      </c>
      <c r="L507" s="106" t="s">
        <v>1156</v>
      </c>
      <c r="M507" s="401">
        <v>46094.0</v>
      </c>
      <c r="O507" s="406">
        <v>46094.0</v>
      </c>
      <c r="P507" s="402">
        <v>0.0</v>
      </c>
      <c r="Q507" s="223"/>
      <c r="R507" s="192">
        <v>0.0</v>
      </c>
      <c r="S507" s="106" t="s">
        <v>2716</v>
      </c>
      <c r="U507" s="106" t="s">
        <v>48</v>
      </c>
      <c r="V507" s="106" t="s">
        <v>163</v>
      </c>
      <c r="Y507" s="194" t="str">
        <f t="shared" si="1"/>
        <v>#NAME?</v>
      </c>
      <c r="Z507" s="194" t="str">
        <f t="shared" si="2"/>
        <v>#NAME?</v>
      </c>
      <c r="AA507" s="194" t="str">
        <f t="shared" si="3"/>
        <v>#NAME?</v>
      </c>
    </row>
    <row r="508">
      <c r="A508" s="106" t="s">
        <v>271</v>
      </c>
      <c r="B508" s="106" t="s">
        <v>879</v>
      </c>
      <c r="C508" s="106" t="s">
        <v>588</v>
      </c>
      <c r="D508" s="106" t="s">
        <v>1456</v>
      </c>
      <c r="E508" s="106" t="s">
        <v>1457</v>
      </c>
      <c r="F508" s="106">
        <v>0.0</v>
      </c>
      <c r="G508" s="401">
        <v>46044.0</v>
      </c>
      <c r="I508" s="106" t="s">
        <v>52</v>
      </c>
      <c r="J508" s="401">
        <v>46045.0</v>
      </c>
      <c r="K508" s="106" t="s">
        <v>53</v>
      </c>
      <c r="L508" s="106" t="s">
        <v>227</v>
      </c>
      <c r="M508" s="401">
        <v>46063.0</v>
      </c>
      <c r="N508" s="401">
        <v>46066.0</v>
      </c>
      <c r="O508" s="406">
        <v>46063.0</v>
      </c>
      <c r="P508" s="402">
        <v>0.0</v>
      </c>
      <c r="Q508" s="403">
        <v>11000.0</v>
      </c>
      <c r="R508" s="192">
        <v>123.27692480107586</v>
      </c>
      <c r="S508" s="106" t="s">
        <v>3157</v>
      </c>
      <c r="U508" s="106" t="s">
        <v>39</v>
      </c>
      <c r="V508" s="106" t="s">
        <v>40</v>
      </c>
      <c r="W508" s="106" t="s">
        <v>41</v>
      </c>
      <c r="Y508" s="194" t="str">
        <f t="shared" si="1"/>
        <v>#NAME?</v>
      </c>
      <c r="Z508" s="194" t="str">
        <f t="shared" si="2"/>
        <v>#NAME?</v>
      </c>
      <c r="AA508" s="194" t="str">
        <f t="shared" si="3"/>
        <v>#NAME?</v>
      </c>
    </row>
    <row r="509">
      <c r="A509" s="106" t="s">
        <v>1254</v>
      </c>
      <c r="B509" s="106" t="s">
        <v>1255</v>
      </c>
      <c r="C509" s="106" t="s">
        <v>197</v>
      </c>
      <c r="D509" s="106" t="s">
        <v>1458</v>
      </c>
      <c r="E509" s="106" t="s">
        <v>1459</v>
      </c>
      <c r="F509" s="106">
        <v>0.0</v>
      </c>
      <c r="G509" s="401">
        <v>46044.0</v>
      </c>
      <c r="I509" s="106" t="s">
        <v>52</v>
      </c>
      <c r="J509" s="401">
        <v>46042.0</v>
      </c>
      <c r="K509" s="106" t="s">
        <v>53</v>
      </c>
      <c r="L509" s="106" t="s">
        <v>95</v>
      </c>
      <c r="M509" s="401">
        <v>46062.0</v>
      </c>
      <c r="O509" s="401">
        <v>46062.0</v>
      </c>
      <c r="P509" s="402">
        <v>0.0</v>
      </c>
      <c r="Q509" s="403">
        <v>5100.0</v>
      </c>
      <c r="R509" s="192">
        <v>57.155665135044266</v>
      </c>
      <c r="S509" s="106" t="s">
        <v>3157</v>
      </c>
      <c r="U509" s="106" t="s">
        <v>39</v>
      </c>
      <c r="V509" s="106" t="s">
        <v>40</v>
      </c>
      <c r="W509" s="106" t="s">
        <v>41</v>
      </c>
      <c r="Y509" s="194" t="str">
        <f t="shared" si="1"/>
        <v>#NAME?</v>
      </c>
      <c r="Z509" s="194" t="str">
        <f t="shared" si="2"/>
        <v>#NAME?</v>
      </c>
      <c r="AA509" s="194" t="str">
        <f t="shared" si="3"/>
        <v>#NAME?</v>
      </c>
    </row>
    <row r="510">
      <c r="A510" s="106" t="s">
        <v>195</v>
      </c>
      <c r="B510" s="106" t="s">
        <v>196</v>
      </c>
      <c r="C510" s="106" t="s">
        <v>1460</v>
      </c>
      <c r="D510" s="106" t="s">
        <v>1461</v>
      </c>
      <c r="E510" s="106" t="s">
        <v>1462</v>
      </c>
      <c r="F510" s="106">
        <v>0.0</v>
      </c>
      <c r="G510" s="401">
        <v>46045.0</v>
      </c>
      <c r="I510" s="106" t="s">
        <v>162</v>
      </c>
      <c r="O510" s="401"/>
      <c r="Q510" s="223"/>
      <c r="R510" s="192">
        <v>0.0</v>
      </c>
      <c r="S510" s="106" t="s">
        <v>3411</v>
      </c>
      <c r="U510" s="106" t="s">
        <v>48</v>
      </c>
      <c r="V510" s="106" t="s">
        <v>163</v>
      </c>
      <c r="Y510" s="194">
        <f t="shared" si="1"/>
        <v>0</v>
      </c>
      <c r="Z510" s="194" t="str">
        <f t="shared" si="2"/>
        <v/>
      </c>
      <c r="AA510" s="194" t="str">
        <f t="shared" si="3"/>
        <v>NO PRAZO</v>
      </c>
    </row>
    <row r="511">
      <c r="A511" s="106" t="s">
        <v>195</v>
      </c>
      <c r="B511" s="106" t="s">
        <v>196</v>
      </c>
      <c r="C511" s="106" t="s">
        <v>1463</v>
      </c>
      <c r="D511" s="106" t="s">
        <v>483</v>
      </c>
      <c r="E511" s="106" t="s">
        <v>1464</v>
      </c>
      <c r="F511" s="106">
        <v>0.0</v>
      </c>
      <c r="G511" s="401">
        <v>46045.0</v>
      </c>
      <c r="I511" s="106" t="s">
        <v>52</v>
      </c>
      <c r="J511" s="401">
        <v>46052.0</v>
      </c>
      <c r="K511" s="106" t="s">
        <v>53</v>
      </c>
      <c r="L511" s="106" t="s">
        <v>227</v>
      </c>
      <c r="M511" s="401">
        <v>46062.0</v>
      </c>
      <c r="N511" s="401">
        <v>46062.0</v>
      </c>
      <c r="O511" s="401">
        <v>46062.0</v>
      </c>
      <c r="P511" s="402">
        <v>0.0</v>
      </c>
      <c r="Q511" s="403">
        <v>2450.0</v>
      </c>
      <c r="R511" s="192">
        <v>27.457133251148715</v>
      </c>
      <c r="S511" s="106" t="s">
        <v>3157</v>
      </c>
      <c r="U511" s="106" t="s">
        <v>39</v>
      </c>
      <c r="V511" s="106" t="s">
        <v>40</v>
      </c>
      <c r="W511" s="106" t="s">
        <v>41</v>
      </c>
      <c r="Y511" s="194" t="str">
        <f t="shared" si="1"/>
        <v>#NAME?</v>
      </c>
      <c r="Z511" s="194" t="str">
        <f t="shared" si="2"/>
        <v>#NAME?</v>
      </c>
      <c r="AA511" s="194" t="str">
        <f t="shared" si="3"/>
        <v>#NAME?</v>
      </c>
    </row>
    <row r="512">
      <c r="A512" s="106" t="s">
        <v>195</v>
      </c>
      <c r="B512" s="106" t="s">
        <v>196</v>
      </c>
      <c r="C512" s="106" t="s">
        <v>197</v>
      </c>
      <c r="D512" s="106" t="s">
        <v>1465</v>
      </c>
      <c r="E512" s="106" t="s">
        <v>1466</v>
      </c>
      <c r="F512" s="106">
        <v>0.0</v>
      </c>
      <c r="G512" s="401">
        <v>46045.0</v>
      </c>
      <c r="H512" s="106" t="s">
        <v>1467</v>
      </c>
      <c r="I512" s="106" t="s">
        <v>52</v>
      </c>
      <c r="J512" s="401">
        <v>46037.0</v>
      </c>
      <c r="K512" s="106" t="s">
        <v>53</v>
      </c>
      <c r="L512" s="106" t="s">
        <v>227</v>
      </c>
      <c r="M512" s="401">
        <v>46051.0</v>
      </c>
      <c r="O512" s="401">
        <v>46051.0</v>
      </c>
      <c r="P512" s="402">
        <v>1.0</v>
      </c>
      <c r="Q512" s="403">
        <v>1700.0</v>
      </c>
      <c r="R512" s="192">
        <v>19.05188837834809</v>
      </c>
      <c r="S512" s="106" t="s">
        <v>3157</v>
      </c>
      <c r="U512" s="106" t="s">
        <v>39</v>
      </c>
      <c r="V512" s="106" t="s">
        <v>40</v>
      </c>
      <c r="W512" s="106" t="s">
        <v>41</v>
      </c>
      <c r="Y512" s="194" t="str">
        <f t="shared" si="1"/>
        <v>#NAME?</v>
      </c>
      <c r="Z512" s="194" t="str">
        <f t="shared" si="2"/>
        <v>#NAME?</v>
      </c>
      <c r="AA512" s="194" t="str">
        <f t="shared" si="3"/>
        <v>#NAME?</v>
      </c>
    </row>
    <row r="513">
      <c r="A513" s="106" t="s">
        <v>219</v>
      </c>
      <c r="B513" s="106" t="s">
        <v>220</v>
      </c>
      <c r="C513" s="106" t="s">
        <v>197</v>
      </c>
      <c r="D513" s="106" t="s">
        <v>2903</v>
      </c>
      <c r="E513" s="106" t="s">
        <v>2904</v>
      </c>
      <c r="F513" s="106">
        <v>0.0</v>
      </c>
      <c r="G513" s="401">
        <v>46045.0</v>
      </c>
      <c r="I513" s="106" t="s">
        <v>52</v>
      </c>
      <c r="J513" s="401">
        <v>46045.0</v>
      </c>
      <c r="K513" s="106" t="s">
        <v>53</v>
      </c>
      <c r="L513" s="106" t="s">
        <v>227</v>
      </c>
      <c r="M513" s="401">
        <v>46046.0</v>
      </c>
      <c r="N513" s="406">
        <v>46048.0</v>
      </c>
      <c r="O513" s="401">
        <v>46046.0</v>
      </c>
      <c r="P513" s="402">
        <v>1.0</v>
      </c>
      <c r="Q513" s="403">
        <v>240.0</v>
      </c>
      <c r="R513" s="192">
        <v>2.6896783592962006</v>
      </c>
      <c r="S513" s="106" t="s">
        <v>3157</v>
      </c>
      <c r="U513" s="106" t="s">
        <v>39</v>
      </c>
      <c r="V513" s="106" t="s">
        <v>208</v>
      </c>
      <c r="W513" s="106" t="s">
        <v>41</v>
      </c>
      <c r="Y513" s="194" t="str">
        <f t="shared" si="1"/>
        <v>#NAME?</v>
      </c>
      <c r="Z513" s="194" t="str">
        <f t="shared" si="2"/>
        <v>#NAME?</v>
      </c>
      <c r="AA513" s="194" t="str">
        <f t="shared" si="3"/>
        <v>#NAME?</v>
      </c>
    </row>
    <row r="514">
      <c r="A514" s="106" t="s">
        <v>219</v>
      </c>
      <c r="B514" s="106" t="s">
        <v>220</v>
      </c>
      <c r="C514" s="106" t="s">
        <v>197</v>
      </c>
      <c r="D514" s="106" t="s">
        <v>2905</v>
      </c>
      <c r="E514" s="106" t="s">
        <v>2906</v>
      </c>
      <c r="F514" s="106">
        <v>0.0</v>
      </c>
      <c r="G514" s="401">
        <v>46045.0</v>
      </c>
      <c r="I514" s="106" t="s">
        <v>52</v>
      </c>
      <c r="J514" s="401">
        <v>46044.0</v>
      </c>
      <c r="K514" s="106" t="s">
        <v>53</v>
      </c>
      <c r="L514" s="106" t="s">
        <v>227</v>
      </c>
      <c r="M514" s="401">
        <v>46048.0</v>
      </c>
      <c r="N514" s="401">
        <v>46051.0</v>
      </c>
      <c r="O514" s="406">
        <v>46048.0</v>
      </c>
      <c r="P514" s="402">
        <v>1.0</v>
      </c>
      <c r="Q514" s="403">
        <v>1625.0</v>
      </c>
      <c r="R514" s="192">
        <v>18.211363891068025</v>
      </c>
      <c r="S514" s="106" t="s">
        <v>3157</v>
      </c>
      <c r="U514" s="106" t="s">
        <v>39</v>
      </c>
      <c r="V514" s="106" t="s">
        <v>40</v>
      </c>
      <c r="W514" s="106" t="s">
        <v>41</v>
      </c>
      <c r="Y514" s="194" t="str">
        <f t="shared" si="1"/>
        <v>#NAME?</v>
      </c>
      <c r="Z514" s="194" t="str">
        <f t="shared" si="2"/>
        <v>#NAME?</v>
      </c>
      <c r="AA514" s="194" t="str">
        <f t="shared" si="3"/>
        <v>#NAME?</v>
      </c>
    </row>
    <row r="515">
      <c r="A515" s="106" t="s">
        <v>219</v>
      </c>
      <c r="B515" s="106" t="s">
        <v>225</v>
      </c>
      <c r="C515" s="106" t="s">
        <v>713</v>
      </c>
      <c r="D515" s="106" t="s">
        <v>1468</v>
      </c>
      <c r="E515" s="106" t="s">
        <v>1469</v>
      </c>
      <c r="F515" s="106">
        <v>0.0</v>
      </c>
      <c r="G515" s="401">
        <v>46338.0</v>
      </c>
      <c r="H515" s="106" t="s">
        <v>3563</v>
      </c>
      <c r="I515" s="106" t="s">
        <v>46</v>
      </c>
      <c r="J515" s="401">
        <v>46029.0</v>
      </c>
      <c r="K515" s="106">
        <v>1.0235051E7</v>
      </c>
      <c r="L515" s="106" t="s">
        <v>194</v>
      </c>
      <c r="M515" s="401">
        <v>46099.0</v>
      </c>
      <c r="O515" s="406">
        <v>46099.0</v>
      </c>
      <c r="P515" s="402">
        <v>0.0</v>
      </c>
      <c r="Q515" s="403">
        <v>6481.68</v>
      </c>
      <c r="R515" s="192">
        <v>72.6401434495125</v>
      </c>
      <c r="S515" s="106" t="s">
        <v>3157</v>
      </c>
      <c r="U515" s="106" t="s">
        <v>48</v>
      </c>
      <c r="V515" s="106" t="s">
        <v>40</v>
      </c>
      <c r="Y515" s="194" t="str">
        <f t="shared" si="1"/>
        <v>#NAME?</v>
      </c>
      <c r="Z515" s="194" t="str">
        <f t="shared" si="2"/>
        <v>#NAME?</v>
      </c>
      <c r="AA515" s="194" t="str">
        <f t="shared" si="3"/>
        <v>#NAME?</v>
      </c>
    </row>
    <row r="516">
      <c r="A516" s="106" t="s">
        <v>187</v>
      </c>
      <c r="B516" s="106" t="s">
        <v>747</v>
      </c>
      <c r="C516" s="106" t="s">
        <v>197</v>
      </c>
      <c r="D516" s="106" t="s">
        <v>2907</v>
      </c>
      <c r="E516" s="106" t="s">
        <v>2908</v>
      </c>
      <c r="F516" s="106">
        <v>0.0</v>
      </c>
      <c r="G516" s="401">
        <v>46045.0</v>
      </c>
      <c r="H516" s="106" t="s">
        <v>3564</v>
      </c>
      <c r="I516" s="106" t="s">
        <v>52</v>
      </c>
      <c r="J516" s="401">
        <v>46045.0</v>
      </c>
      <c r="K516" s="106" t="s">
        <v>53</v>
      </c>
      <c r="L516" s="106" t="s">
        <v>548</v>
      </c>
      <c r="M516" s="401">
        <v>46050.0</v>
      </c>
      <c r="O516" s="406">
        <v>46050.0</v>
      </c>
      <c r="P516" s="402">
        <v>1.0</v>
      </c>
      <c r="Q516" s="403">
        <v>1744.5</v>
      </c>
      <c r="R516" s="192">
        <v>19.55059957413426</v>
      </c>
      <c r="S516" s="106" t="s">
        <v>3162</v>
      </c>
      <c r="U516" s="106" t="s">
        <v>39</v>
      </c>
      <c r="V516" s="106" t="s">
        <v>40</v>
      </c>
      <c r="W516" s="106" t="s">
        <v>41</v>
      </c>
      <c r="Y516" s="194" t="str">
        <f t="shared" si="1"/>
        <v>#NAME?</v>
      </c>
      <c r="Z516" s="194" t="str">
        <f t="shared" si="2"/>
        <v>#NAME?</v>
      </c>
      <c r="AA516" s="194" t="str">
        <f t="shared" si="3"/>
        <v>#NAME?</v>
      </c>
    </row>
    <row r="517">
      <c r="A517" s="106" t="s">
        <v>31</v>
      </c>
      <c r="B517" s="106" t="s">
        <v>202</v>
      </c>
      <c r="C517" s="106" t="s">
        <v>486</v>
      </c>
      <c r="D517" s="106" t="s">
        <v>1471</v>
      </c>
      <c r="E517" s="106" t="s">
        <v>1472</v>
      </c>
      <c r="F517" s="106">
        <v>0.0</v>
      </c>
      <c r="G517" s="401">
        <v>46045.0</v>
      </c>
      <c r="I517" s="106" t="s">
        <v>162</v>
      </c>
      <c r="O517" s="406"/>
      <c r="Q517" s="223"/>
      <c r="R517" s="192">
        <v>0.0</v>
      </c>
      <c r="S517" s="106" t="s">
        <v>3411</v>
      </c>
      <c r="U517" s="106" t="s">
        <v>39</v>
      </c>
      <c r="V517" s="106" t="s">
        <v>163</v>
      </c>
      <c r="Y517" s="194">
        <f t="shared" si="1"/>
        <v>0</v>
      </c>
      <c r="Z517" s="194" t="str">
        <f t="shared" si="2"/>
        <v/>
      </c>
      <c r="AA517" s="194" t="str">
        <f t="shared" si="3"/>
        <v>NO PRAZO</v>
      </c>
    </row>
    <row r="518">
      <c r="A518" s="106" t="s">
        <v>31</v>
      </c>
      <c r="B518" s="106" t="s">
        <v>202</v>
      </c>
      <c r="C518" s="106" t="s">
        <v>479</v>
      </c>
      <c r="D518" s="106" t="s">
        <v>2910</v>
      </c>
      <c r="E518" s="106" t="s">
        <v>2911</v>
      </c>
      <c r="F518" s="106">
        <v>0.0</v>
      </c>
      <c r="G518" s="401">
        <v>46045.0</v>
      </c>
      <c r="H518" s="106" t="s">
        <v>3565</v>
      </c>
      <c r="I518" s="106" t="s">
        <v>439</v>
      </c>
      <c r="O518" s="406"/>
      <c r="Q518" s="223"/>
      <c r="R518" s="192">
        <v>0.0</v>
      </c>
      <c r="S518" s="106" t="s">
        <v>3411</v>
      </c>
      <c r="U518" s="106" t="s">
        <v>39</v>
      </c>
      <c r="V518" s="106" t="s">
        <v>439</v>
      </c>
      <c r="Y518" s="194">
        <f t="shared" si="1"/>
        <v>0</v>
      </c>
      <c r="Z518" s="194" t="str">
        <f t="shared" si="2"/>
        <v/>
      </c>
      <c r="AA518" s="194" t="str">
        <f t="shared" si="3"/>
        <v>NO PRAZO</v>
      </c>
    </row>
    <row r="519">
      <c r="A519" s="106" t="s">
        <v>219</v>
      </c>
      <c r="B519" s="106" t="s">
        <v>220</v>
      </c>
      <c r="C519" s="106" t="s">
        <v>1473</v>
      </c>
      <c r="D519" s="106" t="s">
        <v>803</v>
      </c>
      <c r="E519" s="106" t="s">
        <v>1474</v>
      </c>
      <c r="F519" s="106">
        <v>0.0</v>
      </c>
      <c r="G519" s="401">
        <v>46045.0</v>
      </c>
      <c r="H519" s="106" t="s">
        <v>1475</v>
      </c>
      <c r="I519" s="106" t="s">
        <v>52</v>
      </c>
      <c r="J519" s="401">
        <v>46043.0</v>
      </c>
      <c r="K519" s="106" t="s">
        <v>53</v>
      </c>
      <c r="L519" s="106" t="s">
        <v>548</v>
      </c>
      <c r="M519" s="401" t="s">
        <v>1476</v>
      </c>
      <c r="N519" s="401">
        <v>46051.0</v>
      </c>
      <c r="O519" s="406">
        <v>46056.0</v>
      </c>
      <c r="P519" s="402">
        <v>0.4</v>
      </c>
      <c r="Q519" s="403">
        <v>1075.7</v>
      </c>
      <c r="R519" s="192">
        <v>12.055362546228848</v>
      </c>
      <c r="S519" s="106" t="s">
        <v>3162</v>
      </c>
      <c r="U519" s="106" t="s">
        <v>39</v>
      </c>
      <c r="V519" s="106" t="s">
        <v>40</v>
      </c>
      <c r="W519" s="106" t="s">
        <v>41</v>
      </c>
      <c r="Y519" s="194" t="str">
        <f t="shared" si="1"/>
        <v>#NAME?</v>
      </c>
      <c r="Z519" s="194" t="str">
        <f t="shared" si="2"/>
        <v>#NAME?</v>
      </c>
      <c r="AA519" s="194" t="str">
        <f t="shared" si="3"/>
        <v>#NAME?</v>
      </c>
    </row>
    <row r="520">
      <c r="A520" s="106" t="s">
        <v>271</v>
      </c>
      <c r="B520" s="106" t="s">
        <v>272</v>
      </c>
      <c r="C520" s="106" t="s">
        <v>1477</v>
      </c>
      <c r="D520" s="106" t="s">
        <v>1478</v>
      </c>
      <c r="E520" s="106" t="s">
        <v>1479</v>
      </c>
      <c r="F520" s="106">
        <v>0.0</v>
      </c>
      <c r="G520" s="401">
        <v>46045.0</v>
      </c>
      <c r="H520" s="106" t="s">
        <v>3566</v>
      </c>
      <c r="I520" s="106" t="s">
        <v>162</v>
      </c>
      <c r="O520" s="406"/>
      <c r="Q520" s="223"/>
      <c r="R520" s="192">
        <v>0.0</v>
      </c>
      <c r="S520" s="106" t="s">
        <v>3411</v>
      </c>
      <c r="U520" s="106" t="s">
        <v>48</v>
      </c>
      <c r="V520" s="106" t="s">
        <v>163</v>
      </c>
      <c r="Y520" s="194">
        <f t="shared" si="1"/>
        <v>0</v>
      </c>
      <c r="Z520" s="194" t="str">
        <f t="shared" si="2"/>
        <v/>
      </c>
      <c r="AA520" s="194" t="str">
        <f t="shared" si="3"/>
        <v>NO PRAZO</v>
      </c>
    </row>
    <row r="521">
      <c r="A521" s="106" t="s">
        <v>195</v>
      </c>
      <c r="B521" s="106" t="s">
        <v>196</v>
      </c>
      <c r="C521" s="106" t="s">
        <v>197</v>
      </c>
      <c r="D521" s="106" t="s">
        <v>2778</v>
      </c>
      <c r="E521" s="106" t="s">
        <v>2913</v>
      </c>
      <c r="F521" s="106">
        <v>0.0</v>
      </c>
      <c r="G521" s="401">
        <v>46045.0</v>
      </c>
      <c r="I521" s="106" t="s">
        <v>52</v>
      </c>
      <c r="J521" s="401">
        <v>46042.0</v>
      </c>
      <c r="K521" s="106" t="s">
        <v>53</v>
      </c>
      <c r="L521" s="106" t="s">
        <v>227</v>
      </c>
      <c r="M521" s="401">
        <v>46049.0</v>
      </c>
      <c r="N521" s="401">
        <v>46051.0</v>
      </c>
      <c r="O521" s="401" t="s">
        <v>1476</v>
      </c>
      <c r="P521" s="402">
        <v>1.0</v>
      </c>
      <c r="Q521" s="403">
        <v>760.0</v>
      </c>
      <c r="R521" s="192">
        <v>8.51731480443797</v>
      </c>
      <c r="S521" s="106" t="s">
        <v>3157</v>
      </c>
      <c r="U521" s="106" t="s">
        <v>39</v>
      </c>
      <c r="V521" s="106" t="s">
        <v>40</v>
      </c>
      <c r="W521" s="106" t="s">
        <v>41</v>
      </c>
      <c r="Y521" s="194" t="str">
        <f t="shared" si="1"/>
        <v>#NAME?</v>
      </c>
      <c r="Z521" s="194" t="str">
        <f t="shared" si="2"/>
        <v>#NAME?</v>
      </c>
      <c r="AA521" s="194" t="str">
        <f t="shared" si="3"/>
        <v>#NAME?</v>
      </c>
    </row>
    <row r="522">
      <c r="A522" s="106" t="s">
        <v>297</v>
      </c>
      <c r="B522" s="106" t="s">
        <v>298</v>
      </c>
      <c r="C522" s="106" t="s">
        <v>197</v>
      </c>
      <c r="D522" s="106" t="s">
        <v>2914</v>
      </c>
      <c r="E522" s="106" t="s">
        <v>2915</v>
      </c>
      <c r="F522" s="106">
        <v>0.0</v>
      </c>
      <c r="G522" s="401">
        <v>46045.0</v>
      </c>
      <c r="I522" s="106" t="s">
        <v>52</v>
      </c>
      <c r="J522" s="401">
        <v>46042.0</v>
      </c>
      <c r="K522" s="106" t="s">
        <v>53</v>
      </c>
      <c r="L522" s="106" t="s">
        <v>59</v>
      </c>
      <c r="M522" s="401">
        <v>46045.0</v>
      </c>
      <c r="O522" s="401">
        <v>46045.0</v>
      </c>
      <c r="P522" s="402">
        <v>1.0</v>
      </c>
      <c r="Q522" s="403">
        <v>4674.75</v>
      </c>
      <c r="R522" s="192">
        <v>52.38989129216631</v>
      </c>
      <c r="S522" s="106" t="s">
        <v>2716</v>
      </c>
      <c r="U522" s="106" t="s">
        <v>39</v>
      </c>
      <c r="V522" s="106" t="s">
        <v>208</v>
      </c>
      <c r="W522" s="106" t="s">
        <v>55</v>
      </c>
      <c r="Y522" s="194" t="str">
        <f t="shared" si="1"/>
        <v>#NAME?</v>
      </c>
      <c r="Z522" s="194" t="str">
        <f t="shared" si="2"/>
        <v>#NAME?</v>
      </c>
      <c r="AA522" s="194" t="str">
        <f t="shared" si="3"/>
        <v>#NAME?</v>
      </c>
    </row>
    <row r="523">
      <c r="A523" s="106" t="s">
        <v>271</v>
      </c>
      <c r="B523" s="106" t="s">
        <v>272</v>
      </c>
      <c r="C523" s="106" t="s">
        <v>1477</v>
      </c>
      <c r="D523" s="106" t="s">
        <v>1478</v>
      </c>
      <c r="E523" s="106" t="s">
        <v>1481</v>
      </c>
      <c r="F523" s="106">
        <v>0.0</v>
      </c>
      <c r="G523" s="401">
        <v>46045.0</v>
      </c>
      <c r="I523" s="106" t="s">
        <v>162</v>
      </c>
      <c r="O523" s="406"/>
      <c r="Q523" s="223"/>
      <c r="R523" s="192">
        <v>0.0</v>
      </c>
      <c r="S523" s="106" t="s">
        <v>3411</v>
      </c>
      <c r="U523" s="106" t="s">
        <v>48</v>
      </c>
      <c r="V523" s="106" t="s">
        <v>163</v>
      </c>
      <c r="Y523" s="194">
        <f t="shared" si="1"/>
        <v>0</v>
      </c>
      <c r="Z523" s="194" t="str">
        <f t="shared" si="2"/>
        <v/>
      </c>
      <c r="AA523" s="194" t="str">
        <f t="shared" si="3"/>
        <v>NO PRAZO</v>
      </c>
    </row>
    <row r="524">
      <c r="A524" s="106" t="s">
        <v>271</v>
      </c>
      <c r="B524" s="106" t="s">
        <v>272</v>
      </c>
      <c r="C524" s="106" t="s">
        <v>1477</v>
      </c>
      <c r="D524" s="106" t="s">
        <v>1478</v>
      </c>
      <c r="E524" s="106" t="s">
        <v>1483</v>
      </c>
      <c r="F524" s="106">
        <v>0.0</v>
      </c>
      <c r="G524" s="401">
        <v>46045.0</v>
      </c>
      <c r="H524" s="106" t="s">
        <v>1491</v>
      </c>
      <c r="I524" s="106" t="s">
        <v>162</v>
      </c>
      <c r="O524" s="406"/>
      <c r="Q524" s="223"/>
      <c r="R524" s="192">
        <v>0.0</v>
      </c>
      <c r="S524" s="106" t="s">
        <v>3411</v>
      </c>
      <c r="U524" s="106" t="s">
        <v>48</v>
      </c>
      <c r="V524" s="106" t="s">
        <v>163</v>
      </c>
      <c r="Y524" s="194">
        <f t="shared" si="1"/>
        <v>0</v>
      </c>
      <c r="Z524" s="194" t="str">
        <f t="shared" si="2"/>
        <v/>
      </c>
      <c r="AA524" s="194" t="str">
        <f t="shared" si="3"/>
        <v>NO PRAZO</v>
      </c>
    </row>
    <row r="525">
      <c r="A525" s="106" t="s">
        <v>271</v>
      </c>
      <c r="B525" s="106" t="s">
        <v>272</v>
      </c>
      <c r="C525" s="106" t="s">
        <v>1477</v>
      </c>
      <c r="D525" s="106" t="s">
        <v>1485</v>
      </c>
      <c r="E525" s="106" t="s">
        <v>1486</v>
      </c>
      <c r="F525" s="106">
        <v>0.0</v>
      </c>
      <c r="G525" s="401">
        <v>46045.0</v>
      </c>
      <c r="H525" s="106" t="s">
        <v>1491</v>
      </c>
      <c r="I525" s="106" t="s">
        <v>162</v>
      </c>
      <c r="O525" s="406"/>
      <c r="Q525" s="223"/>
      <c r="R525" s="192">
        <v>0.0</v>
      </c>
      <c r="S525" s="106" t="s">
        <v>3411</v>
      </c>
      <c r="U525" s="106" t="s">
        <v>48</v>
      </c>
      <c r="V525" s="106" t="s">
        <v>163</v>
      </c>
      <c r="Y525" s="194">
        <f t="shared" si="1"/>
        <v>0</v>
      </c>
      <c r="Z525" s="194" t="str">
        <f t="shared" si="2"/>
        <v/>
      </c>
      <c r="AA525" s="194" t="str">
        <f t="shared" si="3"/>
        <v>NO PRAZO</v>
      </c>
    </row>
    <row r="526">
      <c r="A526" s="106" t="s">
        <v>271</v>
      </c>
      <c r="B526" s="106" t="s">
        <v>272</v>
      </c>
      <c r="C526" s="106" t="s">
        <v>1477</v>
      </c>
      <c r="D526" s="106" t="s">
        <v>1485</v>
      </c>
      <c r="E526" s="106" t="s">
        <v>1488</v>
      </c>
      <c r="F526" s="106">
        <v>0.0</v>
      </c>
      <c r="G526" s="401">
        <v>46045.0</v>
      </c>
      <c r="H526" s="106" t="s">
        <v>1491</v>
      </c>
      <c r="I526" s="106" t="s">
        <v>162</v>
      </c>
      <c r="O526" s="406"/>
      <c r="Q526" s="223"/>
      <c r="R526" s="192">
        <v>0.0</v>
      </c>
      <c r="S526" s="106" t="s">
        <v>3411</v>
      </c>
      <c r="U526" s="106" t="s">
        <v>48</v>
      </c>
      <c r="V526" s="106" t="s">
        <v>163</v>
      </c>
      <c r="Y526" s="194">
        <f t="shared" si="1"/>
        <v>0</v>
      </c>
      <c r="Z526" s="194" t="str">
        <f t="shared" si="2"/>
        <v/>
      </c>
      <c r="AA526" s="194" t="str">
        <f t="shared" si="3"/>
        <v>NO PRAZO</v>
      </c>
    </row>
    <row r="527">
      <c r="A527" s="106" t="s">
        <v>271</v>
      </c>
      <c r="B527" s="106" t="s">
        <v>272</v>
      </c>
      <c r="C527" s="106" t="s">
        <v>1477</v>
      </c>
      <c r="D527" s="106" t="s">
        <v>1485</v>
      </c>
      <c r="E527" s="106" t="s">
        <v>1490</v>
      </c>
      <c r="F527" s="106">
        <v>0.0</v>
      </c>
      <c r="G527" s="401">
        <v>46045.0</v>
      </c>
      <c r="H527" s="106" t="s">
        <v>1491</v>
      </c>
      <c r="I527" s="106" t="s">
        <v>162</v>
      </c>
      <c r="O527" s="406"/>
      <c r="Q527" s="223"/>
      <c r="R527" s="192">
        <v>0.0</v>
      </c>
      <c r="S527" s="106" t="s">
        <v>3411</v>
      </c>
      <c r="U527" s="106" t="s">
        <v>48</v>
      </c>
      <c r="V527" s="106" t="s">
        <v>163</v>
      </c>
      <c r="Y527" s="194">
        <f t="shared" si="1"/>
        <v>0</v>
      </c>
      <c r="Z527" s="194" t="str">
        <f t="shared" si="2"/>
        <v/>
      </c>
      <c r="AA527" s="194" t="str">
        <f t="shared" si="3"/>
        <v>NO PRAZO</v>
      </c>
    </row>
    <row r="528">
      <c r="A528" s="106" t="s">
        <v>271</v>
      </c>
      <c r="B528" s="106" t="s">
        <v>272</v>
      </c>
      <c r="C528" s="106" t="s">
        <v>1477</v>
      </c>
      <c r="D528" s="106" t="s">
        <v>1485</v>
      </c>
      <c r="E528" s="106" t="s">
        <v>1492</v>
      </c>
      <c r="F528" s="106">
        <v>0.0</v>
      </c>
      <c r="G528" s="401">
        <v>46045.0</v>
      </c>
      <c r="H528" s="106" t="s">
        <v>1491</v>
      </c>
      <c r="I528" s="106" t="s">
        <v>162</v>
      </c>
      <c r="O528" s="406"/>
      <c r="Q528" s="223"/>
      <c r="R528" s="192">
        <v>0.0</v>
      </c>
      <c r="S528" s="106" t="s">
        <v>3411</v>
      </c>
      <c r="U528" s="106" t="s">
        <v>48</v>
      </c>
      <c r="V528" s="106" t="s">
        <v>163</v>
      </c>
      <c r="Y528" s="194">
        <f t="shared" si="1"/>
        <v>0</v>
      </c>
      <c r="Z528" s="194" t="str">
        <f t="shared" si="2"/>
        <v/>
      </c>
      <c r="AA528" s="194" t="str">
        <f t="shared" si="3"/>
        <v>NO PRAZO</v>
      </c>
    </row>
    <row r="529">
      <c r="A529" s="106" t="s">
        <v>271</v>
      </c>
      <c r="B529" s="106" t="s">
        <v>272</v>
      </c>
      <c r="C529" s="106" t="s">
        <v>1477</v>
      </c>
      <c r="D529" s="106" t="s">
        <v>1485</v>
      </c>
      <c r="E529" s="106" t="s">
        <v>1494</v>
      </c>
      <c r="F529" s="106">
        <v>0.0</v>
      </c>
      <c r="G529" s="401">
        <v>46045.0</v>
      </c>
      <c r="H529" s="106" t="s">
        <v>1491</v>
      </c>
      <c r="I529" s="106" t="s">
        <v>162</v>
      </c>
      <c r="O529" s="406"/>
      <c r="Q529" s="223"/>
      <c r="R529" s="192">
        <v>0.0</v>
      </c>
      <c r="S529" s="106" t="s">
        <v>3411</v>
      </c>
      <c r="U529" s="106" t="s">
        <v>48</v>
      </c>
      <c r="V529" s="106" t="s">
        <v>163</v>
      </c>
      <c r="Y529" s="194">
        <f t="shared" si="1"/>
        <v>0</v>
      </c>
      <c r="Z529" s="194" t="str">
        <f t="shared" si="2"/>
        <v/>
      </c>
      <c r="AA529" s="194" t="str">
        <f t="shared" si="3"/>
        <v>NO PRAZO</v>
      </c>
    </row>
    <row r="530">
      <c r="A530" s="106" t="s">
        <v>271</v>
      </c>
      <c r="B530" s="106" t="s">
        <v>272</v>
      </c>
      <c r="C530" s="106" t="s">
        <v>1477</v>
      </c>
      <c r="D530" s="106" t="s">
        <v>1485</v>
      </c>
      <c r="E530" s="106" t="s">
        <v>1496</v>
      </c>
      <c r="F530" s="106">
        <v>0.0</v>
      </c>
      <c r="G530" s="401">
        <v>46045.0</v>
      </c>
      <c r="H530" s="106" t="s">
        <v>1491</v>
      </c>
      <c r="I530" s="106" t="s">
        <v>162</v>
      </c>
      <c r="O530" s="406"/>
      <c r="Q530" s="223"/>
      <c r="R530" s="192">
        <v>0.0</v>
      </c>
      <c r="S530" s="106" t="s">
        <v>3411</v>
      </c>
      <c r="U530" s="106" t="s">
        <v>48</v>
      </c>
      <c r="V530" s="106" t="s">
        <v>163</v>
      </c>
      <c r="Y530" s="194">
        <f t="shared" si="1"/>
        <v>0</v>
      </c>
      <c r="Z530" s="194" t="str">
        <f t="shared" si="2"/>
        <v/>
      </c>
      <c r="AA530" s="194" t="str">
        <f t="shared" si="3"/>
        <v>NO PRAZO</v>
      </c>
    </row>
    <row r="531">
      <c r="A531" s="106" t="s">
        <v>31</v>
      </c>
      <c r="B531" s="106" t="s">
        <v>32</v>
      </c>
      <c r="C531" s="106" t="s">
        <v>1497</v>
      </c>
      <c r="D531" s="106" t="s">
        <v>1498</v>
      </c>
      <c r="E531" s="106" t="s">
        <v>1499</v>
      </c>
      <c r="F531" s="106">
        <v>0.0</v>
      </c>
      <c r="G531" s="401">
        <v>46046.0</v>
      </c>
      <c r="H531" s="106" t="s">
        <v>3567</v>
      </c>
      <c r="I531" s="106" t="s">
        <v>162</v>
      </c>
      <c r="O531" s="406"/>
      <c r="Q531" s="223"/>
      <c r="R531" s="192">
        <v>0.0</v>
      </c>
      <c r="S531" s="106" t="s">
        <v>3411</v>
      </c>
      <c r="U531" s="106" t="s">
        <v>48</v>
      </c>
      <c r="V531" s="106" t="s">
        <v>163</v>
      </c>
      <c r="Y531" s="194">
        <f t="shared" si="1"/>
        <v>0</v>
      </c>
      <c r="Z531" s="194" t="str">
        <f t="shared" si="2"/>
        <v/>
      </c>
      <c r="AA531" s="194" t="str">
        <f t="shared" si="3"/>
        <v>NO PRAZO</v>
      </c>
    </row>
    <row r="532">
      <c r="A532" s="106" t="s">
        <v>31</v>
      </c>
      <c r="B532" s="106" t="s">
        <v>32</v>
      </c>
      <c r="C532" s="106" t="s">
        <v>1497</v>
      </c>
      <c r="D532" s="106" t="s">
        <v>1498</v>
      </c>
      <c r="E532" s="106" t="s">
        <v>1501</v>
      </c>
      <c r="F532" s="106">
        <v>0.0</v>
      </c>
      <c r="G532" s="401">
        <v>46046.0</v>
      </c>
      <c r="H532" s="106" t="s">
        <v>3567</v>
      </c>
      <c r="I532" s="106" t="s">
        <v>162</v>
      </c>
      <c r="O532" s="406"/>
      <c r="Q532" s="223"/>
      <c r="R532" s="192">
        <v>0.0</v>
      </c>
      <c r="S532" s="106" t="s">
        <v>3411</v>
      </c>
      <c r="U532" s="106" t="s">
        <v>48</v>
      </c>
      <c r="V532" s="106" t="s">
        <v>163</v>
      </c>
      <c r="Y532" s="194">
        <f t="shared" si="1"/>
        <v>0</v>
      </c>
      <c r="Z532" s="194" t="str">
        <f t="shared" si="2"/>
        <v/>
      </c>
      <c r="AA532" s="194" t="str">
        <f t="shared" si="3"/>
        <v>NO PRAZO</v>
      </c>
    </row>
    <row r="533">
      <c r="A533" s="106" t="s">
        <v>31</v>
      </c>
      <c r="B533" s="106" t="s">
        <v>32</v>
      </c>
      <c r="C533" s="106" t="s">
        <v>1497</v>
      </c>
      <c r="D533" s="106" t="s">
        <v>1498</v>
      </c>
      <c r="E533" s="106" t="s">
        <v>1503</v>
      </c>
      <c r="F533" s="106">
        <v>0.0</v>
      </c>
      <c r="G533" s="401">
        <v>46046.0</v>
      </c>
      <c r="H533" s="106" t="s">
        <v>3567</v>
      </c>
      <c r="I533" s="106" t="s">
        <v>162</v>
      </c>
      <c r="O533" s="406"/>
      <c r="Q533" s="223"/>
      <c r="R533" s="192">
        <v>0.0</v>
      </c>
      <c r="S533" s="106" t="s">
        <v>3411</v>
      </c>
      <c r="U533" s="106" t="s">
        <v>48</v>
      </c>
      <c r="V533" s="106" t="s">
        <v>163</v>
      </c>
      <c r="Y533" s="194">
        <f t="shared" si="1"/>
        <v>0</v>
      </c>
      <c r="Z533" s="194" t="str">
        <f t="shared" si="2"/>
        <v/>
      </c>
      <c r="AA533" s="194" t="str">
        <f t="shared" si="3"/>
        <v>NO PRAZO</v>
      </c>
    </row>
    <row r="534">
      <c r="A534" s="106" t="s">
        <v>31</v>
      </c>
      <c r="B534" s="106" t="s">
        <v>32</v>
      </c>
      <c r="C534" s="106" t="s">
        <v>1497</v>
      </c>
      <c r="D534" s="106" t="s">
        <v>1498</v>
      </c>
      <c r="E534" s="106" t="s">
        <v>1506</v>
      </c>
      <c r="F534" s="106">
        <v>0.0</v>
      </c>
      <c r="G534" s="401">
        <v>46046.0</v>
      </c>
      <c r="H534" s="106" t="s">
        <v>3567</v>
      </c>
      <c r="I534" s="106" t="s">
        <v>162</v>
      </c>
      <c r="O534" s="406"/>
      <c r="Q534" s="223"/>
      <c r="R534" s="192">
        <v>0.0</v>
      </c>
      <c r="S534" s="106" t="s">
        <v>3411</v>
      </c>
      <c r="U534" s="106" t="s">
        <v>48</v>
      </c>
      <c r="V534" s="106" t="s">
        <v>163</v>
      </c>
      <c r="Y534" s="194">
        <f t="shared" si="1"/>
        <v>0</v>
      </c>
      <c r="Z534" s="194" t="str">
        <f t="shared" si="2"/>
        <v/>
      </c>
      <c r="AA534" s="194" t="str">
        <f t="shared" si="3"/>
        <v>NO PRAZO</v>
      </c>
    </row>
    <row r="535">
      <c r="A535" s="106" t="s">
        <v>31</v>
      </c>
      <c r="B535" s="106" t="s">
        <v>32</v>
      </c>
      <c r="C535" s="106" t="s">
        <v>1497</v>
      </c>
      <c r="D535" s="106" t="s">
        <v>1498</v>
      </c>
      <c r="E535" s="106" t="s">
        <v>1508</v>
      </c>
      <c r="F535" s="106">
        <v>0.0</v>
      </c>
      <c r="G535" s="401">
        <v>46046.0</v>
      </c>
      <c r="H535" s="106" t="s">
        <v>3567</v>
      </c>
      <c r="I535" s="106" t="s">
        <v>162</v>
      </c>
      <c r="O535" s="406"/>
      <c r="Q535" s="223"/>
      <c r="R535" s="192">
        <v>0.0</v>
      </c>
      <c r="S535" s="106" t="s">
        <v>3411</v>
      </c>
      <c r="U535" s="106" t="s">
        <v>48</v>
      </c>
      <c r="V535" s="106" t="s">
        <v>163</v>
      </c>
      <c r="Y535" s="194">
        <f t="shared" si="1"/>
        <v>0</v>
      </c>
      <c r="Z535" s="194" t="str">
        <f t="shared" si="2"/>
        <v/>
      </c>
      <c r="AA535" s="194" t="str">
        <f t="shared" si="3"/>
        <v>NO PRAZO</v>
      </c>
    </row>
    <row r="536">
      <c r="A536" s="106" t="s">
        <v>31</v>
      </c>
      <c r="B536" s="106" t="s">
        <v>32</v>
      </c>
      <c r="C536" s="106" t="s">
        <v>1497</v>
      </c>
      <c r="D536" s="106" t="s">
        <v>1498</v>
      </c>
      <c r="E536" s="106" t="s">
        <v>1510</v>
      </c>
      <c r="F536" s="106">
        <v>0.0</v>
      </c>
      <c r="G536" s="401">
        <v>46046.0</v>
      </c>
      <c r="H536" s="106" t="s">
        <v>3568</v>
      </c>
      <c r="I536" s="106" t="s">
        <v>162</v>
      </c>
      <c r="O536" s="406"/>
      <c r="Q536" s="223"/>
      <c r="R536" s="192">
        <v>0.0</v>
      </c>
      <c r="S536" s="106" t="s">
        <v>3411</v>
      </c>
      <c r="U536" s="106" t="s">
        <v>48</v>
      </c>
      <c r="V536" s="106" t="s">
        <v>163</v>
      </c>
      <c r="Y536" s="194">
        <f t="shared" si="1"/>
        <v>0</v>
      </c>
      <c r="Z536" s="194" t="str">
        <f t="shared" si="2"/>
        <v/>
      </c>
      <c r="AA536" s="194" t="str">
        <f t="shared" si="3"/>
        <v>NO PRAZO</v>
      </c>
    </row>
    <row r="537">
      <c r="A537" s="106" t="s">
        <v>31</v>
      </c>
      <c r="B537" s="106" t="s">
        <v>32</v>
      </c>
      <c r="C537" s="106" t="s">
        <v>1497</v>
      </c>
      <c r="D537" s="106" t="s">
        <v>1498</v>
      </c>
      <c r="E537" s="106" t="s">
        <v>1512</v>
      </c>
      <c r="F537" s="106">
        <v>0.0</v>
      </c>
      <c r="G537" s="401">
        <v>46046.0</v>
      </c>
      <c r="H537" s="106" t="s">
        <v>3568</v>
      </c>
      <c r="I537" s="106" t="s">
        <v>162</v>
      </c>
      <c r="O537" s="406"/>
      <c r="Q537" s="223"/>
      <c r="R537" s="192">
        <v>0.0</v>
      </c>
      <c r="S537" s="106" t="s">
        <v>3411</v>
      </c>
      <c r="U537" s="106" t="s">
        <v>48</v>
      </c>
      <c r="V537" s="106" t="s">
        <v>163</v>
      </c>
      <c r="Y537" s="194">
        <f t="shared" si="1"/>
        <v>0</v>
      </c>
      <c r="Z537" s="194" t="str">
        <f t="shared" si="2"/>
        <v/>
      </c>
      <c r="AA537" s="194" t="str">
        <f t="shared" si="3"/>
        <v>NO PRAZO</v>
      </c>
    </row>
    <row r="538">
      <c r="A538" s="106" t="s">
        <v>31</v>
      </c>
      <c r="B538" s="106" t="s">
        <v>32</v>
      </c>
      <c r="C538" s="106" t="s">
        <v>1497</v>
      </c>
      <c r="D538" s="106" t="s">
        <v>1498</v>
      </c>
      <c r="E538" s="106" t="s">
        <v>1514</v>
      </c>
      <c r="F538" s="106">
        <v>0.0</v>
      </c>
      <c r="G538" s="401">
        <v>46046.0</v>
      </c>
      <c r="H538" s="106" t="s">
        <v>3567</v>
      </c>
      <c r="I538" s="106" t="s">
        <v>162</v>
      </c>
      <c r="O538" s="406"/>
      <c r="Q538" s="223"/>
      <c r="R538" s="192">
        <v>0.0</v>
      </c>
      <c r="S538" s="106" t="s">
        <v>3411</v>
      </c>
      <c r="U538" s="106" t="s">
        <v>48</v>
      </c>
      <c r="V538" s="106" t="s">
        <v>163</v>
      </c>
      <c r="Y538" s="194">
        <f t="shared" si="1"/>
        <v>0</v>
      </c>
      <c r="Z538" s="194" t="str">
        <f t="shared" si="2"/>
        <v/>
      </c>
      <c r="AA538" s="194" t="str">
        <f t="shared" si="3"/>
        <v>NO PRAZO</v>
      </c>
    </row>
    <row r="539">
      <c r="A539" s="106" t="s">
        <v>195</v>
      </c>
      <c r="B539" s="106" t="s">
        <v>196</v>
      </c>
      <c r="C539" s="106" t="s">
        <v>197</v>
      </c>
      <c r="D539" s="106" t="s">
        <v>1515</v>
      </c>
      <c r="E539" s="106" t="s">
        <v>1516</v>
      </c>
      <c r="F539" s="106">
        <v>0.0</v>
      </c>
      <c r="G539" s="401">
        <v>46045.0</v>
      </c>
      <c r="H539" s="106" t="s">
        <v>1517</v>
      </c>
      <c r="I539" s="106" t="s">
        <v>162</v>
      </c>
      <c r="O539" s="401"/>
      <c r="Q539" s="223"/>
      <c r="R539" s="192">
        <v>0.0</v>
      </c>
      <c r="S539" s="106" t="s">
        <v>3411</v>
      </c>
      <c r="U539" s="106" t="s">
        <v>39</v>
      </c>
      <c r="V539" s="106" t="s">
        <v>163</v>
      </c>
      <c r="Y539" s="194">
        <f t="shared" si="1"/>
        <v>0</v>
      </c>
      <c r="Z539" s="194" t="str">
        <f t="shared" si="2"/>
        <v/>
      </c>
      <c r="AA539" s="194" t="str">
        <f t="shared" si="3"/>
        <v>NO PRAZO</v>
      </c>
    </row>
    <row r="540">
      <c r="A540" s="106" t="s">
        <v>31</v>
      </c>
      <c r="B540" s="106" t="s">
        <v>202</v>
      </c>
      <c r="C540" s="106" t="s">
        <v>1518</v>
      </c>
      <c r="D540" s="106" t="s">
        <v>1519</v>
      </c>
      <c r="E540" s="106" t="s">
        <v>1520</v>
      </c>
      <c r="F540" s="106">
        <v>0.0</v>
      </c>
      <c r="G540" s="401">
        <v>46048.0</v>
      </c>
      <c r="I540" s="106" t="s">
        <v>162</v>
      </c>
      <c r="O540" s="406"/>
      <c r="Q540" s="223"/>
      <c r="R540" s="192">
        <v>0.0</v>
      </c>
      <c r="S540" s="106" t="s">
        <v>3411</v>
      </c>
      <c r="U540" s="106" t="s">
        <v>39</v>
      </c>
      <c r="V540" s="106" t="s">
        <v>163</v>
      </c>
      <c r="Y540" s="194">
        <f t="shared" si="1"/>
        <v>0</v>
      </c>
      <c r="Z540" s="194" t="str">
        <f t="shared" si="2"/>
        <v/>
      </c>
      <c r="AA540" s="194" t="str">
        <f t="shared" si="3"/>
        <v>NO PRAZO</v>
      </c>
    </row>
    <row r="541">
      <c r="A541" s="106" t="s">
        <v>219</v>
      </c>
      <c r="B541" s="106" t="s">
        <v>240</v>
      </c>
      <c r="C541" s="106" t="s">
        <v>197</v>
      </c>
      <c r="D541" s="106" t="s">
        <v>1521</v>
      </c>
      <c r="E541" s="106" t="s">
        <v>1522</v>
      </c>
      <c r="F541" s="106">
        <v>0.0</v>
      </c>
      <c r="G541" s="401">
        <v>46048.0</v>
      </c>
      <c r="I541" s="106" t="s">
        <v>52</v>
      </c>
      <c r="J541" s="401">
        <v>46045.0</v>
      </c>
      <c r="K541" s="106" t="s">
        <v>53</v>
      </c>
      <c r="L541" s="106" t="s">
        <v>95</v>
      </c>
      <c r="M541" s="401">
        <v>46060.0</v>
      </c>
      <c r="O541" s="406">
        <v>46060.0</v>
      </c>
      <c r="P541" s="402">
        <v>0.0</v>
      </c>
      <c r="Q541" s="403">
        <v>6800.0</v>
      </c>
      <c r="R541" s="192">
        <v>76.20755351339236</v>
      </c>
      <c r="S541" s="106" t="s">
        <v>3157</v>
      </c>
      <c r="U541" s="106" t="s">
        <v>39</v>
      </c>
      <c r="V541" s="106" t="s">
        <v>40</v>
      </c>
      <c r="W541" s="106" t="s">
        <v>214</v>
      </c>
      <c r="Y541" s="194" t="str">
        <f t="shared" si="1"/>
        <v>#NAME?</v>
      </c>
      <c r="Z541" s="194" t="str">
        <f t="shared" si="2"/>
        <v>#NAME?</v>
      </c>
      <c r="AA541" s="194" t="str">
        <f t="shared" si="3"/>
        <v>#NAME?</v>
      </c>
    </row>
    <row r="542">
      <c r="A542" s="106" t="s">
        <v>31</v>
      </c>
      <c r="B542" s="106" t="s">
        <v>32</v>
      </c>
      <c r="C542" s="106" t="s">
        <v>1524</v>
      </c>
      <c r="D542" s="106" t="s">
        <v>1525</v>
      </c>
      <c r="E542" s="106" t="s">
        <v>1526</v>
      </c>
      <c r="F542" s="106">
        <v>0.0</v>
      </c>
      <c r="G542" s="401">
        <v>46048.0</v>
      </c>
      <c r="H542" s="106" t="s">
        <v>3569</v>
      </c>
      <c r="I542" s="106" t="s">
        <v>162</v>
      </c>
      <c r="O542" s="406"/>
      <c r="Q542" s="223"/>
      <c r="R542" s="192">
        <v>0.0</v>
      </c>
      <c r="S542" s="106" t="s">
        <v>3411</v>
      </c>
      <c r="U542" s="106" t="s">
        <v>48</v>
      </c>
      <c r="V542" s="106" t="s">
        <v>163</v>
      </c>
      <c r="Y542" s="194">
        <f t="shared" si="1"/>
        <v>0</v>
      </c>
      <c r="Z542" s="194" t="str">
        <f t="shared" si="2"/>
        <v/>
      </c>
      <c r="AA542" s="194" t="str">
        <f t="shared" si="3"/>
        <v>NO PRAZO</v>
      </c>
    </row>
    <row r="543">
      <c r="A543" s="106" t="s">
        <v>31</v>
      </c>
      <c r="B543" s="106" t="s">
        <v>32</v>
      </c>
      <c r="C543" s="106" t="s">
        <v>1528</v>
      </c>
      <c r="D543" s="106" t="s">
        <v>1529</v>
      </c>
      <c r="E543" s="106" t="s">
        <v>1530</v>
      </c>
      <c r="F543" s="106">
        <v>0.0</v>
      </c>
      <c r="G543" s="401">
        <v>46048.0</v>
      </c>
      <c r="H543" s="106" t="s">
        <v>3569</v>
      </c>
      <c r="I543" s="106" t="s">
        <v>162</v>
      </c>
      <c r="O543" s="406"/>
      <c r="Q543" s="223"/>
      <c r="R543" s="192">
        <v>0.0</v>
      </c>
      <c r="S543" s="106" t="s">
        <v>3411</v>
      </c>
      <c r="U543" s="106" t="s">
        <v>48</v>
      </c>
      <c r="V543" s="106" t="s">
        <v>163</v>
      </c>
      <c r="Y543" s="194">
        <f t="shared" si="1"/>
        <v>0</v>
      </c>
      <c r="Z543" s="194" t="str">
        <f t="shared" si="2"/>
        <v/>
      </c>
      <c r="AA543" s="194" t="str">
        <f t="shared" si="3"/>
        <v>NO PRAZO</v>
      </c>
    </row>
    <row r="544">
      <c r="A544" s="106" t="s">
        <v>31</v>
      </c>
      <c r="B544" s="106" t="s">
        <v>32</v>
      </c>
      <c r="C544" s="106" t="s">
        <v>1533</v>
      </c>
      <c r="D544" s="106" t="s">
        <v>1529</v>
      </c>
      <c r="E544" s="106" t="s">
        <v>1534</v>
      </c>
      <c r="F544" s="106">
        <v>0.0</v>
      </c>
      <c r="G544" s="401">
        <v>46048.0</v>
      </c>
      <c r="H544" s="106" t="s">
        <v>3569</v>
      </c>
      <c r="I544" s="106" t="s">
        <v>162</v>
      </c>
      <c r="O544" s="406"/>
      <c r="Q544" s="223"/>
      <c r="R544" s="192">
        <v>0.0</v>
      </c>
      <c r="S544" s="106" t="s">
        <v>3411</v>
      </c>
      <c r="U544" s="106" t="s">
        <v>48</v>
      </c>
      <c r="V544" s="106" t="s">
        <v>163</v>
      </c>
      <c r="Y544" s="194">
        <f t="shared" si="1"/>
        <v>0</v>
      </c>
      <c r="Z544" s="194" t="str">
        <f t="shared" si="2"/>
        <v/>
      </c>
      <c r="AA544" s="194" t="str">
        <f t="shared" si="3"/>
        <v>NO PRAZO</v>
      </c>
    </row>
    <row r="545">
      <c r="A545" s="106" t="s">
        <v>31</v>
      </c>
      <c r="B545" s="106" t="s">
        <v>32</v>
      </c>
      <c r="C545" s="106" t="s">
        <v>1536</v>
      </c>
      <c r="D545" s="106" t="s">
        <v>1529</v>
      </c>
      <c r="E545" s="106" t="s">
        <v>1537</v>
      </c>
      <c r="F545" s="106">
        <v>0.0</v>
      </c>
      <c r="G545" s="401">
        <v>46048.0</v>
      </c>
      <c r="H545" s="106" t="s">
        <v>3569</v>
      </c>
      <c r="I545" s="106" t="s">
        <v>162</v>
      </c>
      <c r="O545" s="406"/>
      <c r="Q545" s="223"/>
      <c r="R545" s="192">
        <v>0.0</v>
      </c>
      <c r="S545" s="106" t="s">
        <v>3411</v>
      </c>
      <c r="U545" s="106" t="s">
        <v>48</v>
      </c>
      <c r="V545" s="106" t="s">
        <v>163</v>
      </c>
      <c r="Y545" s="194">
        <f t="shared" si="1"/>
        <v>0</v>
      </c>
      <c r="Z545" s="194" t="str">
        <f t="shared" si="2"/>
        <v/>
      </c>
      <c r="AA545" s="194" t="str">
        <f t="shared" si="3"/>
        <v>NO PRAZO</v>
      </c>
    </row>
    <row r="546">
      <c r="A546" s="106" t="s">
        <v>31</v>
      </c>
      <c r="B546" s="106" t="s">
        <v>32</v>
      </c>
      <c r="C546" s="106" t="s">
        <v>1539</v>
      </c>
      <c r="D546" s="106" t="s">
        <v>1529</v>
      </c>
      <c r="E546" s="106" t="s">
        <v>1540</v>
      </c>
      <c r="F546" s="106">
        <v>0.0</v>
      </c>
      <c r="G546" s="401">
        <v>46048.0</v>
      </c>
      <c r="H546" s="106" t="s">
        <v>3569</v>
      </c>
      <c r="I546" s="106" t="s">
        <v>162</v>
      </c>
      <c r="O546" s="406"/>
      <c r="Q546" s="223"/>
      <c r="R546" s="192">
        <v>0.0</v>
      </c>
      <c r="S546" s="106" t="s">
        <v>3411</v>
      </c>
      <c r="U546" s="106" t="s">
        <v>48</v>
      </c>
      <c r="V546" s="106" t="s">
        <v>163</v>
      </c>
      <c r="Y546" s="194">
        <f t="shared" si="1"/>
        <v>0</v>
      </c>
      <c r="Z546" s="194" t="str">
        <f t="shared" si="2"/>
        <v/>
      </c>
      <c r="AA546" s="194" t="str">
        <f t="shared" si="3"/>
        <v>NO PRAZO</v>
      </c>
    </row>
    <row r="547">
      <c r="A547" s="106" t="s">
        <v>31</v>
      </c>
      <c r="B547" s="106" t="s">
        <v>32</v>
      </c>
      <c r="C547" s="106" t="s">
        <v>1542</v>
      </c>
      <c r="D547" s="106" t="s">
        <v>1529</v>
      </c>
      <c r="E547" s="106" t="s">
        <v>1543</v>
      </c>
      <c r="F547" s="106">
        <v>0.0</v>
      </c>
      <c r="G547" s="401">
        <v>46048.0</v>
      </c>
      <c r="H547" s="106" t="s">
        <v>3569</v>
      </c>
      <c r="I547" s="106" t="s">
        <v>162</v>
      </c>
      <c r="O547" s="406"/>
      <c r="Q547" s="223"/>
      <c r="R547" s="192">
        <v>0.0</v>
      </c>
      <c r="S547" s="106" t="s">
        <v>3411</v>
      </c>
      <c r="U547" s="106" t="s">
        <v>48</v>
      </c>
      <c r="V547" s="106" t="s">
        <v>163</v>
      </c>
      <c r="Y547" s="194">
        <f t="shared" si="1"/>
        <v>0</v>
      </c>
      <c r="Z547" s="194" t="str">
        <f t="shared" si="2"/>
        <v/>
      </c>
      <c r="AA547" s="194" t="str">
        <f t="shared" si="3"/>
        <v>NO PRAZO</v>
      </c>
    </row>
    <row r="548">
      <c r="A548" s="106" t="s">
        <v>31</v>
      </c>
      <c r="B548" s="106" t="s">
        <v>32</v>
      </c>
      <c r="C548" s="106" t="s">
        <v>1545</v>
      </c>
      <c r="D548" s="106" t="s">
        <v>1529</v>
      </c>
      <c r="E548" s="106" t="s">
        <v>1546</v>
      </c>
      <c r="F548" s="106">
        <v>0.0</v>
      </c>
      <c r="G548" s="401">
        <v>46048.0</v>
      </c>
      <c r="H548" s="106" t="s">
        <v>3569</v>
      </c>
      <c r="I548" s="106" t="s">
        <v>162</v>
      </c>
      <c r="O548" s="406"/>
      <c r="Q548" s="223"/>
      <c r="R548" s="192">
        <v>0.0</v>
      </c>
      <c r="S548" s="106" t="s">
        <v>3411</v>
      </c>
      <c r="U548" s="106" t="s">
        <v>48</v>
      </c>
      <c r="V548" s="106" t="s">
        <v>163</v>
      </c>
      <c r="Y548" s="194">
        <f t="shared" si="1"/>
        <v>0</v>
      </c>
      <c r="Z548" s="194" t="str">
        <f t="shared" si="2"/>
        <v/>
      </c>
      <c r="AA548" s="194" t="str">
        <f t="shared" si="3"/>
        <v>NO PRAZO</v>
      </c>
    </row>
    <row r="549">
      <c r="A549" s="106" t="s">
        <v>31</v>
      </c>
      <c r="B549" s="106" t="s">
        <v>32</v>
      </c>
      <c r="C549" s="106" t="s">
        <v>1548</v>
      </c>
      <c r="D549" s="106" t="s">
        <v>1529</v>
      </c>
      <c r="E549" s="106" t="s">
        <v>1549</v>
      </c>
      <c r="F549" s="106">
        <v>0.0</v>
      </c>
      <c r="G549" s="401">
        <v>46048.0</v>
      </c>
      <c r="H549" s="106" t="s">
        <v>1553</v>
      </c>
      <c r="I549" s="106" t="s">
        <v>162</v>
      </c>
      <c r="O549" s="406"/>
      <c r="Q549" s="223"/>
      <c r="R549" s="192">
        <v>0.0</v>
      </c>
      <c r="S549" s="106" t="s">
        <v>3411</v>
      </c>
      <c r="U549" s="106" t="s">
        <v>48</v>
      </c>
      <c r="V549" s="106" t="s">
        <v>163</v>
      </c>
      <c r="Y549" s="194">
        <f t="shared" si="1"/>
        <v>0</v>
      </c>
      <c r="Z549" s="194" t="str">
        <f t="shared" si="2"/>
        <v/>
      </c>
      <c r="AA549" s="194" t="str">
        <f t="shared" si="3"/>
        <v>NO PRAZO</v>
      </c>
    </row>
    <row r="550">
      <c r="A550" s="106" t="s">
        <v>31</v>
      </c>
      <c r="B550" s="106" t="s">
        <v>32</v>
      </c>
      <c r="C550" s="106" t="s">
        <v>1551</v>
      </c>
      <c r="D550" s="106" t="s">
        <v>1529</v>
      </c>
      <c r="E550" s="106" t="s">
        <v>1552</v>
      </c>
      <c r="F550" s="106">
        <v>0.0</v>
      </c>
      <c r="G550" s="401">
        <v>46048.0</v>
      </c>
      <c r="H550" s="106" t="s">
        <v>1553</v>
      </c>
      <c r="I550" s="106" t="s">
        <v>162</v>
      </c>
      <c r="O550" s="406"/>
      <c r="Q550" s="223"/>
      <c r="R550" s="192">
        <v>0.0</v>
      </c>
      <c r="S550" s="106" t="s">
        <v>3411</v>
      </c>
      <c r="U550" s="106" t="s">
        <v>48</v>
      </c>
      <c r="V550" s="106" t="s">
        <v>163</v>
      </c>
      <c r="Y550" s="194">
        <f t="shared" si="1"/>
        <v>0</v>
      </c>
      <c r="Z550" s="194" t="str">
        <f t="shared" si="2"/>
        <v/>
      </c>
      <c r="AA550" s="194" t="str">
        <f t="shared" si="3"/>
        <v>NO PRAZO</v>
      </c>
    </row>
    <row r="551">
      <c r="A551" s="106" t="s">
        <v>31</v>
      </c>
      <c r="B551" s="106" t="s">
        <v>32</v>
      </c>
      <c r="C551" s="106" t="s">
        <v>1554</v>
      </c>
      <c r="D551" s="106" t="s">
        <v>1529</v>
      </c>
      <c r="E551" s="106" t="s">
        <v>1555</v>
      </c>
      <c r="F551" s="106">
        <v>0.0</v>
      </c>
      <c r="G551" s="401">
        <v>46048.0</v>
      </c>
      <c r="H551" s="106" t="s">
        <v>3570</v>
      </c>
      <c r="I551" s="106" t="s">
        <v>162</v>
      </c>
      <c r="O551" s="406"/>
      <c r="Q551" s="223"/>
      <c r="R551" s="192">
        <v>0.0</v>
      </c>
      <c r="S551" s="106" t="s">
        <v>3411</v>
      </c>
      <c r="U551" s="106" t="s">
        <v>48</v>
      </c>
      <c r="V551" s="106" t="s">
        <v>163</v>
      </c>
      <c r="Y551" s="194">
        <f t="shared" si="1"/>
        <v>0</v>
      </c>
      <c r="Z551" s="194" t="str">
        <f t="shared" si="2"/>
        <v/>
      </c>
      <c r="AA551" s="194" t="str">
        <f t="shared" si="3"/>
        <v>NO PRAZO</v>
      </c>
    </row>
    <row r="552">
      <c r="A552" s="106" t="s">
        <v>31</v>
      </c>
      <c r="B552" s="106" t="s">
        <v>32</v>
      </c>
      <c r="C552" s="106" t="s">
        <v>1557</v>
      </c>
      <c r="D552" s="106" t="s">
        <v>1529</v>
      </c>
      <c r="E552" s="106" t="s">
        <v>1558</v>
      </c>
      <c r="F552" s="106">
        <v>0.0</v>
      </c>
      <c r="G552" s="401">
        <v>46048.0</v>
      </c>
      <c r="H552" s="106" t="s">
        <v>1553</v>
      </c>
      <c r="I552" s="106" t="s">
        <v>162</v>
      </c>
      <c r="O552" s="406"/>
      <c r="Q552" s="223"/>
      <c r="R552" s="192">
        <v>0.0</v>
      </c>
      <c r="S552" s="106" t="s">
        <v>3411</v>
      </c>
      <c r="U552" s="106" t="s">
        <v>48</v>
      </c>
      <c r="V552" s="106" t="s">
        <v>163</v>
      </c>
      <c r="Y552" s="194">
        <f t="shared" si="1"/>
        <v>0</v>
      </c>
      <c r="Z552" s="194" t="str">
        <f t="shared" si="2"/>
        <v/>
      </c>
      <c r="AA552" s="194" t="str">
        <f t="shared" si="3"/>
        <v>NO PRAZO</v>
      </c>
    </row>
    <row r="553">
      <c r="A553" s="106" t="s">
        <v>31</v>
      </c>
      <c r="B553" s="106" t="s">
        <v>32</v>
      </c>
      <c r="C553" s="106" t="s">
        <v>1559</v>
      </c>
      <c r="D553" s="106" t="s">
        <v>1560</v>
      </c>
      <c r="E553" s="106" t="s">
        <v>1561</v>
      </c>
      <c r="F553" s="106">
        <v>0.0</v>
      </c>
      <c r="G553" s="401">
        <v>46048.0</v>
      </c>
      <c r="H553" s="106" t="s">
        <v>1562</v>
      </c>
      <c r="I553" s="106" t="s">
        <v>162</v>
      </c>
      <c r="O553" s="406"/>
      <c r="Q553" s="223"/>
      <c r="R553" s="192">
        <v>0.0</v>
      </c>
      <c r="S553" s="106" t="s">
        <v>3411</v>
      </c>
      <c r="U553" s="106" t="s">
        <v>48</v>
      </c>
      <c r="V553" s="106" t="s">
        <v>163</v>
      </c>
      <c r="Y553" s="194">
        <f t="shared" si="1"/>
        <v>0</v>
      </c>
      <c r="Z553" s="194" t="str">
        <f t="shared" si="2"/>
        <v/>
      </c>
      <c r="AA553" s="194" t="str">
        <f t="shared" si="3"/>
        <v>NO PRAZO</v>
      </c>
    </row>
    <row r="554">
      <c r="A554" s="106" t="s">
        <v>219</v>
      </c>
      <c r="B554" s="106" t="s">
        <v>220</v>
      </c>
      <c r="C554" s="106" t="s">
        <v>1563</v>
      </c>
      <c r="D554" s="106" t="s">
        <v>1564</v>
      </c>
      <c r="E554" s="106" t="s">
        <v>1565</v>
      </c>
      <c r="F554" s="106">
        <v>0.0</v>
      </c>
      <c r="G554" s="401">
        <v>46049.0</v>
      </c>
      <c r="H554" s="106" t="s">
        <v>3571</v>
      </c>
      <c r="I554" s="106" t="s">
        <v>46</v>
      </c>
      <c r="O554" s="406"/>
      <c r="Q554" s="223"/>
      <c r="R554" s="192">
        <v>0.0</v>
      </c>
      <c r="S554" s="106" t="s">
        <v>3411</v>
      </c>
      <c r="U554" s="106" t="s">
        <v>39</v>
      </c>
      <c r="V554" s="106" t="s">
        <v>163</v>
      </c>
      <c r="Y554" s="194">
        <f t="shared" si="1"/>
        <v>0</v>
      </c>
      <c r="Z554" s="194" t="str">
        <f t="shared" si="2"/>
        <v/>
      </c>
      <c r="AA554" s="194" t="str">
        <f t="shared" si="3"/>
        <v>NO PRAZO</v>
      </c>
    </row>
    <row r="555">
      <c r="A555" s="106" t="s">
        <v>219</v>
      </c>
      <c r="B555" s="106" t="s">
        <v>220</v>
      </c>
      <c r="C555" s="106" t="s">
        <v>1567</v>
      </c>
      <c r="D555" s="106" t="s">
        <v>1568</v>
      </c>
      <c r="E555" s="106" t="s">
        <v>1569</v>
      </c>
      <c r="F555" s="106">
        <v>0.0</v>
      </c>
      <c r="G555" s="401">
        <v>46049.0</v>
      </c>
      <c r="I555" s="106" t="s">
        <v>162</v>
      </c>
      <c r="O555" s="406"/>
      <c r="Q555" s="223"/>
      <c r="R555" s="192">
        <v>0.0</v>
      </c>
      <c r="S555" s="106" t="s">
        <v>3411</v>
      </c>
      <c r="U555" s="106" t="s">
        <v>39</v>
      </c>
      <c r="V555" s="106" t="s">
        <v>163</v>
      </c>
      <c r="Y555" s="194">
        <f t="shared" si="1"/>
        <v>0</v>
      </c>
      <c r="Z555" s="194" t="str">
        <f t="shared" si="2"/>
        <v/>
      </c>
      <c r="AA555" s="194" t="str">
        <f t="shared" si="3"/>
        <v>NO PRAZO</v>
      </c>
    </row>
    <row r="556">
      <c r="A556" s="106" t="s">
        <v>31</v>
      </c>
      <c r="B556" s="194" t="s">
        <v>202</v>
      </c>
      <c r="C556" s="106" t="s">
        <v>197</v>
      </c>
      <c r="D556" s="106" t="s">
        <v>1325</v>
      </c>
      <c r="E556" s="106" t="s">
        <v>2916</v>
      </c>
      <c r="F556" s="106">
        <v>0.0</v>
      </c>
      <c r="G556" s="401">
        <v>46049.0</v>
      </c>
      <c r="I556" s="106" t="s">
        <v>52</v>
      </c>
      <c r="J556" s="401">
        <v>46049.0</v>
      </c>
      <c r="K556" s="106" t="s">
        <v>53</v>
      </c>
      <c r="L556" s="106" t="s">
        <v>54</v>
      </c>
      <c r="M556" s="401">
        <v>46049.0</v>
      </c>
      <c r="O556" s="406">
        <v>46049.0</v>
      </c>
      <c r="P556" s="402">
        <v>1.0</v>
      </c>
      <c r="Q556" s="403">
        <v>1060.0</v>
      </c>
      <c r="R556" s="192">
        <v>11.87941275355822</v>
      </c>
      <c r="S556" s="106" t="s">
        <v>2716</v>
      </c>
      <c r="U556" s="106" t="s">
        <v>39</v>
      </c>
      <c r="V556" s="106" t="s">
        <v>208</v>
      </c>
      <c r="W556" s="106" t="s">
        <v>55</v>
      </c>
      <c r="Y556" s="194" t="str">
        <f t="shared" si="1"/>
        <v>#NAME?</v>
      </c>
      <c r="Z556" s="194" t="str">
        <f t="shared" si="2"/>
        <v>#NAME?</v>
      </c>
      <c r="AA556" s="194" t="str">
        <f t="shared" si="3"/>
        <v>#NAME?</v>
      </c>
    </row>
    <row r="557">
      <c r="A557" s="106" t="s">
        <v>219</v>
      </c>
      <c r="B557" s="106" t="s">
        <v>220</v>
      </c>
      <c r="C557" s="106" t="s">
        <v>678</v>
      </c>
      <c r="D557" s="106" t="s">
        <v>1571</v>
      </c>
      <c r="E557" s="106" t="s">
        <v>1572</v>
      </c>
      <c r="F557" s="106">
        <v>0.0</v>
      </c>
      <c r="G557" s="401">
        <v>46049.0</v>
      </c>
      <c r="I557" s="106" t="s">
        <v>162</v>
      </c>
      <c r="O557" s="406"/>
      <c r="Q557" s="223"/>
      <c r="R557" s="192">
        <v>0.0</v>
      </c>
      <c r="S557" s="106" t="s">
        <v>3411</v>
      </c>
      <c r="U557" s="106" t="s">
        <v>39</v>
      </c>
      <c r="V557" s="106" t="s">
        <v>163</v>
      </c>
      <c r="Y557" s="194">
        <f t="shared" si="1"/>
        <v>0</v>
      </c>
      <c r="Z557" s="194" t="str">
        <f t="shared" si="2"/>
        <v/>
      </c>
      <c r="AA557" s="194" t="str">
        <f t="shared" si="3"/>
        <v>NO PRAZO</v>
      </c>
    </row>
    <row r="558">
      <c r="A558" s="106" t="s">
        <v>31</v>
      </c>
      <c r="B558" s="194" t="s">
        <v>202</v>
      </c>
      <c r="C558" s="106" t="s">
        <v>197</v>
      </c>
      <c r="D558" s="106" t="s">
        <v>2917</v>
      </c>
      <c r="E558" s="106" t="s">
        <v>2918</v>
      </c>
      <c r="F558" s="106">
        <v>0.0</v>
      </c>
      <c r="G558" s="401">
        <v>46041.0</v>
      </c>
      <c r="I558" s="106" t="s">
        <v>52</v>
      </c>
      <c r="J558" s="401">
        <v>46046.0</v>
      </c>
      <c r="K558" s="106" t="s">
        <v>53</v>
      </c>
      <c r="L558" s="106" t="s">
        <v>54</v>
      </c>
      <c r="M558" s="401">
        <v>46049.0</v>
      </c>
      <c r="O558" s="406">
        <v>46049.0</v>
      </c>
      <c r="P558" s="402">
        <v>1.0</v>
      </c>
      <c r="Q558" s="403">
        <v>1890.0</v>
      </c>
      <c r="R558" s="192">
        <v>21.181217079457582</v>
      </c>
      <c r="S558" s="106" t="s">
        <v>2716</v>
      </c>
      <c r="U558" s="106" t="s">
        <v>39</v>
      </c>
      <c r="V558" s="106" t="s">
        <v>208</v>
      </c>
      <c r="Y558" s="194" t="str">
        <f t="shared" si="1"/>
        <v>#NAME?</v>
      </c>
      <c r="Z558" s="194" t="str">
        <f t="shared" si="2"/>
        <v>#NAME?</v>
      </c>
      <c r="AA558" s="194" t="str">
        <f t="shared" si="3"/>
        <v>#NAME?</v>
      </c>
    </row>
    <row r="559">
      <c r="A559" s="106" t="s">
        <v>219</v>
      </c>
      <c r="B559" s="106" t="s">
        <v>220</v>
      </c>
      <c r="C559" s="106" t="s">
        <v>1039</v>
      </c>
      <c r="D559" s="106" t="s">
        <v>1573</v>
      </c>
      <c r="E559" s="106" t="s">
        <v>1574</v>
      </c>
      <c r="F559" s="106">
        <v>0.0</v>
      </c>
      <c r="G559" s="401">
        <v>6693462.0</v>
      </c>
      <c r="I559" s="106" t="s">
        <v>162</v>
      </c>
      <c r="O559" s="406"/>
      <c r="Q559" s="223"/>
      <c r="R559" s="192">
        <v>0.0</v>
      </c>
      <c r="S559" s="106" t="s">
        <v>3411</v>
      </c>
      <c r="U559" s="106" t="s">
        <v>39</v>
      </c>
      <c r="V559" s="106" t="s">
        <v>163</v>
      </c>
      <c r="Y559" s="194">
        <f t="shared" si="1"/>
        <v>0</v>
      </c>
      <c r="Z559" s="194" t="str">
        <f t="shared" si="2"/>
        <v/>
      </c>
      <c r="AA559" s="194" t="str">
        <f t="shared" si="3"/>
        <v>NO PRAZO</v>
      </c>
    </row>
    <row r="560">
      <c r="A560" s="106" t="s">
        <v>187</v>
      </c>
      <c r="B560" s="106" t="s">
        <v>747</v>
      </c>
      <c r="C560" s="106" t="s">
        <v>1576</v>
      </c>
      <c r="D560" s="106" t="s">
        <v>1577</v>
      </c>
      <c r="E560" s="106" t="s">
        <v>1578</v>
      </c>
      <c r="F560" s="106">
        <v>0.0</v>
      </c>
      <c r="G560" s="401">
        <v>6693462.0</v>
      </c>
      <c r="H560" s="106" t="s">
        <v>1579</v>
      </c>
      <c r="I560" s="106" t="s">
        <v>52</v>
      </c>
      <c r="J560" s="401">
        <v>46049.0</v>
      </c>
      <c r="K560" s="106" t="s">
        <v>53</v>
      </c>
      <c r="L560" s="106" t="s">
        <v>548</v>
      </c>
      <c r="M560" s="401">
        <v>46054.0</v>
      </c>
      <c r="O560" s="406">
        <v>46055.0</v>
      </c>
      <c r="P560" s="402">
        <v>1.0</v>
      </c>
      <c r="Q560" s="403">
        <v>1568.0</v>
      </c>
      <c r="R560" s="192">
        <v>17.572565280735176</v>
      </c>
      <c r="S560" s="106" t="s">
        <v>3162</v>
      </c>
      <c r="U560" s="106" t="s">
        <v>39</v>
      </c>
      <c r="V560" s="106" t="s">
        <v>40</v>
      </c>
      <c r="W560" s="106" t="s">
        <v>41</v>
      </c>
      <c r="Y560" s="194" t="str">
        <f t="shared" si="1"/>
        <v>#NAME?</v>
      </c>
      <c r="Z560" s="194" t="str">
        <f t="shared" si="2"/>
        <v>#NAME?</v>
      </c>
      <c r="AA560" s="194" t="str">
        <f t="shared" si="3"/>
        <v>#NAME?</v>
      </c>
    </row>
    <row r="561">
      <c r="A561" s="106" t="s">
        <v>219</v>
      </c>
      <c r="B561" s="106" t="s">
        <v>220</v>
      </c>
      <c r="C561" s="106" t="s">
        <v>1580</v>
      </c>
      <c r="D561" s="106" t="s">
        <v>1581</v>
      </c>
      <c r="E561" s="106" t="s">
        <v>1582</v>
      </c>
      <c r="F561" s="106">
        <v>0.0</v>
      </c>
      <c r="G561" s="401">
        <v>6693462.0</v>
      </c>
      <c r="I561" s="106" t="s">
        <v>162</v>
      </c>
      <c r="O561" s="406"/>
      <c r="Q561" s="223"/>
      <c r="R561" s="192">
        <v>0.0</v>
      </c>
      <c r="S561" s="106" t="s">
        <v>3411</v>
      </c>
      <c r="U561" s="106" t="s">
        <v>39</v>
      </c>
      <c r="V561" s="106" t="s">
        <v>163</v>
      </c>
      <c r="Y561" s="194">
        <f t="shared" si="1"/>
        <v>0</v>
      </c>
      <c r="Z561" s="194" t="str">
        <f t="shared" si="2"/>
        <v/>
      </c>
      <c r="AA561" s="194" t="str">
        <f t="shared" si="3"/>
        <v>NO PRAZO</v>
      </c>
    </row>
    <row r="562">
      <c r="A562" s="106" t="s">
        <v>219</v>
      </c>
      <c r="B562" s="106" t="s">
        <v>220</v>
      </c>
      <c r="C562" s="106" t="s">
        <v>197</v>
      </c>
      <c r="D562" s="106" t="s">
        <v>1584</v>
      </c>
      <c r="E562" s="106" t="s">
        <v>1585</v>
      </c>
      <c r="F562" s="106">
        <v>0.0</v>
      </c>
      <c r="G562" s="401">
        <v>6693462.0</v>
      </c>
      <c r="H562" s="106" t="s">
        <v>3572</v>
      </c>
      <c r="I562" s="106" t="s">
        <v>52</v>
      </c>
      <c r="J562" s="401">
        <v>46045.0</v>
      </c>
      <c r="K562" s="106" t="s">
        <v>53</v>
      </c>
      <c r="L562" s="106" t="s">
        <v>227</v>
      </c>
      <c r="M562" s="401">
        <v>46063.0</v>
      </c>
      <c r="N562" s="401">
        <v>46066.0</v>
      </c>
      <c r="O562" s="406">
        <v>46063.0</v>
      </c>
      <c r="P562" s="402">
        <v>0.0</v>
      </c>
      <c r="Q562" s="223"/>
      <c r="R562" s="192">
        <v>0.0</v>
      </c>
      <c r="S562" s="106" t="s">
        <v>3157</v>
      </c>
      <c r="U562" s="106" t="s">
        <v>39</v>
      </c>
      <c r="V562" s="106" t="s">
        <v>40</v>
      </c>
      <c r="W562" s="106" t="s">
        <v>41</v>
      </c>
      <c r="Y562" s="194" t="str">
        <f t="shared" si="1"/>
        <v>#NAME?</v>
      </c>
      <c r="Z562" s="194" t="str">
        <f t="shared" si="2"/>
        <v>#NAME?</v>
      </c>
      <c r="AA562" s="194" t="str">
        <f t="shared" si="3"/>
        <v>#NAME?</v>
      </c>
    </row>
    <row r="563">
      <c r="A563" s="106" t="s">
        <v>271</v>
      </c>
      <c r="B563" s="106" t="s">
        <v>272</v>
      </c>
      <c r="C563" s="106" t="s">
        <v>1587</v>
      </c>
      <c r="D563" s="106" t="s">
        <v>1588</v>
      </c>
      <c r="E563" s="106" t="s">
        <v>1589</v>
      </c>
      <c r="F563" s="106">
        <v>0.0</v>
      </c>
      <c r="G563" s="401">
        <v>46049.0</v>
      </c>
      <c r="H563" s="106" t="s">
        <v>1590</v>
      </c>
      <c r="I563" s="106" t="s">
        <v>52</v>
      </c>
      <c r="J563" s="401">
        <v>46048.0</v>
      </c>
      <c r="K563" s="106" t="s">
        <v>53</v>
      </c>
      <c r="L563" s="106" t="s">
        <v>227</v>
      </c>
      <c r="M563" s="401">
        <v>46052.0</v>
      </c>
      <c r="O563" s="406">
        <v>46052.0</v>
      </c>
      <c r="P563" s="402">
        <v>0.8</v>
      </c>
      <c r="Q563" s="403">
        <v>2550.0</v>
      </c>
      <c r="R563" s="192">
        <v>28.577832567522133</v>
      </c>
      <c r="S563" s="106" t="s">
        <v>3157</v>
      </c>
      <c r="U563" s="106" t="s">
        <v>39</v>
      </c>
      <c r="V563" s="106" t="s">
        <v>40</v>
      </c>
      <c r="W563" s="106" t="s">
        <v>41</v>
      </c>
      <c r="Y563" s="194" t="str">
        <f t="shared" si="1"/>
        <v>#NAME?</v>
      </c>
      <c r="Z563" s="194" t="str">
        <f t="shared" si="2"/>
        <v>#NAME?</v>
      </c>
      <c r="AA563" s="194" t="str">
        <f t="shared" si="3"/>
        <v>#NAME?</v>
      </c>
    </row>
    <row r="564">
      <c r="A564" s="106" t="s">
        <v>31</v>
      </c>
      <c r="B564" s="106" t="s">
        <v>32</v>
      </c>
      <c r="C564" s="106" t="s">
        <v>1591</v>
      </c>
      <c r="D564" s="106" t="s">
        <v>96</v>
      </c>
      <c r="E564" s="106" t="s">
        <v>1592</v>
      </c>
      <c r="F564" s="106">
        <v>0.0</v>
      </c>
      <c r="G564" s="401">
        <v>46049.0</v>
      </c>
      <c r="I564" s="106" t="s">
        <v>162</v>
      </c>
      <c r="O564" s="406"/>
      <c r="Q564" s="223"/>
      <c r="R564" s="192">
        <v>0.0</v>
      </c>
      <c r="S564" s="106" t="s">
        <v>3411</v>
      </c>
      <c r="U564" s="106" t="s">
        <v>48</v>
      </c>
      <c r="V564" s="106" t="s">
        <v>163</v>
      </c>
      <c r="Y564" s="194">
        <f t="shared" si="1"/>
        <v>0</v>
      </c>
      <c r="Z564" s="194" t="str">
        <f t="shared" si="2"/>
        <v/>
      </c>
      <c r="AA564" s="194" t="str">
        <f t="shared" si="3"/>
        <v>NO PRAZO</v>
      </c>
    </row>
    <row r="565">
      <c r="A565" s="106" t="s">
        <v>195</v>
      </c>
      <c r="B565" s="106" t="s">
        <v>196</v>
      </c>
      <c r="C565" s="106" t="s">
        <v>197</v>
      </c>
      <c r="D565" s="106" t="s">
        <v>1594</v>
      </c>
      <c r="E565" s="106" t="s">
        <v>1595</v>
      </c>
      <c r="F565" s="106">
        <v>0.0</v>
      </c>
      <c r="G565" s="401">
        <v>46050.0</v>
      </c>
      <c r="I565" s="106" t="s">
        <v>162</v>
      </c>
      <c r="J565" s="401"/>
      <c r="O565" s="401"/>
      <c r="Q565" s="223"/>
      <c r="R565" s="192">
        <v>0.0</v>
      </c>
      <c r="S565" s="106" t="s">
        <v>3411</v>
      </c>
      <c r="U565" s="106" t="s">
        <v>39</v>
      </c>
      <c r="V565" s="106" t="s">
        <v>163</v>
      </c>
      <c r="Y565" s="194">
        <f t="shared" si="1"/>
        <v>0</v>
      </c>
      <c r="Z565" s="194" t="str">
        <f t="shared" si="2"/>
        <v/>
      </c>
      <c r="AA565" s="194" t="str">
        <f t="shared" si="3"/>
        <v>NO PRAZO</v>
      </c>
    </row>
    <row r="566">
      <c r="A566" s="106" t="s">
        <v>209</v>
      </c>
      <c r="B566" s="106" t="s">
        <v>240</v>
      </c>
      <c r="C566" s="106" t="s">
        <v>197</v>
      </c>
      <c r="D566" s="106" t="s">
        <v>1596</v>
      </c>
      <c r="E566" s="106" t="s">
        <v>1597</v>
      </c>
      <c r="F566" s="106">
        <v>0.0</v>
      </c>
      <c r="G566" s="401">
        <v>46050.0</v>
      </c>
      <c r="I566" s="106" t="s">
        <v>52</v>
      </c>
      <c r="J566" s="401">
        <v>46049.0</v>
      </c>
      <c r="K566" s="106" t="s">
        <v>53</v>
      </c>
      <c r="L566" s="106" t="s">
        <v>95</v>
      </c>
      <c r="M566" s="401">
        <v>46052.0</v>
      </c>
      <c r="O566" s="406">
        <v>46052.0</v>
      </c>
      <c r="P566" s="402">
        <v>1.0</v>
      </c>
      <c r="Q566" s="403">
        <v>420.0</v>
      </c>
      <c r="R566" s="192">
        <v>4.7069371287683515</v>
      </c>
      <c r="S566" s="106" t="s">
        <v>3157</v>
      </c>
      <c r="U566" s="106" t="s">
        <v>39</v>
      </c>
      <c r="V566" s="106" t="s">
        <v>40</v>
      </c>
      <c r="W566" s="106" t="s">
        <v>214</v>
      </c>
      <c r="Y566" s="194" t="str">
        <f t="shared" si="1"/>
        <v>#NAME?</v>
      </c>
      <c r="Z566" s="194" t="str">
        <f t="shared" si="2"/>
        <v>#NAME?</v>
      </c>
      <c r="AA566" s="194" t="str">
        <f t="shared" si="3"/>
        <v>#NAME?</v>
      </c>
    </row>
    <row r="567">
      <c r="A567" s="106" t="s">
        <v>31</v>
      </c>
      <c r="B567" s="106" t="s">
        <v>925</v>
      </c>
      <c r="C567" s="106" t="s">
        <v>1598</v>
      </c>
      <c r="D567" s="106" t="s">
        <v>1599</v>
      </c>
      <c r="E567" s="106" t="s">
        <v>1600</v>
      </c>
      <c r="F567" s="106">
        <v>0.0</v>
      </c>
      <c r="G567" s="401">
        <v>46050.0</v>
      </c>
      <c r="H567" s="106" t="s">
        <v>3573</v>
      </c>
      <c r="I567" s="106" t="s">
        <v>162</v>
      </c>
      <c r="O567" s="406"/>
      <c r="Q567" s="223"/>
      <c r="R567" s="192">
        <v>0.0</v>
      </c>
      <c r="S567" s="106" t="s">
        <v>3411</v>
      </c>
      <c r="U567" s="106" t="s">
        <v>39</v>
      </c>
      <c r="V567" s="106" t="s">
        <v>163</v>
      </c>
      <c r="Y567" s="194">
        <f t="shared" si="1"/>
        <v>0</v>
      </c>
      <c r="Z567" s="194" t="str">
        <f t="shared" si="2"/>
        <v/>
      </c>
      <c r="AA567" s="194" t="str">
        <f t="shared" si="3"/>
        <v>NO PRAZO</v>
      </c>
    </row>
    <row r="568">
      <c r="A568" s="106" t="s">
        <v>219</v>
      </c>
      <c r="B568" s="106" t="s">
        <v>734</v>
      </c>
      <c r="C568" s="106" t="s">
        <v>1602</v>
      </c>
      <c r="D568" s="106" t="s">
        <v>1603</v>
      </c>
      <c r="E568" s="106" t="s">
        <v>1604</v>
      </c>
      <c r="F568" s="106">
        <v>0.0</v>
      </c>
      <c r="G568" s="401">
        <v>46050.0</v>
      </c>
      <c r="H568" s="106" t="s">
        <v>1605</v>
      </c>
      <c r="I568" s="106" t="s">
        <v>162</v>
      </c>
      <c r="O568" s="406"/>
      <c r="Q568" s="223"/>
      <c r="R568" s="192">
        <v>0.0</v>
      </c>
      <c r="S568" s="106" t="s">
        <v>3411</v>
      </c>
      <c r="U568" s="106" t="s">
        <v>39</v>
      </c>
      <c r="V568" s="106" t="s">
        <v>163</v>
      </c>
      <c r="Y568" s="194">
        <f t="shared" si="1"/>
        <v>0</v>
      </c>
      <c r="Z568" s="194" t="str">
        <f t="shared" si="2"/>
        <v/>
      </c>
      <c r="AA568" s="194" t="str">
        <f t="shared" si="3"/>
        <v>NO PRAZO</v>
      </c>
    </row>
    <row r="569">
      <c r="A569" s="106" t="s">
        <v>219</v>
      </c>
      <c r="B569" s="106" t="s">
        <v>734</v>
      </c>
      <c r="C569" s="106" t="s">
        <v>1606</v>
      </c>
      <c r="D569" s="106" t="s">
        <v>752</v>
      </c>
      <c r="E569" s="106" t="s">
        <v>1607</v>
      </c>
      <c r="F569" s="106">
        <v>0.0</v>
      </c>
      <c r="G569" s="401">
        <v>46050.0</v>
      </c>
      <c r="H569" s="106" t="s">
        <v>1608</v>
      </c>
      <c r="I569" s="106" t="s">
        <v>162</v>
      </c>
      <c r="O569" s="406"/>
      <c r="Q569" s="223"/>
      <c r="R569" s="192">
        <v>0.0</v>
      </c>
      <c r="S569" s="106" t="s">
        <v>3411</v>
      </c>
      <c r="U569" s="106" t="s">
        <v>48</v>
      </c>
      <c r="V569" s="106" t="s">
        <v>163</v>
      </c>
      <c r="Y569" s="194">
        <f t="shared" si="1"/>
        <v>0</v>
      </c>
      <c r="Z569" s="194" t="str">
        <f t="shared" si="2"/>
        <v/>
      </c>
      <c r="AA569" s="194" t="str">
        <f t="shared" si="3"/>
        <v>NO PRAZO</v>
      </c>
    </row>
    <row r="570">
      <c r="A570" s="106" t="s">
        <v>219</v>
      </c>
      <c r="B570" s="106" t="s">
        <v>220</v>
      </c>
      <c r="C570" s="106" t="s">
        <v>197</v>
      </c>
      <c r="D570" s="106" t="s">
        <v>1609</v>
      </c>
      <c r="E570" s="106" t="s">
        <v>1610</v>
      </c>
      <c r="F570" s="106">
        <v>0.0</v>
      </c>
      <c r="G570" s="401">
        <v>46050.0</v>
      </c>
      <c r="I570" s="106" t="s">
        <v>52</v>
      </c>
      <c r="J570" s="401">
        <v>46042.0</v>
      </c>
      <c r="K570" s="106" t="s">
        <v>53</v>
      </c>
      <c r="L570" s="106" t="s">
        <v>227</v>
      </c>
      <c r="M570" s="401">
        <v>46058.0</v>
      </c>
      <c r="O570" s="401">
        <v>46058.0</v>
      </c>
      <c r="P570" s="402">
        <v>0.0</v>
      </c>
      <c r="Q570" s="403">
        <v>3500.0</v>
      </c>
      <c r="R570" s="192">
        <v>39.224476073069596</v>
      </c>
      <c r="S570" s="106" t="s">
        <v>3157</v>
      </c>
      <c r="U570" s="106" t="s">
        <v>39</v>
      </c>
      <c r="V570" s="106" t="s">
        <v>40</v>
      </c>
      <c r="W570" s="106" t="s">
        <v>41</v>
      </c>
      <c r="Y570" s="194" t="str">
        <f t="shared" si="1"/>
        <v>#NAME?</v>
      </c>
      <c r="Z570" s="194" t="str">
        <f t="shared" si="2"/>
        <v>#NAME?</v>
      </c>
      <c r="AA570" s="194" t="str">
        <f t="shared" si="3"/>
        <v>#NAME?</v>
      </c>
    </row>
    <row r="571">
      <c r="A571" s="106" t="s">
        <v>187</v>
      </c>
      <c r="B571" s="106" t="s">
        <v>188</v>
      </c>
      <c r="C571" s="106" t="s">
        <v>1611</v>
      </c>
      <c r="D571" s="106" t="s">
        <v>1612</v>
      </c>
      <c r="E571" s="106" t="s">
        <v>1613</v>
      </c>
      <c r="F571" s="106">
        <v>0.0</v>
      </c>
      <c r="G571" s="401">
        <v>46050.0</v>
      </c>
      <c r="I571" s="106" t="s">
        <v>52</v>
      </c>
      <c r="J571" s="401">
        <v>46048.0</v>
      </c>
      <c r="K571" s="106" t="s">
        <v>53</v>
      </c>
      <c r="L571" s="106" t="s">
        <v>548</v>
      </c>
      <c r="M571" s="401">
        <v>46057.0</v>
      </c>
      <c r="O571" s="406">
        <v>46057.0</v>
      </c>
      <c r="P571" s="402">
        <v>0.0</v>
      </c>
      <c r="Q571" s="403">
        <v>520.75</v>
      </c>
      <c r="R571" s="192">
        <v>5.836041690014569</v>
      </c>
      <c r="S571" s="106" t="s">
        <v>3162</v>
      </c>
      <c r="U571" s="106" t="s">
        <v>39</v>
      </c>
      <c r="V571" s="106" t="s">
        <v>40</v>
      </c>
      <c r="W571" s="106" t="s">
        <v>41</v>
      </c>
      <c r="Y571" s="194" t="str">
        <f t="shared" si="1"/>
        <v>#NAME?</v>
      </c>
      <c r="Z571" s="194" t="str">
        <f t="shared" si="2"/>
        <v>#NAME?</v>
      </c>
      <c r="AA571" s="194" t="str">
        <f t="shared" si="3"/>
        <v>#NAME?</v>
      </c>
    </row>
    <row r="572">
      <c r="A572" s="106" t="s">
        <v>219</v>
      </c>
      <c r="B572" s="106" t="s">
        <v>220</v>
      </c>
      <c r="C572" s="106" t="s">
        <v>197</v>
      </c>
      <c r="D572" s="106" t="s">
        <v>1614</v>
      </c>
      <c r="E572" s="106" t="s">
        <v>1615</v>
      </c>
      <c r="F572" s="106">
        <v>0.0</v>
      </c>
      <c r="G572" s="401">
        <v>46050.0</v>
      </c>
      <c r="I572" s="106" t="s">
        <v>52</v>
      </c>
      <c r="J572" s="401">
        <v>46049.0</v>
      </c>
      <c r="K572" s="106" t="s">
        <v>53</v>
      </c>
      <c r="L572" s="106" t="s">
        <v>227</v>
      </c>
      <c r="M572" s="401">
        <v>46058.0</v>
      </c>
      <c r="O572" s="406">
        <v>46052.0</v>
      </c>
      <c r="P572" s="402">
        <v>0.9</v>
      </c>
      <c r="Q572" s="403">
        <v>2460.0</v>
      </c>
      <c r="R572" s="192">
        <v>27.569203182786058</v>
      </c>
      <c r="S572" s="106" t="s">
        <v>3157</v>
      </c>
      <c r="U572" s="106" t="s">
        <v>39</v>
      </c>
      <c r="V572" s="106" t="s">
        <v>40</v>
      </c>
      <c r="W572" s="106" t="s">
        <v>41</v>
      </c>
      <c r="Y572" s="194" t="str">
        <f t="shared" si="1"/>
        <v>#NAME?</v>
      </c>
      <c r="Z572" s="194" t="str">
        <f t="shared" si="2"/>
        <v>#NAME?</v>
      </c>
      <c r="AA572" s="194" t="str">
        <f t="shared" si="3"/>
        <v>#NAME?</v>
      </c>
    </row>
    <row r="573">
      <c r="A573" s="106" t="s">
        <v>219</v>
      </c>
      <c r="B573" s="106" t="s">
        <v>220</v>
      </c>
      <c r="C573" s="106" t="s">
        <v>674</v>
      </c>
      <c r="D573" s="106" t="s">
        <v>1616</v>
      </c>
      <c r="E573" s="106" t="s">
        <v>1617</v>
      </c>
      <c r="F573" s="106">
        <v>0.0</v>
      </c>
      <c r="G573" s="401">
        <v>46050.0</v>
      </c>
      <c r="I573" s="106" t="s">
        <v>52</v>
      </c>
      <c r="J573" s="401">
        <v>46050.0</v>
      </c>
      <c r="K573" s="106" t="s">
        <v>53</v>
      </c>
      <c r="L573" s="106" t="s">
        <v>227</v>
      </c>
      <c r="M573" s="401">
        <v>46059.0</v>
      </c>
      <c r="O573" s="406">
        <v>46059.0</v>
      </c>
      <c r="P573" s="402">
        <v>0.0</v>
      </c>
      <c r="Q573" s="403">
        <v>650.0</v>
      </c>
      <c r="R573" s="192">
        <v>7.284545556427211</v>
      </c>
      <c r="S573" s="106" t="s">
        <v>3157</v>
      </c>
      <c r="U573" s="106" t="s">
        <v>39</v>
      </c>
      <c r="V573" s="106" t="s">
        <v>40</v>
      </c>
      <c r="W573" s="106" t="s">
        <v>41</v>
      </c>
      <c r="Y573" s="194" t="str">
        <f t="shared" si="1"/>
        <v>#NAME?</v>
      </c>
      <c r="Z573" s="194" t="str">
        <f t="shared" si="2"/>
        <v>#NAME?</v>
      </c>
      <c r="AA573" s="194" t="str">
        <f t="shared" si="3"/>
        <v>#NAME?</v>
      </c>
    </row>
    <row r="574">
      <c r="A574" s="106" t="s">
        <v>271</v>
      </c>
      <c r="B574" s="106" t="s">
        <v>272</v>
      </c>
      <c r="C574" s="106" t="s">
        <v>251</v>
      </c>
      <c r="D574" s="106" t="s">
        <v>1618</v>
      </c>
      <c r="E574" s="106" t="s">
        <v>1619</v>
      </c>
      <c r="F574" s="106">
        <v>0.0</v>
      </c>
      <c r="G574" s="401">
        <v>46050.0</v>
      </c>
      <c r="H574" s="106" t="s">
        <v>1620</v>
      </c>
      <c r="I574" s="106" t="s">
        <v>52</v>
      </c>
      <c r="J574" s="401">
        <v>46050.0</v>
      </c>
      <c r="K574" s="106" t="s">
        <v>53</v>
      </c>
      <c r="L574" s="106" t="s">
        <v>227</v>
      </c>
      <c r="M574" s="401">
        <v>46053.0</v>
      </c>
      <c r="O574" s="406">
        <v>46053.0</v>
      </c>
      <c r="P574" s="402">
        <v>0.6</v>
      </c>
      <c r="Q574" s="403">
        <v>6780.0</v>
      </c>
      <c r="R574" s="192">
        <v>75.98341365011767</v>
      </c>
      <c r="S574" s="106" t="s">
        <v>3157</v>
      </c>
      <c r="U574" s="106" t="s">
        <v>39</v>
      </c>
      <c r="V574" s="106" t="s">
        <v>40</v>
      </c>
      <c r="W574" s="106" t="s">
        <v>41</v>
      </c>
      <c r="Y574" s="194" t="str">
        <f t="shared" si="1"/>
        <v>#NAME?</v>
      </c>
      <c r="Z574" s="194" t="str">
        <f t="shared" si="2"/>
        <v>#NAME?</v>
      </c>
      <c r="AA574" s="194" t="str">
        <f t="shared" si="3"/>
        <v>#NAME?</v>
      </c>
    </row>
    <row r="575">
      <c r="A575" s="106" t="s">
        <v>271</v>
      </c>
      <c r="B575" s="106" t="s">
        <v>272</v>
      </c>
      <c r="C575" s="106" t="s">
        <v>251</v>
      </c>
      <c r="D575" s="106" t="s">
        <v>2919</v>
      </c>
      <c r="E575" s="106" t="s">
        <v>2920</v>
      </c>
      <c r="F575" s="106">
        <v>0.0</v>
      </c>
      <c r="G575" s="401">
        <v>46050.0</v>
      </c>
      <c r="I575" s="106" t="s">
        <v>439</v>
      </c>
      <c r="J575" s="401">
        <v>46050.0</v>
      </c>
      <c r="K575" s="106" t="s">
        <v>53</v>
      </c>
      <c r="L575" s="106" t="s">
        <v>227</v>
      </c>
      <c r="M575" s="401">
        <v>46053.0</v>
      </c>
      <c r="O575" s="406">
        <v>46053.0</v>
      </c>
      <c r="P575" s="402">
        <v>0.0</v>
      </c>
      <c r="Q575" s="403">
        <v>6780.0</v>
      </c>
      <c r="R575" s="192">
        <v>75.98341365011767</v>
      </c>
      <c r="S575" s="106" t="s">
        <v>3157</v>
      </c>
      <c r="U575" s="106" t="s">
        <v>39</v>
      </c>
      <c r="V575" s="106" t="s">
        <v>439</v>
      </c>
      <c r="W575" s="106" t="s">
        <v>41</v>
      </c>
      <c r="Y575" s="194" t="str">
        <f t="shared" si="1"/>
        <v>#NAME?</v>
      </c>
      <c r="Z575" s="194" t="str">
        <f t="shared" si="2"/>
        <v>#NAME?</v>
      </c>
      <c r="AA575" s="194" t="str">
        <f t="shared" si="3"/>
        <v>#NAME?</v>
      </c>
    </row>
    <row r="576">
      <c r="A576" s="106" t="s">
        <v>297</v>
      </c>
      <c r="B576" s="106" t="s">
        <v>1621</v>
      </c>
      <c r="C576" s="106" t="s">
        <v>197</v>
      </c>
      <c r="D576" s="106" t="s">
        <v>1622</v>
      </c>
      <c r="E576" s="106" t="s">
        <v>1623</v>
      </c>
      <c r="F576" s="106">
        <v>0.0</v>
      </c>
      <c r="G576" s="401">
        <v>46050.0</v>
      </c>
      <c r="I576" s="106" t="s">
        <v>52</v>
      </c>
      <c r="J576" s="401">
        <v>46050.0</v>
      </c>
      <c r="K576" s="106" t="s">
        <v>53</v>
      </c>
      <c r="L576" s="106" t="s">
        <v>227</v>
      </c>
      <c r="M576" s="401">
        <v>46060.0</v>
      </c>
      <c r="O576" s="406">
        <v>46060.0</v>
      </c>
      <c r="P576" s="402">
        <v>0.0</v>
      </c>
      <c r="Q576" s="403">
        <v>28900.0</v>
      </c>
      <c r="R576" s="192">
        <v>323.8821024319175</v>
      </c>
      <c r="S576" s="106" t="s">
        <v>3157</v>
      </c>
      <c r="U576" s="106" t="s">
        <v>39</v>
      </c>
      <c r="V576" s="106" t="s">
        <v>40</v>
      </c>
      <c r="W576" s="106" t="s">
        <v>41</v>
      </c>
      <c r="Y576" s="194" t="str">
        <f t="shared" si="1"/>
        <v>#NAME?</v>
      </c>
      <c r="Z576" s="194" t="str">
        <f t="shared" si="2"/>
        <v>#NAME?</v>
      </c>
      <c r="AA576" s="194" t="str">
        <f t="shared" si="3"/>
        <v>#NAME?</v>
      </c>
    </row>
    <row r="577">
      <c r="A577" s="106" t="s">
        <v>187</v>
      </c>
      <c r="B577" s="106" t="s">
        <v>234</v>
      </c>
      <c r="C577" s="106" t="s">
        <v>197</v>
      </c>
      <c r="D577" s="106" t="s">
        <v>1624</v>
      </c>
      <c r="E577" s="106" t="s">
        <v>1625</v>
      </c>
      <c r="F577" s="106">
        <v>0.0</v>
      </c>
      <c r="G577" s="401">
        <v>46050.0</v>
      </c>
      <c r="H577" s="106" t="s">
        <v>3574</v>
      </c>
      <c r="I577" s="106" t="s">
        <v>52</v>
      </c>
      <c r="J577" s="401">
        <v>46050.0</v>
      </c>
      <c r="K577" s="106" t="s">
        <v>53</v>
      </c>
      <c r="L577" s="106" t="s">
        <v>1438</v>
      </c>
      <c r="M577" s="401">
        <v>46069.0</v>
      </c>
      <c r="O577" s="406">
        <v>46069.0</v>
      </c>
      <c r="P577" s="402">
        <v>0.0</v>
      </c>
      <c r="Q577" s="403">
        <v>11875.0</v>
      </c>
      <c r="R577" s="192">
        <v>133.08304381934326</v>
      </c>
      <c r="S577" s="106" t="s">
        <v>3162</v>
      </c>
      <c r="U577" s="106" t="s">
        <v>39</v>
      </c>
      <c r="V577" s="106" t="s">
        <v>40</v>
      </c>
      <c r="W577" s="106" t="s">
        <v>41</v>
      </c>
      <c r="Y577" s="194" t="str">
        <f t="shared" si="1"/>
        <v>#NAME?</v>
      </c>
      <c r="Z577" s="194" t="str">
        <f t="shared" si="2"/>
        <v>#NAME?</v>
      </c>
      <c r="AA577" s="194" t="str">
        <f t="shared" si="3"/>
        <v>#NAME?</v>
      </c>
    </row>
    <row r="578">
      <c r="A578" s="106" t="s">
        <v>187</v>
      </c>
      <c r="B578" s="106" t="s">
        <v>234</v>
      </c>
      <c r="C578" s="106" t="s">
        <v>1627</v>
      </c>
      <c r="D578" s="106" t="s">
        <v>1628</v>
      </c>
      <c r="E578" s="106" t="s">
        <v>1629</v>
      </c>
      <c r="F578" s="106">
        <v>0.0</v>
      </c>
      <c r="G578" s="401">
        <v>46050.0</v>
      </c>
      <c r="H578" s="106" t="s">
        <v>3575</v>
      </c>
      <c r="I578" s="106" t="s">
        <v>52</v>
      </c>
      <c r="J578" s="401">
        <v>46049.0</v>
      </c>
      <c r="K578" s="106" t="s">
        <v>53</v>
      </c>
      <c r="L578" s="106" t="s">
        <v>1438</v>
      </c>
      <c r="M578" s="401">
        <v>46072.0</v>
      </c>
      <c r="O578" s="406">
        <v>46072.0</v>
      </c>
      <c r="P578" s="402">
        <v>0.0</v>
      </c>
      <c r="Q578" s="403">
        <v>6111.0</v>
      </c>
      <c r="R578" s="192">
        <v>68.48593522357952</v>
      </c>
      <c r="S578" s="106" t="s">
        <v>3162</v>
      </c>
      <c r="U578" s="106" t="s">
        <v>39</v>
      </c>
      <c r="V578" s="106" t="s">
        <v>40</v>
      </c>
      <c r="W578" s="106" t="s">
        <v>41</v>
      </c>
      <c r="Y578" s="194" t="str">
        <f t="shared" si="1"/>
        <v>#NAME?</v>
      </c>
      <c r="Z578" s="194" t="str">
        <f t="shared" si="2"/>
        <v>#NAME?</v>
      </c>
      <c r="AA578" s="194" t="str">
        <f t="shared" si="3"/>
        <v>#NAME?</v>
      </c>
    </row>
    <row r="579">
      <c r="A579" s="106" t="s">
        <v>297</v>
      </c>
      <c r="B579" s="106"/>
      <c r="C579" s="106" t="s">
        <v>197</v>
      </c>
      <c r="D579" s="106" t="s">
        <v>1631</v>
      </c>
      <c r="E579" s="106" t="s">
        <v>1632</v>
      </c>
      <c r="F579" s="106">
        <v>0.0</v>
      </c>
      <c r="G579" s="401">
        <v>46043.0</v>
      </c>
      <c r="I579" s="106" t="s">
        <v>52</v>
      </c>
      <c r="J579" s="401">
        <v>46049.0</v>
      </c>
      <c r="K579" s="106" t="s">
        <v>53</v>
      </c>
      <c r="L579" s="106" t="s">
        <v>227</v>
      </c>
      <c r="M579" s="401">
        <v>46051.0</v>
      </c>
      <c r="O579" s="406">
        <v>46051.0</v>
      </c>
      <c r="P579" s="402">
        <v>1.0</v>
      </c>
      <c r="Q579" s="403">
        <v>5070.0</v>
      </c>
      <c r="R579" s="192">
        <v>56.81945534013224</v>
      </c>
      <c r="S579" s="106" t="s">
        <v>3157</v>
      </c>
      <c r="U579" s="106" t="s">
        <v>39</v>
      </c>
      <c r="V579" s="106" t="s">
        <v>40</v>
      </c>
      <c r="W579" s="106" t="s">
        <v>41</v>
      </c>
      <c r="Y579" s="194" t="str">
        <f t="shared" si="1"/>
        <v>#NAME?</v>
      </c>
      <c r="Z579" s="194" t="str">
        <f t="shared" si="2"/>
        <v>#NAME?</v>
      </c>
      <c r="AA579" s="194" t="str">
        <f t="shared" si="3"/>
        <v>#NAME?</v>
      </c>
    </row>
    <row r="580">
      <c r="A580" s="106" t="s">
        <v>31</v>
      </c>
      <c r="B580" s="194" t="s">
        <v>202</v>
      </c>
      <c r="C580" s="106" t="s">
        <v>197</v>
      </c>
      <c r="D580" s="106" t="s">
        <v>2921</v>
      </c>
      <c r="E580" s="106" t="s">
        <v>2922</v>
      </c>
      <c r="F580" s="106">
        <v>0.0</v>
      </c>
      <c r="G580" s="401">
        <v>45993.0</v>
      </c>
      <c r="I580" s="106" t="s">
        <v>52</v>
      </c>
      <c r="J580" s="401">
        <v>46031.0</v>
      </c>
      <c r="K580" s="106" t="s">
        <v>53</v>
      </c>
      <c r="L580" s="106" t="s">
        <v>95</v>
      </c>
      <c r="M580" s="401">
        <v>46051.0</v>
      </c>
      <c r="O580" s="406">
        <v>46051.0</v>
      </c>
      <c r="P580" s="402">
        <v>1.0</v>
      </c>
      <c r="Q580" s="403">
        <v>21223.0</v>
      </c>
      <c r="R580" s="192">
        <v>237.84601591393027</v>
      </c>
      <c r="S580" s="106" t="s">
        <v>3157</v>
      </c>
      <c r="U580" s="106" t="s">
        <v>39</v>
      </c>
      <c r="V580" s="106" t="s">
        <v>208</v>
      </c>
      <c r="W580" s="106" t="s">
        <v>41</v>
      </c>
      <c r="Y580" s="194" t="str">
        <f t="shared" si="1"/>
        <v>#NAME?</v>
      </c>
      <c r="Z580" s="194" t="str">
        <f t="shared" si="2"/>
        <v>#NAME?</v>
      </c>
      <c r="AA580" s="194" t="str">
        <f t="shared" si="3"/>
        <v>#NAME?</v>
      </c>
    </row>
    <row r="581">
      <c r="A581" s="106" t="s">
        <v>31</v>
      </c>
      <c r="B581" s="194" t="s">
        <v>202</v>
      </c>
      <c r="C581" s="106" t="s">
        <v>1633</v>
      </c>
      <c r="D581" s="106" t="s">
        <v>1634</v>
      </c>
      <c r="E581" s="106" t="s">
        <v>1635</v>
      </c>
      <c r="F581" s="106">
        <v>0.0</v>
      </c>
      <c r="G581" s="401">
        <v>46051.0</v>
      </c>
      <c r="I581" s="106" t="s">
        <v>162</v>
      </c>
      <c r="K581" s="106"/>
      <c r="O581" s="406"/>
      <c r="Q581" s="223"/>
      <c r="R581" s="192">
        <v>0.0</v>
      </c>
      <c r="S581" s="106" t="s">
        <v>3411</v>
      </c>
      <c r="U581" s="106" t="s">
        <v>39</v>
      </c>
      <c r="V581" s="106" t="s">
        <v>163</v>
      </c>
      <c r="Y581" s="194">
        <f t="shared" si="1"/>
        <v>0</v>
      </c>
      <c r="Z581" s="194" t="str">
        <f t="shared" si="2"/>
        <v/>
      </c>
      <c r="AA581" s="194" t="str">
        <f t="shared" si="3"/>
        <v>NO PRAZO</v>
      </c>
    </row>
    <row r="582">
      <c r="A582" s="106" t="s">
        <v>31</v>
      </c>
      <c r="B582" s="194" t="s">
        <v>202</v>
      </c>
      <c r="C582" s="106" t="s">
        <v>1261</v>
      </c>
      <c r="D582" s="106" t="s">
        <v>1636</v>
      </c>
      <c r="E582" s="106" t="s">
        <v>1637</v>
      </c>
      <c r="F582" s="106">
        <v>0.0</v>
      </c>
      <c r="G582" s="401">
        <v>46051.0</v>
      </c>
      <c r="I582" s="106" t="s">
        <v>162</v>
      </c>
      <c r="O582" s="406"/>
      <c r="Q582" s="223"/>
      <c r="R582" s="192">
        <v>0.0</v>
      </c>
      <c r="S582" s="106" t="s">
        <v>3411</v>
      </c>
      <c r="U582" s="106" t="s">
        <v>48</v>
      </c>
      <c r="V582" s="106" t="s">
        <v>163</v>
      </c>
      <c r="Y582" s="194">
        <f t="shared" si="1"/>
        <v>0</v>
      </c>
      <c r="Z582" s="194" t="str">
        <f t="shared" si="2"/>
        <v/>
      </c>
      <c r="AA582" s="194" t="str">
        <f t="shared" si="3"/>
        <v>NO PRAZO</v>
      </c>
    </row>
    <row r="583">
      <c r="A583" s="106" t="s">
        <v>31</v>
      </c>
      <c r="B583" s="106" t="s">
        <v>925</v>
      </c>
      <c r="C583" s="106" t="s">
        <v>948</v>
      </c>
      <c r="D583" s="106" t="s">
        <v>703</v>
      </c>
      <c r="E583" s="106" t="s">
        <v>3576</v>
      </c>
      <c r="F583" s="106">
        <v>0.0</v>
      </c>
      <c r="G583" s="401">
        <v>46040.0</v>
      </c>
      <c r="I583" s="106" t="s">
        <v>37</v>
      </c>
      <c r="J583" s="401">
        <v>46051.0</v>
      </c>
      <c r="K583" s="106">
        <v>1.0236103E7</v>
      </c>
      <c r="L583" s="106" t="s">
        <v>113</v>
      </c>
      <c r="M583" s="401">
        <v>46091.0</v>
      </c>
      <c r="O583" s="406">
        <v>46091.0</v>
      </c>
      <c r="P583" s="402">
        <v>0.0</v>
      </c>
      <c r="Q583" s="403">
        <v>413820.0</v>
      </c>
      <c r="R583" s="192">
        <v>4637.677911016474</v>
      </c>
      <c r="S583" s="106" t="s">
        <v>2716</v>
      </c>
      <c r="U583" s="106" t="s">
        <v>48</v>
      </c>
      <c r="V583" s="106" t="s">
        <v>40</v>
      </c>
      <c r="Y583" s="194" t="str">
        <f t="shared" si="1"/>
        <v>#NAME?</v>
      </c>
      <c r="Z583" s="194" t="str">
        <f t="shared" si="2"/>
        <v>#NAME?</v>
      </c>
      <c r="AA583" s="194" t="str">
        <f t="shared" si="3"/>
        <v>#NAME?</v>
      </c>
    </row>
    <row r="584">
      <c r="A584" s="106" t="s">
        <v>271</v>
      </c>
      <c r="B584" s="106" t="s">
        <v>272</v>
      </c>
      <c r="C584" s="106" t="s">
        <v>197</v>
      </c>
      <c r="D584" s="106" t="s">
        <v>1641</v>
      </c>
      <c r="E584" s="106" t="s">
        <v>1642</v>
      </c>
      <c r="F584" s="106">
        <v>0.0</v>
      </c>
      <c r="G584" s="401">
        <v>45712.0</v>
      </c>
      <c r="I584" s="106" t="s">
        <v>52</v>
      </c>
      <c r="J584" s="401">
        <v>46051.0</v>
      </c>
      <c r="K584" s="106" t="s">
        <v>53</v>
      </c>
      <c r="L584" s="106" t="s">
        <v>227</v>
      </c>
      <c r="M584" s="401">
        <v>46053.0</v>
      </c>
      <c r="O584" s="406">
        <v>46053.0</v>
      </c>
      <c r="P584" s="402">
        <v>0.0</v>
      </c>
      <c r="Q584" s="403">
        <v>745.0</v>
      </c>
      <c r="R584" s="192">
        <v>8.349209906981956</v>
      </c>
      <c r="S584" s="106" t="s">
        <v>3157</v>
      </c>
      <c r="U584" s="106" t="s">
        <v>39</v>
      </c>
      <c r="V584" s="106" t="s">
        <v>40</v>
      </c>
      <c r="W584" s="106" t="s">
        <v>41</v>
      </c>
      <c r="Y584" s="194" t="str">
        <f t="shared" si="1"/>
        <v>#NAME?</v>
      </c>
      <c r="Z584" s="194" t="str">
        <f t="shared" si="2"/>
        <v>#NAME?</v>
      </c>
      <c r="AA584" s="194" t="str">
        <f t="shared" si="3"/>
        <v>#NAME?</v>
      </c>
    </row>
    <row r="585">
      <c r="A585" s="106" t="s">
        <v>31</v>
      </c>
      <c r="B585" s="194" t="s">
        <v>202</v>
      </c>
      <c r="C585" s="106" t="s">
        <v>1368</v>
      </c>
      <c r="D585" s="106" t="s">
        <v>1643</v>
      </c>
      <c r="E585" s="106" t="s">
        <v>1644</v>
      </c>
      <c r="F585" s="106">
        <v>0.0</v>
      </c>
      <c r="G585" s="401">
        <v>46051.0</v>
      </c>
      <c r="I585" s="106" t="s">
        <v>162</v>
      </c>
      <c r="O585" s="406"/>
      <c r="Q585" s="223"/>
      <c r="R585" s="192">
        <v>0.0</v>
      </c>
      <c r="S585" s="106" t="s">
        <v>3411</v>
      </c>
      <c r="U585" s="106" t="s">
        <v>48</v>
      </c>
      <c r="V585" s="106" t="s">
        <v>163</v>
      </c>
      <c r="Y585" s="194">
        <f t="shared" si="1"/>
        <v>0</v>
      </c>
      <c r="Z585" s="194" t="str">
        <f t="shared" si="2"/>
        <v/>
      </c>
      <c r="AA585" s="194" t="str">
        <f t="shared" si="3"/>
        <v>NO PRAZO</v>
      </c>
    </row>
    <row r="586">
      <c r="A586" s="106" t="s">
        <v>219</v>
      </c>
      <c r="B586" s="106" t="s">
        <v>220</v>
      </c>
      <c r="C586" s="106" t="s">
        <v>670</v>
      </c>
      <c r="D586" s="106" t="s">
        <v>1645</v>
      </c>
      <c r="E586" s="106" t="s">
        <v>1646</v>
      </c>
      <c r="F586" s="106">
        <v>0.0</v>
      </c>
      <c r="G586" s="401">
        <v>46051.0</v>
      </c>
      <c r="I586" s="106" t="s">
        <v>162</v>
      </c>
      <c r="O586" s="406"/>
      <c r="Q586" s="223"/>
      <c r="R586" s="192">
        <v>0.0</v>
      </c>
      <c r="S586" s="106" t="s">
        <v>3411</v>
      </c>
      <c r="U586" s="106" t="s">
        <v>48</v>
      </c>
      <c r="V586" s="106" t="s">
        <v>163</v>
      </c>
      <c r="Y586" s="194">
        <f t="shared" si="1"/>
        <v>0</v>
      </c>
      <c r="Z586" s="194" t="str">
        <f t="shared" si="2"/>
        <v/>
      </c>
      <c r="AA586" s="194" t="str">
        <f t="shared" si="3"/>
        <v>NO PRAZO</v>
      </c>
    </row>
    <row r="587">
      <c r="A587" s="106" t="s">
        <v>195</v>
      </c>
      <c r="B587" s="106" t="s">
        <v>196</v>
      </c>
      <c r="C587" s="106" t="s">
        <v>544</v>
      </c>
      <c r="D587" s="106" t="s">
        <v>1648</v>
      </c>
      <c r="E587" s="106" t="s">
        <v>1649</v>
      </c>
      <c r="F587" s="106">
        <v>0.0</v>
      </c>
      <c r="G587" s="401">
        <v>46051.0</v>
      </c>
      <c r="I587" s="106" t="s">
        <v>52</v>
      </c>
      <c r="J587" s="401">
        <v>46052.0</v>
      </c>
      <c r="K587" s="106" t="s">
        <v>53</v>
      </c>
      <c r="L587" s="106" t="s">
        <v>95</v>
      </c>
      <c r="M587" s="401">
        <v>46060.0</v>
      </c>
      <c r="O587" s="406">
        <v>46060.0</v>
      </c>
      <c r="P587" s="402">
        <v>0.0</v>
      </c>
      <c r="Q587" s="403">
        <v>12156.0</v>
      </c>
      <c r="R587" s="192">
        <v>136.23220889835255</v>
      </c>
      <c r="S587" s="106" t="s">
        <v>3157</v>
      </c>
      <c r="U587" s="106" t="s">
        <v>39</v>
      </c>
      <c r="V587" s="106" t="s">
        <v>40</v>
      </c>
      <c r="W587" s="106" t="s">
        <v>41</v>
      </c>
      <c r="Y587" s="194" t="str">
        <f t="shared" si="1"/>
        <v>#NAME?</v>
      </c>
      <c r="Z587" s="194" t="str">
        <f t="shared" si="2"/>
        <v>#NAME?</v>
      </c>
      <c r="AA587" s="194" t="str">
        <f t="shared" si="3"/>
        <v>#NAME?</v>
      </c>
    </row>
    <row r="588">
      <c r="A588" s="106" t="s">
        <v>219</v>
      </c>
      <c r="B588" s="106" t="s">
        <v>734</v>
      </c>
      <c r="C588" s="106" t="s">
        <v>251</v>
      </c>
      <c r="D588" s="106" t="s">
        <v>1651</v>
      </c>
      <c r="E588" s="106" t="s">
        <v>1652</v>
      </c>
      <c r="F588" s="106">
        <v>0.0</v>
      </c>
      <c r="G588" s="401">
        <v>46051.0</v>
      </c>
      <c r="H588" s="106" t="s">
        <v>3577</v>
      </c>
      <c r="I588" s="106" t="s">
        <v>162</v>
      </c>
      <c r="O588" s="406"/>
      <c r="Q588" s="223"/>
      <c r="R588" s="192">
        <v>0.0</v>
      </c>
      <c r="S588" s="106" t="s">
        <v>3411</v>
      </c>
      <c r="U588" s="106" t="s">
        <v>39</v>
      </c>
      <c r="V588" s="106" t="s">
        <v>163</v>
      </c>
      <c r="Y588" s="194">
        <f t="shared" si="1"/>
        <v>0</v>
      </c>
      <c r="Z588" s="194" t="str">
        <f t="shared" si="2"/>
        <v/>
      </c>
      <c r="AA588" s="194" t="str">
        <f t="shared" si="3"/>
        <v>NO PRAZO</v>
      </c>
    </row>
    <row r="589">
      <c r="A589" s="106" t="s">
        <v>31</v>
      </c>
      <c r="B589" s="106" t="s">
        <v>32</v>
      </c>
      <c r="C589" s="106" t="s">
        <v>1654</v>
      </c>
      <c r="D589" s="106" t="s">
        <v>1655</v>
      </c>
      <c r="E589" s="106" t="s">
        <v>1656</v>
      </c>
      <c r="F589" s="106">
        <v>0.0</v>
      </c>
      <c r="G589" s="401">
        <v>46051.0</v>
      </c>
      <c r="I589" s="106" t="s">
        <v>162</v>
      </c>
      <c r="O589" s="406"/>
      <c r="Q589" s="223"/>
      <c r="R589" s="192">
        <v>0.0</v>
      </c>
      <c r="S589" s="106" t="s">
        <v>3411</v>
      </c>
      <c r="U589" s="106" t="s">
        <v>48</v>
      </c>
      <c r="V589" s="106" t="s">
        <v>163</v>
      </c>
      <c r="Y589" s="194">
        <f t="shared" si="1"/>
        <v>0</v>
      </c>
      <c r="Z589" s="194" t="str">
        <f t="shared" si="2"/>
        <v/>
      </c>
      <c r="AA589" s="194" t="str">
        <f t="shared" si="3"/>
        <v>NO PRAZO</v>
      </c>
    </row>
    <row r="590">
      <c r="A590" s="106" t="s">
        <v>271</v>
      </c>
      <c r="B590" s="407" t="s">
        <v>1248</v>
      </c>
      <c r="C590" s="106" t="s">
        <v>1659</v>
      </c>
      <c r="D590" s="106" t="s">
        <v>1660</v>
      </c>
      <c r="E590" s="106" t="s">
        <v>1661</v>
      </c>
      <c r="F590" s="106">
        <v>0.0</v>
      </c>
      <c r="G590" s="401">
        <v>46050.0</v>
      </c>
      <c r="I590" s="106" t="s">
        <v>52</v>
      </c>
      <c r="J590" s="401">
        <v>46050.0</v>
      </c>
      <c r="K590" s="106" t="s">
        <v>53</v>
      </c>
      <c r="L590" s="106" t="s">
        <v>548</v>
      </c>
      <c r="M590" s="401">
        <v>46055.0</v>
      </c>
      <c r="O590" s="406">
        <v>46055.0</v>
      </c>
      <c r="P590" s="402">
        <v>0.0</v>
      </c>
      <c r="Q590" s="403">
        <v>1360.0</v>
      </c>
      <c r="R590" s="192">
        <v>15.24151070267847</v>
      </c>
      <c r="S590" s="106" t="s">
        <v>3162</v>
      </c>
      <c r="U590" s="106" t="s">
        <v>39</v>
      </c>
      <c r="V590" s="106" t="s">
        <v>40</v>
      </c>
      <c r="W590" s="106" t="s">
        <v>41</v>
      </c>
      <c r="Y590" s="194" t="str">
        <f t="shared" si="1"/>
        <v>#NAME?</v>
      </c>
      <c r="Z590" s="194" t="str">
        <f t="shared" si="2"/>
        <v>#NAME?</v>
      </c>
      <c r="AA590" s="194" t="str">
        <f t="shared" si="3"/>
        <v>#NAME?</v>
      </c>
    </row>
    <row r="591">
      <c r="A591" s="106" t="s">
        <v>31</v>
      </c>
      <c r="B591" s="106" t="s">
        <v>32</v>
      </c>
      <c r="C591" s="106" t="s">
        <v>1662</v>
      </c>
      <c r="D591" s="106" t="s">
        <v>1663</v>
      </c>
      <c r="E591" s="106" t="s">
        <v>1664</v>
      </c>
      <c r="F591" s="106">
        <v>0.0</v>
      </c>
      <c r="G591" s="401">
        <v>46051.0</v>
      </c>
      <c r="I591" s="106" t="s">
        <v>162</v>
      </c>
      <c r="O591" s="406"/>
      <c r="Q591" s="223"/>
      <c r="R591" s="192">
        <v>0.0</v>
      </c>
      <c r="S591" s="106" t="s">
        <v>3411</v>
      </c>
      <c r="U591" s="106" t="s">
        <v>48</v>
      </c>
      <c r="V591" s="106" t="s">
        <v>163</v>
      </c>
      <c r="Y591" s="194">
        <f t="shared" si="1"/>
        <v>0</v>
      </c>
      <c r="Z591" s="194" t="str">
        <f t="shared" si="2"/>
        <v/>
      </c>
      <c r="AA591" s="194" t="str">
        <f t="shared" si="3"/>
        <v>NO PRAZO</v>
      </c>
    </row>
    <row r="592">
      <c r="A592" s="106" t="s">
        <v>31</v>
      </c>
      <c r="B592" s="106" t="s">
        <v>32</v>
      </c>
      <c r="C592" s="106" t="s">
        <v>1665</v>
      </c>
      <c r="D592" s="106" t="s">
        <v>1666</v>
      </c>
      <c r="E592" s="106" t="s">
        <v>1667</v>
      </c>
      <c r="F592" s="106">
        <v>0.0</v>
      </c>
      <c r="G592" s="401">
        <v>46052.0</v>
      </c>
      <c r="H592" s="106" t="s">
        <v>1605</v>
      </c>
      <c r="I592" s="106" t="s">
        <v>37</v>
      </c>
      <c r="J592" s="401">
        <v>46052.0</v>
      </c>
      <c r="L592" s="106" t="s">
        <v>1669</v>
      </c>
      <c r="M592" s="401">
        <v>46063.0</v>
      </c>
      <c r="O592" s="406">
        <v>46063.0</v>
      </c>
      <c r="P592" s="402">
        <v>0.0</v>
      </c>
      <c r="Q592" s="403">
        <v>42982.91</v>
      </c>
      <c r="R592" s="192">
        <v>481.7091785274011</v>
      </c>
      <c r="S592" s="106" t="s">
        <v>3411</v>
      </c>
      <c r="U592" s="106" t="s">
        <v>48</v>
      </c>
      <c r="V592" s="106" t="s">
        <v>40</v>
      </c>
      <c r="Y592" s="194" t="str">
        <f t="shared" si="1"/>
        <v>#NAME?</v>
      </c>
      <c r="Z592" s="194" t="str">
        <f t="shared" si="2"/>
        <v>#NAME?</v>
      </c>
      <c r="AA592" s="194" t="str">
        <f t="shared" si="3"/>
        <v>#NAME?</v>
      </c>
    </row>
    <row r="593">
      <c r="A593" s="106" t="s">
        <v>31</v>
      </c>
      <c r="B593" s="106" t="s">
        <v>32</v>
      </c>
      <c r="C593" s="106" t="s">
        <v>1670</v>
      </c>
      <c r="D593" s="106" t="s">
        <v>1666</v>
      </c>
      <c r="E593" s="106" t="s">
        <v>1671</v>
      </c>
      <c r="F593" s="106">
        <v>0.0</v>
      </c>
      <c r="G593" s="401">
        <v>46052.0</v>
      </c>
      <c r="I593" s="106" t="s">
        <v>162</v>
      </c>
      <c r="O593" s="406"/>
      <c r="Q593" s="223"/>
      <c r="R593" s="192">
        <v>0.0</v>
      </c>
      <c r="S593" s="106" t="s">
        <v>3411</v>
      </c>
      <c r="U593" s="106" t="s">
        <v>48</v>
      </c>
      <c r="V593" s="106" t="s">
        <v>163</v>
      </c>
      <c r="Y593" s="194">
        <f t="shared" si="1"/>
        <v>0</v>
      </c>
      <c r="Z593" s="194" t="str">
        <f t="shared" si="2"/>
        <v/>
      </c>
      <c r="AA593" s="194" t="str">
        <f t="shared" si="3"/>
        <v>NO PRAZO</v>
      </c>
    </row>
    <row r="594">
      <c r="A594" s="106" t="s">
        <v>31</v>
      </c>
      <c r="B594" s="106" t="s">
        <v>32</v>
      </c>
      <c r="C594" s="106" t="s">
        <v>42</v>
      </c>
      <c r="D594" s="106" t="s">
        <v>1666</v>
      </c>
      <c r="E594" s="106" t="s">
        <v>1673</v>
      </c>
      <c r="F594" s="106">
        <v>0.0</v>
      </c>
      <c r="G594" s="401">
        <v>46052.0</v>
      </c>
      <c r="I594" s="106" t="s">
        <v>162</v>
      </c>
      <c r="O594" s="406"/>
      <c r="Q594" s="223"/>
      <c r="R594" s="192">
        <v>0.0</v>
      </c>
      <c r="S594" s="106" t="s">
        <v>3411</v>
      </c>
      <c r="U594" s="106" t="s">
        <v>48</v>
      </c>
      <c r="V594" s="106" t="s">
        <v>163</v>
      </c>
      <c r="Y594" s="194">
        <f t="shared" si="1"/>
        <v>0</v>
      </c>
      <c r="Z594" s="194" t="str">
        <f t="shared" si="2"/>
        <v/>
      </c>
      <c r="AA594" s="194" t="str">
        <f t="shared" si="3"/>
        <v>NO PRAZO</v>
      </c>
    </row>
    <row r="595">
      <c r="A595" s="106" t="s">
        <v>31</v>
      </c>
      <c r="B595" s="106" t="s">
        <v>3578</v>
      </c>
      <c r="C595" s="106" t="s">
        <v>564</v>
      </c>
      <c r="D595" s="106" t="s">
        <v>1675</v>
      </c>
      <c r="E595" s="106" t="s">
        <v>1676</v>
      </c>
      <c r="F595" s="106">
        <v>0.0</v>
      </c>
      <c r="G595" s="401">
        <v>46052.0</v>
      </c>
      <c r="I595" s="106" t="s">
        <v>162</v>
      </c>
      <c r="O595" s="406"/>
      <c r="Q595" s="223"/>
      <c r="R595" s="192">
        <v>0.0</v>
      </c>
      <c r="S595" s="106" t="s">
        <v>3411</v>
      </c>
      <c r="U595" s="106" t="s">
        <v>39</v>
      </c>
      <c r="V595" s="106" t="s">
        <v>163</v>
      </c>
      <c r="Y595" s="194">
        <f t="shared" si="1"/>
        <v>0</v>
      </c>
      <c r="Z595" s="194" t="str">
        <f t="shared" si="2"/>
        <v/>
      </c>
      <c r="AA595" s="194" t="str">
        <f t="shared" si="3"/>
        <v>NO PRAZO</v>
      </c>
    </row>
    <row r="596">
      <c r="A596" s="106" t="s">
        <v>31</v>
      </c>
      <c r="B596" s="106" t="s">
        <v>3578</v>
      </c>
      <c r="C596" s="106" t="s">
        <v>1677</v>
      </c>
      <c r="D596" s="106" t="s">
        <v>1678</v>
      </c>
      <c r="E596" s="106" t="s">
        <v>1679</v>
      </c>
      <c r="F596" s="106">
        <v>0.0</v>
      </c>
      <c r="G596" s="401">
        <v>46052.0</v>
      </c>
      <c r="I596" s="106" t="s">
        <v>162</v>
      </c>
      <c r="O596" s="406"/>
      <c r="Q596" s="223"/>
      <c r="R596" s="192">
        <v>0.0</v>
      </c>
      <c r="S596" s="106" t="s">
        <v>3411</v>
      </c>
      <c r="U596" s="106" t="s">
        <v>39</v>
      </c>
      <c r="V596" s="106" t="s">
        <v>163</v>
      </c>
      <c r="Y596" s="194">
        <f t="shared" si="1"/>
        <v>0</v>
      </c>
      <c r="Z596" s="194" t="str">
        <f t="shared" si="2"/>
        <v/>
      </c>
      <c r="AA596" s="194" t="str">
        <f t="shared" si="3"/>
        <v>NO PRAZO</v>
      </c>
    </row>
    <row r="597">
      <c r="A597" s="106" t="s">
        <v>195</v>
      </c>
      <c r="B597" s="106" t="s">
        <v>196</v>
      </c>
      <c r="C597" s="106" t="s">
        <v>1350</v>
      </c>
      <c r="D597" s="106" t="s">
        <v>1680</v>
      </c>
      <c r="E597" s="106" t="s">
        <v>1681</v>
      </c>
      <c r="F597" s="106">
        <v>0.0</v>
      </c>
      <c r="G597" s="401">
        <v>46052.0</v>
      </c>
      <c r="I597" s="106" t="s">
        <v>162</v>
      </c>
      <c r="O597" s="406"/>
      <c r="Q597" s="223"/>
      <c r="R597" s="192">
        <v>0.0</v>
      </c>
      <c r="S597" s="106" t="s">
        <v>3411</v>
      </c>
      <c r="U597" s="106" t="s">
        <v>39</v>
      </c>
      <c r="V597" s="106" t="s">
        <v>163</v>
      </c>
      <c r="Y597" s="194">
        <f t="shared" si="1"/>
        <v>0</v>
      </c>
      <c r="Z597" s="194" t="str">
        <f t="shared" si="2"/>
        <v/>
      </c>
      <c r="AA597" s="194" t="str">
        <f t="shared" si="3"/>
        <v>NO PRAZO</v>
      </c>
    </row>
    <row r="598">
      <c r="A598" s="106" t="s">
        <v>195</v>
      </c>
      <c r="B598" s="106" t="s">
        <v>196</v>
      </c>
      <c r="C598" s="106" t="s">
        <v>459</v>
      </c>
      <c r="D598" s="106" t="s">
        <v>1682</v>
      </c>
      <c r="E598" s="106" t="s">
        <v>1683</v>
      </c>
      <c r="F598" s="106">
        <v>0.0</v>
      </c>
      <c r="G598" s="401">
        <v>46052.0</v>
      </c>
      <c r="I598" s="106" t="s">
        <v>162</v>
      </c>
      <c r="O598" s="406"/>
      <c r="Q598" s="223"/>
      <c r="R598" s="192">
        <v>0.0</v>
      </c>
      <c r="S598" s="106" t="s">
        <v>3411</v>
      </c>
      <c r="U598" s="106" t="s">
        <v>48</v>
      </c>
      <c r="V598" s="106" t="s">
        <v>163</v>
      </c>
      <c r="Y598" s="194">
        <f t="shared" si="1"/>
        <v>0</v>
      </c>
      <c r="Z598" s="194" t="str">
        <f t="shared" si="2"/>
        <v/>
      </c>
      <c r="AA598" s="194" t="str">
        <f t="shared" si="3"/>
        <v>NO PRAZO</v>
      </c>
    </row>
    <row r="599">
      <c r="A599" s="106" t="s">
        <v>1343</v>
      </c>
      <c r="B599" s="106" t="s">
        <v>1344</v>
      </c>
      <c r="C599" s="106" t="s">
        <v>197</v>
      </c>
      <c r="D599" s="106" t="s">
        <v>1685</v>
      </c>
      <c r="E599" s="106" t="s">
        <v>1686</v>
      </c>
      <c r="F599" s="106">
        <v>0.0</v>
      </c>
      <c r="G599" s="401">
        <v>46048.0</v>
      </c>
      <c r="I599" s="106" t="s">
        <v>52</v>
      </c>
      <c r="J599" s="401">
        <v>46050.0</v>
      </c>
      <c r="K599" s="106" t="s">
        <v>53</v>
      </c>
      <c r="L599" s="106" t="s">
        <v>95</v>
      </c>
      <c r="M599" s="401">
        <v>46062.0</v>
      </c>
      <c r="O599" s="406">
        <v>46062.0</v>
      </c>
      <c r="P599" s="402">
        <v>0.0</v>
      </c>
      <c r="Q599" s="403">
        <v>880.0</v>
      </c>
      <c r="R599" s="192">
        <v>9.862153984086069</v>
      </c>
      <c r="S599" s="106" t="s">
        <v>3157</v>
      </c>
      <c r="U599" s="106" t="s">
        <v>39</v>
      </c>
      <c r="V599" s="106" t="s">
        <v>40</v>
      </c>
      <c r="W599" s="106" t="s">
        <v>41</v>
      </c>
      <c r="Y599" s="194" t="str">
        <f t="shared" si="1"/>
        <v>#NAME?</v>
      </c>
      <c r="Z599" s="194" t="str">
        <f t="shared" si="2"/>
        <v>#NAME?</v>
      </c>
      <c r="AA599" s="194" t="str">
        <f t="shared" si="3"/>
        <v>#NAME?</v>
      </c>
    </row>
    <row r="600">
      <c r="A600" s="106" t="s">
        <v>187</v>
      </c>
      <c r="B600" s="106" t="s">
        <v>747</v>
      </c>
      <c r="C600" s="106" t="s">
        <v>996</v>
      </c>
      <c r="D600" s="106" t="s">
        <v>1688</v>
      </c>
      <c r="E600" s="106" t="s">
        <v>1689</v>
      </c>
      <c r="F600" s="106">
        <v>0.0</v>
      </c>
      <c r="G600" s="401">
        <v>46052.0</v>
      </c>
      <c r="I600" s="106" t="s">
        <v>52</v>
      </c>
      <c r="J600" s="401">
        <v>46052.0</v>
      </c>
      <c r="K600" s="106" t="s">
        <v>53</v>
      </c>
      <c r="L600" s="106" t="s">
        <v>1253</v>
      </c>
      <c r="M600" s="401">
        <v>46062.0</v>
      </c>
      <c r="O600" s="406">
        <v>46062.0</v>
      </c>
      <c r="P600" s="402">
        <v>0.0</v>
      </c>
      <c r="Q600" s="403">
        <v>3304.0</v>
      </c>
      <c r="R600" s="192">
        <v>37.027905412977695</v>
      </c>
      <c r="S600" s="106" t="s">
        <v>2716</v>
      </c>
      <c r="U600" s="106" t="s">
        <v>39</v>
      </c>
      <c r="V600" s="106" t="s">
        <v>40</v>
      </c>
      <c r="W600" s="106" t="s">
        <v>55</v>
      </c>
      <c r="Y600" s="194" t="str">
        <f t="shared" si="1"/>
        <v>#NAME?</v>
      </c>
      <c r="Z600" s="194" t="str">
        <f t="shared" si="2"/>
        <v>#NAME?</v>
      </c>
      <c r="AA600" s="194" t="str">
        <f t="shared" si="3"/>
        <v>#NAME?</v>
      </c>
    </row>
    <row r="601">
      <c r="A601" s="106" t="s">
        <v>187</v>
      </c>
      <c r="B601" s="106" t="s">
        <v>747</v>
      </c>
      <c r="C601" s="106" t="s">
        <v>197</v>
      </c>
      <c r="D601" s="106" t="s">
        <v>1325</v>
      </c>
      <c r="E601" s="106" t="s">
        <v>1690</v>
      </c>
      <c r="F601" s="106">
        <v>0.0</v>
      </c>
      <c r="G601" s="401">
        <v>46049.0</v>
      </c>
      <c r="I601" s="106" t="s">
        <v>52</v>
      </c>
      <c r="J601" s="401">
        <v>46049.0</v>
      </c>
      <c r="K601" s="106" t="s">
        <v>53</v>
      </c>
      <c r="L601" s="106" t="s">
        <v>1253</v>
      </c>
      <c r="M601" s="401">
        <v>46062.0</v>
      </c>
      <c r="O601" s="406">
        <v>46062.0</v>
      </c>
      <c r="P601" s="402">
        <v>0.0</v>
      </c>
      <c r="Q601" s="403">
        <v>2742.0</v>
      </c>
      <c r="R601" s="192">
        <v>30.729575254959094</v>
      </c>
      <c r="S601" s="106" t="s">
        <v>2716</v>
      </c>
      <c r="U601" s="106" t="s">
        <v>39</v>
      </c>
      <c r="V601" s="106" t="s">
        <v>40</v>
      </c>
      <c r="W601" s="106" t="s">
        <v>55</v>
      </c>
      <c r="Y601" s="194" t="str">
        <f t="shared" si="1"/>
        <v>#NAME?</v>
      </c>
      <c r="Z601" s="194" t="str">
        <f t="shared" si="2"/>
        <v>#NAME?</v>
      </c>
      <c r="AA601" s="194" t="str">
        <f t="shared" si="3"/>
        <v>#NAME?</v>
      </c>
    </row>
    <row r="602">
      <c r="A602" s="106" t="s">
        <v>187</v>
      </c>
      <c r="B602" s="106" t="s">
        <v>747</v>
      </c>
      <c r="C602" s="106" t="s">
        <v>197</v>
      </c>
      <c r="D602" s="106" t="s">
        <v>1691</v>
      </c>
      <c r="E602" s="106" t="s">
        <v>1692</v>
      </c>
      <c r="F602" s="106">
        <v>0.0</v>
      </c>
      <c r="G602" s="401">
        <v>46048.0</v>
      </c>
      <c r="I602" s="106" t="s">
        <v>52</v>
      </c>
      <c r="J602" s="401">
        <v>46050.0</v>
      </c>
      <c r="K602" s="106" t="s">
        <v>53</v>
      </c>
      <c r="L602" s="106" t="s">
        <v>1253</v>
      </c>
      <c r="M602" s="401">
        <v>46062.0</v>
      </c>
      <c r="O602" s="406">
        <v>46062.0</v>
      </c>
      <c r="P602" s="402">
        <v>0.0</v>
      </c>
      <c r="Q602" s="403">
        <v>3903.0</v>
      </c>
      <c r="R602" s="192">
        <v>43.740894318054465</v>
      </c>
      <c r="S602" s="106" t="s">
        <v>2716</v>
      </c>
      <c r="U602" s="106" t="s">
        <v>39</v>
      </c>
      <c r="V602" s="106" t="s">
        <v>40</v>
      </c>
      <c r="W602" s="106" t="s">
        <v>55</v>
      </c>
      <c r="Y602" s="194" t="str">
        <f t="shared" si="1"/>
        <v>#NAME?</v>
      </c>
      <c r="Z602" s="194" t="str">
        <f t="shared" si="2"/>
        <v>#NAME?</v>
      </c>
      <c r="AA602" s="194" t="str">
        <f t="shared" si="3"/>
        <v>#NAME?</v>
      </c>
    </row>
    <row r="603">
      <c r="A603" s="106" t="s">
        <v>219</v>
      </c>
      <c r="B603" s="106" t="s">
        <v>225</v>
      </c>
      <c r="C603" s="106" t="s">
        <v>251</v>
      </c>
      <c r="D603" s="106" t="s">
        <v>1693</v>
      </c>
      <c r="E603" s="106" t="s">
        <v>1694</v>
      </c>
      <c r="F603" s="106">
        <v>0.0</v>
      </c>
      <c r="G603" s="401">
        <v>46052.0</v>
      </c>
      <c r="H603" s="106" t="s">
        <v>3579</v>
      </c>
      <c r="I603" s="106" t="s">
        <v>162</v>
      </c>
      <c r="O603" s="406"/>
      <c r="Q603" s="223"/>
      <c r="R603" s="192">
        <v>0.0</v>
      </c>
      <c r="S603" s="106" t="s">
        <v>3411</v>
      </c>
      <c r="U603" s="106" t="s">
        <v>39</v>
      </c>
      <c r="V603" s="106" t="s">
        <v>91</v>
      </c>
      <c r="Y603" s="194">
        <f t="shared" si="1"/>
        <v>0</v>
      </c>
      <c r="Z603" s="194" t="str">
        <f t="shared" si="2"/>
        <v/>
      </c>
      <c r="AA603" s="194" t="str">
        <f t="shared" si="3"/>
        <v>NO PRAZO</v>
      </c>
    </row>
    <row r="604">
      <c r="A604" s="106" t="s">
        <v>187</v>
      </c>
      <c r="B604" s="106" t="s">
        <v>234</v>
      </c>
      <c r="C604" s="106" t="s">
        <v>846</v>
      </c>
      <c r="D604" s="106" t="s">
        <v>620</v>
      </c>
      <c r="E604" s="106" t="s">
        <v>1696</v>
      </c>
      <c r="F604" s="106">
        <v>0.0</v>
      </c>
      <c r="G604" s="401">
        <v>46048.0</v>
      </c>
      <c r="I604" s="106" t="s">
        <v>52</v>
      </c>
      <c r="J604" s="401">
        <v>46049.0</v>
      </c>
      <c r="K604" s="106" t="s">
        <v>53</v>
      </c>
      <c r="L604" s="106" t="s">
        <v>1438</v>
      </c>
      <c r="M604" s="401">
        <v>46066.0</v>
      </c>
      <c r="O604" s="406">
        <v>46066.0</v>
      </c>
      <c r="P604" s="402">
        <v>0.0</v>
      </c>
      <c r="Q604" s="403">
        <v>2600.0</v>
      </c>
      <c r="R604" s="192">
        <v>29.138182225708842</v>
      </c>
      <c r="S604" s="106" t="s">
        <v>3162</v>
      </c>
      <c r="U604" s="106" t="s">
        <v>39</v>
      </c>
      <c r="V604" s="106" t="s">
        <v>40</v>
      </c>
      <c r="W604" s="106" t="s">
        <v>41</v>
      </c>
      <c r="Y604" s="194" t="str">
        <f t="shared" si="1"/>
        <v>#NAME?</v>
      </c>
      <c r="Z604" s="194" t="str">
        <f t="shared" si="2"/>
        <v>#NAME?</v>
      </c>
      <c r="AA604" s="194" t="str">
        <f t="shared" si="3"/>
        <v>#NAME?</v>
      </c>
    </row>
    <row r="605">
      <c r="A605" s="106" t="s">
        <v>187</v>
      </c>
      <c r="B605" s="106" t="s">
        <v>234</v>
      </c>
      <c r="C605" s="106" t="s">
        <v>197</v>
      </c>
      <c r="D605" s="106" t="s">
        <v>1716</v>
      </c>
      <c r="E605" s="106" t="s">
        <v>1717</v>
      </c>
      <c r="F605" s="106">
        <v>0.0</v>
      </c>
      <c r="G605" s="401">
        <v>46044.0</v>
      </c>
      <c r="I605" s="106" t="s">
        <v>52</v>
      </c>
      <c r="J605" s="401">
        <v>46049.0</v>
      </c>
      <c r="K605" s="106" t="s">
        <v>53</v>
      </c>
      <c r="L605" s="106" t="s">
        <v>1438</v>
      </c>
      <c r="M605" s="401">
        <v>46058.0</v>
      </c>
      <c r="O605" s="406">
        <v>46058.0</v>
      </c>
      <c r="P605" s="402">
        <v>0.0</v>
      </c>
      <c r="Q605" s="403">
        <v>3040.0</v>
      </c>
      <c r="R605" s="192">
        <v>34.06925921775188</v>
      </c>
      <c r="S605" s="106" t="s">
        <v>3162</v>
      </c>
      <c r="U605" s="106" t="s">
        <v>39</v>
      </c>
      <c r="V605" s="106" t="s">
        <v>40</v>
      </c>
      <c r="W605" s="106" t="s">
        <v>41</v>
      </c>
      <c r="Y605" s="194" t="str">
        <f t="shared" si="1"/>
        <v>#NAME?</v>
      </c>
      <c r="Z605" s="194" t="str">
        <f t="shared" si="2"/>
        <v>#NAME?</v>
      </c>
      <c r="AA605" s="194" t="str">
        <f t="shared" si="3"/>
        <v>#NAME?</v>
      </c>
    </row>
    <row r="606">
      <c r="A606" s="106" t="s">
        <v>31</v>
      </c>
      <c r="B606" s="106" t="s">
        <v>32</v>
      </c>
      <c r="C606" s="106" t="s">
        <v>1698</v>
      </c>
      <c r="D606" s="106" t="s">
        <v>1699</v>
      </c>
      <c r="E606" s="106" t="s">
        <v>1700</v>
      </c>
      <c r="F606" s="106">
        <v>0.0</v>
      </c>
      <c r="G606" s="401">
        <v>46053.0</v>
      </c>
      <c r="I606" s="106" t="s">
        <v>162</v>
      </c>
      <c r="K606" s="106"/>
      <c r="L606" s="106"/>
      <c r="O606" s="406"/>
      <c r="Q606" s="223"/>
      <c r="R606" s="192">
        <v>0.0</v>
      </c>
      <c r="S606" s="106" t="s">
        <v>3411</v>
      </c>
      <c r="U606" s="106" t="s">
        <v>48</v>
      </c>
      <c r="V606" s="106" t="s">
        <v>163</v>
      </c>
      <c r="Y606" s="194">
        <f t="shared" si="1"/>
        <v>0</v>
      </c>
      <c r="Z606" s="194" t="str">
        <f t="shared" si="2"/>
        <v/>
      </c>
      <c r="AA606" s="194" t="str">
        <f t="shared" si="3"/>
        <v>NO PRAZO</v>
      </c>
    </row>
    <row r="607">
      <c r="A607" s="106" t="s">
        <v>271</v>
      </c>
      <c r="B607" s="106" t="s">
        <v>272</v>
      </c>
      <c r="C607" s="106" t="s">
        <v>1702</v>
      </c>
      <c r="D607" s="106" t="s">
        <v>1703</v>
      </c>
      <c r="E607" s="106" t="s">
        <v>1704</v>
      </c>
      <c r="F607" s="106">
        <v>0.0</v>
      </c>
      <c r="G607" s="401">
        <v>45712.0</v>
      </c>
      <c r="I607" s="106" t="s">
        <v>52</v>
      </c>
      <c r="J607" s="401">
        <v>46052.0</v>
      </c>
      <c r="K607" s="106" t="s">
        <v>53</v>
      </c>
      <c r="L607" s="106" t="s">
        <v>95</v>
      </c>
      <c r="M607" s="401">
        <v>46059.0</v>
      </c>
      <c r="O607" s="406">
        <v>46059.0</v>
      </c>
      <c r="P607" s="402">
        <v>0.0</v>
      </c>
      <c r="Q607" s="403">
        <v>1880.0</v>
      </c>
      <c r="R607" s="192">
        <v>21.06914714782024</v>
      </c>
      <c r="S607" s="106" t="s">
        <v>3157</v>
      </c>
      <c r="U607" s="106" t="s">
        <v>39</v>
      </c>
      <c r="V607" s="106" t="s">
        <v>40</v>
      </c>
      <c r="W607" s="106" t="s">
        <v>41</v>
      </c>
      <c r="Y607" s="194" t="str">
        <f t="shared" si="1"/>
        <v>#NAME?</v>
      </c>
      <c r="Z607" s="194" t="str">
        <f t="shared" si="2"/>
        <v>#NAME?</v>
      </c>
      <c r="AA607" s="194" t="str">
        <f t="shared" si="3"/>
        <v>#NAME?</v>
      </c>
    </row>
    <row r="608">
      <c r="A608" s="106" t="s">
        <v>271</v>
      </c>
      <c r="B608" s="106" t="s">
        <v>272</v>
      </c>
      <c r="C608" s="106" t="s">
        <v>1702</v>
      </c>
      <c r="D608" s="106" t="s">
        <v>1703</v>
      </c>
      <c r="E608" s="106" t="s">
        <v>1705</v>
      </c>
      <c r="F608" s="106">
        <v>0.0</v>
      </c>
      <c r="G608" s="401">
        <v>45712.0</v>
      </c>
      <c r="I608" s="106" t="s">
        <v>52</v>
      </c>
      <c r="J608" s="401">
        <v>46052.0</v>
      </c>
      <c r="K608" s="106" t="s">
        <v>53</v>
      </c>
      <c r="L608" s="106" t="s">
        <v>95</v>
      </c>
      <c r="M608" s="401">
        <v>46059.0</v>
      </c>
      <c r="O608" s="406">
        <v>46059.0</v>
      </c>
      <c r="P608" s="402">
        <v>0.0</v>
      </c>
      <c r="Q608" s="403">
        <v>10820.0</v>
      </c>
      <c r="R608" s="192">
        <v>121.25966603160371</v>
      </c>
      <c r="S608" s="106" t="s">
        <v>3157</v>
      </c>
      <c r="U608" s="106" t="s">
        <v>39</v>
      </c>
      <c r="V608" s="106" t="s">
        <v>40</v>
      </c>
      <c r="W608" s="106" t="s">
        <v>41</v>
      </c>
      <c r="Y608" s="194" t="str">
        <f t="shared" si="1"/>
        <v>#NAME?</v>
      </c>
      <c r="Z608" s="194" t="str">
        <f t="shared" si="2"/>
        <v>#NAME?</v>
      </c>
      <c r="AA608" s="194" t="str">
        <f t="shared" si="3"/>
        <v>#NAME?</v>
      </c>
    </row>
    <row r="609">
      <c r="A609" s="106" t="s">
        <v>271</v>
      </c>
      <c r="B609" s="106" t="s">
        <v>272</v>
      </c>
      <c r="C609" s="106" t="s">
        <v>1702</v>
      </c>
      <c r="D609" s="106" t="s">
        <v>1706</v>
      </c>
      <c r="E609" s="106" t="s">
        <v>1707</v>
      </c>
      <c r="F609" s="106">
        <v>0.0</v>
      </c>
      <c r="G609" s="401">
        <v>45712.0</v>
      </c>
      <c r="I609" s="106" t="s">
        <v>52</v>
      </c>
      <c r="J609" s="401">
        <v>46052.0</v>
      </c>
      <c r="K609" s="106" t="s">
        <v>53</v>
      </c>
      <c r="L609" s="106" t="s">
        <v>95</v>
      </c>
      <c r="M609" s="401">
        <v>46059.0</v>
      </c>
      <c r="O609" s="406">
        <v>46059.0</v>
      </c>
      <c r="P609" s="402">
        <v>0.0</v>
      </c>
      <c r="Q609" s="403">
        <v>17689.0</v>
      </c>
      <c r="R609" s="192">
        <v>198.24050207329373</v>
      </c>
      <c r="S609" s="106" t="s">
        <v>3157</v>
      </c>
      <c r="U609" s="106" t="s">
        <v>39</v>
      </c>
      <c r="V609" s="106" t="s">
        <v>40</v>
      </c>
      <c r="W609" s="106" t="s">
        <v>41</v>
      </c>
      <c r="Y609" s="194" t="str">
        <f t="shared" si="1"/>
        <v>#NAME?</v>
      </c>
      <c r="Z609" s="194" t="str">
        <f t="shared" si="2"/>
        <v>#NAME?</v>
      </c>
      <c r="AA609" s="194" t="str">
        <f t="shared" si="3"/>
        <v>#NAME?</v>
      </c>
    </row>
    <row r="610">
      <c r="A610" s="106" t="s">
        <v>31</v>
      </c>
      <c r="B610" s="106" t="s">
        <v>32</v>
      </c>
      <c r="C610" s="106" t="s">
        <v>1708</v>
      </c>
      <c r="D610" s="106" t="s">
        <v>96</v>
      </c>
      <c r="E610" s="106" t="s">
        <v>1709</v>
      </c>
      <c r="F610" s="106">
        <v>0.0</v>
      </c>
      <c r="G610" s="401">
        <v>46053.0</v>
      </c>
      <c r="I610" s="106" t="s">
        <v>162</v>
      </c>
      <c r="O610" s="406"/>
      <c r="Q610" s="223"/>
      <c r="R610" s="192">
        <v>0.0</v>
      </c>
      <c r="S610" s="106" t="s">
        <v>3411</v>
      </c>
      <c r="U610" s="106" t="s">
        <v>48</v>
      </c>
      <c r="V610" s="106" t="s">
        <v>163</v>
      </c>
      <c r="Y610" s="194">
        <f t="shared" si="1"/>
        <v>0</v>
      </c>
      <c r="Z610" s="194" t="str">
        <f t="shared" si="2"/>
        <v/>
      </c>
      <c r="AA610" s="194" t="str">
        <f t="shared" si="3"/>
        <v>NO PRAZO</v>
      </c>
    </row>
    <row r="611">
      <c r="A611" s="106" t="s">
        <v>219</v>
      </c>
      <c r="B611" s="106" t="s">
        <v>734</v>
      </c>
      <c r="C611" s="106" t="s">
        <v>1606</v>
      </c>
      <c r="D611" s="106" t="s">
        <v>1711</v>
      </c>
      <c r="E611" s="106" t="s">
        <v>1712</v>
      </c>
      <c r="F611" s="106">
        <v>0.0</v>
      </c>
      <c r="G611" s="106" t="s">
        <v>1713</v>
      </c>
      <c r="I611" s="106" t="s">
        <v>162</v>
      </c>
      <c r="O611" s="406"/>
      <c r="Q611" s="223"/>
      <c r="R611" s="192">
        <v>0.0</v>
      </c>
      <c r="S611" s="106" t="s">
        <v>3411</v>
      </c>
      <c r="U611" s="106" t="s">
        <v>39</v>
      </c>
      <c r="V611" s="106" t="s">
        <v>163</v>
      </c>
      <c r="Y611" s="194">
        <f t="shared" si="1"/>
        <v>0</v>
      </c>
      <c r="Z611" s="194" t="str">
        <f t="shared" si="2"/>
        <v/>
      </c>
      <c r="AA611" s="194" t="str">
        <f t="shared" si="3"/>
        <v>NO PRAZO</v>
      </c>
    </row>
    <row r="612">
      <c r="Y612" s="194">
        <f t="shared" si="1"/>
        <v>0</v>
      </c>
      <c r="Z612" s="194" t="str">
        <f t="shared" si="2"/>
        <v/>
      </c>
      <c r="AA612" s="194" t="str">
        <f t="shared" si="3"/>
        <v>NO PRAZO</v>
      </c>
    </row>
    <row r="613">
      <c r="Y613" s="194">
        <f t="shared" si="1"/>
        <v>0</v>
      </c>
      <c r="Z613" s="194" t="str">
        <f t="shared" si="2"/>
        <v/>
      </c>
      <c r="AA613" s="194" t="str">
        <f t="shared" si="3"/>
        <v>NO PRAZO</v>
      </c>
    </row>
    <row r="614">
      <c r="Y614" s="194">
        <f t="shared" si="1"/>
        <v>0</v>
      </c>
      <c r="Z614" s="194" t="str">
        <f t="shared" si="2"/>
        <v/>
      </c>
      <c r="AA614" s="194" t="str">
        <f t="shared" si="3"/>
        <v>NO PRAZO</v>
      </c>
    </row>
    <row r="615">
      <c r="Y615" s="194">
        <f t="shared" si="1"/>
        <v>0</v>
      </c>
      <c r="Z615" s="194" t="str">
        <f t="shared" si="2"/>
        <v/>
      </c>
      <c r="AA615" s="194" t="str">
        <f t="shared" si="3"/>
        <v>NO PRAZO</v>
      </c>
    </row>
    <row r="616">
      <c r="Y616" s="194">
        <f t="shared" si="1"/>
        <v>0</v>
      </c>
      <c r="Z616" s="194" t="str">
        <f t="shared" si="2"/>
        <v/>
      </c>
      <c r="AA616" s="194" t="str">
        <f t="shared" si="3"/>
        <v>NO PRAZO</v>
      </c>
    </row>
    <row r="617">
      <c r="Y617" s="194">
        <f t="shared" si="1"/>
        <v>0</v>
      </c>
      <c r="Z617" s="194" t="str">
        <f t="shared" si="2"/>
        <v/>
      </c>
      <c r="AA617" s="194" t="str">
        <f t="shared" si="3"/>
        <v>NO PRAZO</v>
      </c>
    </row>
    <row r="618">
      <c r="Y618" s="194">
        <f t="shared" si="1"/>
        <v>0</v>
      </c>
      <c r="Z618" s="194" t="str">
        <f t="shared" si="2"/>
        <v/>
      </c>
      <c r="AA618" s="194" t="str">
        <f t="shared" si="3"/>
        <v>NO PRAZO</v>
      </c>
    </row>
    <row r="619">
      <c r="Y619" s="194">
        <f t="shared" si="1"/>
        <v>0</v>
      </c>
      <c r="Z619" s="194" t="str">
        <f t="shared" si="2"/>
        <v/>
      </c>
      <c r="AA619" s="194" t="str">
        <f t="shared" si="3"/>
        <v>NO PRAZO</v>
      </c>
    </row>
    <row r="620">
      <c r="Y620" s="194">
        <f t="shared" si="1"/>
        <v>0</v>
      </c>
      <c r="Z620" s="194" t="str">
        <f t="shared" si="2"/>
        <v/>
      </c>
      <c r="AA620" s="194" t="str">
        <f t="shared" si="3"/>
        <v>NO PRAZO</v>
      </c>
    </row>
    <row r="621">
      <c r="Y621" s="194">
        <f t="shared" si="1"/>
        <v>0</v>
      </c>
      <c r="Z621" s="194" t="str">
        <f t="shared" si="2"/>
        <v/>
      </c>
      <c r="AA621" s="194" t="str">
        <f t="shared" si="3"/>
        <v>NO PRAZO</v>
      </c>
    </row>
    <row r="622">
      <c r="Y622" s="194">
        <f t="shared" si="1"/>
        <v>0</v>
      </c>
      <c r="Z622" s="194" t="str">
        <f t="shared" si="2"/>
        <v/>
      </c>
      <c r="AA622" s="194" t="str">
        <f t="shared" si="3"/>
        <v>NO PRAZO</v>
      </c>
    </row>
    <row r="623">
      <c r="Y623" s="194">
        <f t="shared" si="1"/>
        <v>0</v>
      </c>
      <c r="Z623" s="194" t="str">
        <f t="shared" si="2"/>
        <v/>
      </c>
      <c r="AA623" s="194" t="str">
        <f t="shared" si="3"/>
        <v>NO PRAZO</v>
      </c>
    </row>
    <row r="624">
      <c r="Y624" s="194">
        <f t="shared" si="1"/>
        <v>0</v>
      </c>
      <c r="Z624" s="194" t="str">
        <f t="shared" si="2"/>
        <v/>
      </c>
      <c r="AA624" s="194" t="str">
        <f t="shared" si="3"/>
        <v>NO PRAZO</v>
      </c>
    </row>
    <row r="625">
      <c r="Y625" s="194">
        <f t="shared" si="1"/>
        <v>0</v>
      </c>
      <c r="Z625" s="194" t="str">
        <f t="shared" si="2"/>
        <v/>
      </c>
      <c r="AA625" s="194" t="str">
        <f t="shared" si="3"/>
        <v>NO PRAZO</v>
      </c>
    </row>
    <row r="626">
      <c r="Y626" s="194">
        <f t="shared" si="1"/>
        <v>0</v>
      </c>
      <c r="Z626" s="194" t="str">
        <f t="shared" si="2"/>
        <v/>
      </c>
      <c r="AA626" s="194" t="str">
        <f t="shared" si="3"/>
        <v>NO PRAZO</v>
      </c>
    </row>
    <row r="627">
      <c r="Y627" s="194">
        <f t="shared" si="1"/>
        <v>0</v>
      </c>
      <c r="Z627" s="194" t="str">
        <f t="shared" si="2"/>
        <v/>
      </c>
      <c r="AA627" s="194" t="str">
        <f t="shared" si="3"/>
        <v>NO PRAZO</v>
      </c>
    </row>
  </sheetData>
  <customSheetViews>
    <customSheetView guid="{7E499DF1-6552-4324-B298-C4562052B5BE}" filter="1" showAutoFilter="1">
      <autoFilter ref="$A$2:$X$611"/>
    </customSheetView>
  </customSheetView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4.14"/>
    <col customWidth="1" min="3" max="3" width="26.29"/>
    <col customWidth="1" min="4" max="4" width="19.43"/>
    <col customWidth="1" min="5" max="5" width="19.86"/>
    <col customWidth="1" min="6" max="6" width="24.0"/>
    <col customWidth="1" min="7" max="7" width="19.86"/>
  </cols>
  <sheetData>
    <row r="1" ht="225.0" customHeight="1"/>
    <row r="2" ht="87.75" customHeight="1"/>
    <row r="4" ht="22.5" customHeight="1">
      <c r="A4" s="298" t="s">
        <v>28</v>
      </c>
      <c r="B4" s="298" t="s">
        <v>40</v>
      </c>
      <c r="C4" s="298" t="s">
        <v>163</v>
      </c>
      <c r="D4" s="298" t="s">
        <v>208</v>
      </c>
      <c r="E4" s="298" t="s">
        <v>91</v>
      </c>
      <c r="F4" s="298" t="s">
        <v>250</v>
      </c>
      <c r="G4" s="298" t="s">
        <v>439</v>
      </c>
    </row>
    <row r="5" ht="22.5" customHeight="1">
      <c r="A5" s="301" t="s">
        <v>439</v>
      </c>
      <c r="B5" s="301"/>
      <c r="C5" s="301"/>
      <c r="D5" s="301"/>
      <c r="E5" s="301"/>
      <c r="F5" s="301"/>
      <c r="G5" s="302">
        <v>6.0</v>
      </c>
    </row>
    <row r="6" ht="22.5" customHeight="1">
      <c r="A6" s="301" t="s">
        <v>208</v>
      </c>
      <c r="B6" s="301"/>
      <c r="C6" s="301"/>
      <c r="D6" s="302">
        <v>38.0</v>
      </c>
      <c r="E6" s="301"/>
      <c r="F6" s="301"/>
      <c r="G6" s="301"/>
    </row>
    <row r="7" ht="22.5" customHeight="1">
      <c r="A7" s="301" t="s">
        <v>40</v>
      </c>
      <c r="B7" s="302">
        <v>336.0</v>
      </c>
      <c r="C7" s="301"/>
      <c r="D7" s="301"/>
      <c r="E7" s="301"/>
      <c r="F7" s="301"/>
      <c r="G7" s="301"/>
    </row>
    <row r="8" ht="22.5" customHeight="1">
      <c r="A8" s="301" t="s">
        <v>163</v>
      </c>
      <c r="B8" s="301"/>
      <c r="C8" s="302">
        <v>185.0</v>
      </c>
      <c r="D8" s="301"/>
      <c r="E8" s="301"/>
      <c r="F8" s="301"/>
      <c r="G8" s="301"/>
    </row>
    <row r="9" ht="22.5" customHeight="1">
      <c r="A9" s="301" t="s">
        <v>250</v>
      </c>
      <c r="B9" s="301"/>
      <c r="C9" s="301"/>
      <c r="D9" s="301"/>
      <c r="E9" s="301"/>
      <c r="F9" s="302">
        <v>18.0</v>
      </c>
      <c r="G9" s="301"/>
    </row>
    <row r="10" ht="22.5" customHeight="1">
      <c r="A10" s="301" t="s">
        <v>91</v>
      </c>
      <c r="B10" s="301"/>
      <c r="C10" s="301"/>
      <c r="D10" s="301"/>
      <c r="E10" s="302">
        <v>26.0</v>
      </c>
      <c r="F10" s="301"/>
      <c r="G10" s="301"/>
    </row>
  </sheetData>
  <dataValidations>
    <dataValidation type="custom" allowBlank="1" showDropDown="1" sqref="B5:G10">
      <formula1>AND(ISNUMBER(B5),(NOT(OR(NOT(ISERROR(DATEVALUE(B5))), AND(ISNUMBER(B5), LEFT(CELL("format", B5))="D")))))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4.43"/>
  </cols>
  <sheetData>
    <row r="1" ht="46.5" customHeight="1">
      <c r="A1" s="409" t="s">
        <v>3147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2"/>
    </row>
    <row r="3" ht="22.5" customHeight="1">
      <c r="A3" s="298" t="s">
        <v>3580</v>
      </c>
      <c r="B3" s="298" t="s">
        <v>3581</v>
      </c>
    </row>
    <row r="4" ht="22.5" customHeight="1">
      <c r="A4" s="301" t="s">
        <v>227</v>
      </c>
      <c r="B4" s="302">
        <v>489.0</v>
      </c>
    </row>
    <row r="5" ht="22.5" customHeight="1">
      <c r="A5" s="301"/>
      <c r="B5" s="302"/>
    </row>
    <row r="6" ht="22.5" customHeight="1">
      <c r="A6" s="301"/>
      <c r="B6" s="302"/>
    </row>
    <row r="7" ht="22.5" customHeight="1">
      <c r="A7" s="301" t="s">
        <v>354</v>
      </c>
      <c r="B7" s="302">
        <v>173.0</v>
      </c>
    </row>
    <row r="8" ht="22.5" customHeight="1">
      <c r="A8" s="301" t="s">
        <v>95</v>
      </c>
      <c r="B8" s="302">
        <v>1132.0</v>
      </c>
    </row>
    <row r="9" ht="22.5" customHeight="1">
      <c r="A9" s="301" t="s">
        <v>194</v>
      </c>
      <c r="B9" s="302">
        <v>1923.0</v>
      </c>
    </row>
    <row r="10" ht="22.5" customHeight="1">
      <c r="A10" s="301" t="s">
        <v>205</v>
      </c>
      <c r="B10" s="302">
        <v>196.0</v>
      </c>
    </row>
    <row r="11" ht="22.5" customHeight="1">
      <c r="A11" s="301" t="s">
        <v>778</v>
      </c>
      <c r="B11" s="302">
        <v>748.0</v>
      </c>
    </row>
    <row r="12" ht="22.5" customHeight="1">
      <c r="A12" s="301" t="s">
        <v>767</v>
      </c>
      <c r="B12" s="302">
        <v>381.0</v>
      </c>
    </row>
    <row r="13" ht="22.5" customHeight="1">
      <c r="A13" s="301" t="s">
        <v>113</v>
      </c>
      <c r="B13" s="302">
        <v>249.0</v>
      </c>
    </row>
    <row r="14" ht="22.5" customHeight="1">
      <c r="A14" s="301" t="s">
        <v>350</v>
      </c>
      <c r="B14" s="302">
        <v>195.0</v>
      </c>
    </row>
    <row r="15" ht="22.5" customHeight="1">
      <c r="A15" s="301" t="s">
        <v>548</v>
      </c>
      <c r="B15" s="302">
        <v>409.0</v>
      </c>
    </row>
  </sheetData>
  <mergeCells count="1">
    <mergeCell ref="A1:M1"/>
  </mergeCells>
  <dataValidations>
    <dataValidation type="custom" allowBlank="1" showDropDown="1" sqref="B4:B15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